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dodocoppola/Desktop/"/>
    </mc:Choice>
  </mc:AlternateContent>
  <xr:revisionPtr revIDLastSave="0" documentId="8_{28712011-E259-344B-8C35-C2190E2D13B4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BSCR" sheetId="16" r:id="rId1"/>
    <sheet name="BASE_CASE" sheetId="3" r:id="rId2"/>
    <sheet name="IR_UP" sheetId="5" r:id="rId3"/>
    <sheet name="IR_DOWN" sheetId="6" r:id="rId4"/>
    <sheet name="EQUITY DOWN" sheetId="7" r:id="rId5"/>
    <sheet name="PROPERTY DOWN" sheetId="8" r:id="rId6"/>
    <sheet name="MORTALITY " sheetId="9" r:id="rId7"/>
    <sheet name="LAPSE DOWN" sheetId="10" r:id="rId8"/>
    <sheet name="LAPSE UP" sheetId="11" r:id="rId9"/>
    <sheet name="LIFE CAT" sheetId="13" r:id="rId10"/>
    <sheet name="EXPENSES" sheetId="12" r:id="rId11"/>
    <sheet name="LAPSE MASS" sheetId="1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6" l="1"/>
  <c r="P21" i="16"/>
  <c r="P20" i="16"/>
  <c r="P19" i="16"/>
  <c r="P18" i="16"/>
  <c r="P17" i="16"/>
  <c r="P16" i="16"/>
  <c r="P15" i="16"/>
  <c r="P14" i="16"/>
  <c r="P13" i="16"/>
  <c r="P12" i="16"/>
  <c r="O22" i="16"/>
  <c r="N22" i="16"/>
  <c r="O21" i="16"/>
  <c r="N21" i="16"/>
  <c r="O19" i="16"/>
  <c r="N19" i="16"/>
  <c r="O20" i="16"/>
  <c r="N20" i="16"/>
  <c r="O13" i="16"/>
  <c r="M22" i="16"/>
  <c r="M21" i="16"/>
  <c r="M20" i="16"/>
  <c r="M19" i="16"/>
  <c r="M18" i="16"/>
  <c r="M17" i="16"/>
  <c r="M16" i="16"/>
  <c r="M15" i="16"/>
  <c r="M14" i="16"/>
  <c r="M13" i="16"/>
  <c r="M12" i="16"/>
  <c r="L23" i="16"/>
  <c r="L22" i="16"/>
  <c r="L21" i="16"/>
  <c r="L19" i="16"/>
  <c r="L18" i="16"/>
  <c r="L17" i="16"/>
  <c r="L16" i="16"/>
  <c r="L15" i="16"/>
  <c r="O18" i="16"/>
  <c r="O17" i="16"/>
  <c r="O16" i="16"/>
  <c r="O15" i="16"/>
  <c r="O14" i="16"/>
  <c r="N18" i="16"/>
  <c r="N17" i="16"/>
  <c r="N16" i="16"/>
  <c r="N15" i="16"/>
  <c r="N14" i="16"/>
  <c r="L14" i="16"/>
  <c r="N13" i="16"/>
  <c r="N12" i="16"/>
  <c r="L13" i="16"/>
  <c r="L12" i="16"/>
  <c r="AH3" i="3"/>
  <c r="AH4" i="3"/>
  <c r="S6" i="3"/>
  <c r="AB4" i="3"/>
  <c r="G3" i="9"/>
  <c r="Z4" i="5"/>
  <c r="AJ6" i="11"/>
  <c r="AI11" i="11"/>
  <c r="AH5" i="11"/>
  <c r="AG9" i="11"/>
  <c r="AF10" i="11"/>
  <c r="AE5" i="11"/>
  <c r="AC10" i="11"/>
  <c r="AC12" i="11"/>
  <c r="AB7" i="11"/>
  <c r="Z11" i="11"/>
  <c r="Y6" i="11"/>
  <c r="W12" i="11"/>
  <c r="V6" i="11"/>
  <c r="U10" i="11"/>
  <c r="AI7" i="10"/>
  <c r="AH6" i="10"/>
  <c r="AG9" i="10"/>
  <c r="AF6" i="10"/>
  <c r="AE12" i="10"/>
  <c r="AC8" i="10"/>
  <c r="AB8" i="10"/>
  <c r="Z8" i="10"/>
  <c r="Q4" i="10"/>
  <c r="AG4" i="7"/>
  <c r="W3" i="3"/>
  <c r="U3" i="12"/>
  <c r="U5" i="12"/>
  <c r="Y3" i="7"/>
  <c r="Z7" i="7"/>
  <c r="A3" i="16" a="1"/>
  <c r="A3" i="16"/>
  <c r="V3" i="3"/>
  <c r="Z3" i="3"/>
  <c r="W4" i="14"/>
  <c r="V4" i="14"/>
  <c r="V5" i="14"/>
  <c r="V7" i="14"/>
  <c r="W3" i="14"/>
  <c r="V6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U3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4" i="14"/>
  <c r="B10" i="14"/>
  <c r="N53" i="14"/>
  <c r="H53" i="14"/>
  <c r="N52" i="14"/>
  <c r="O53" i="14"/>
  <c r="H52" i="14"/>
  <c r="N51" i="14"/>
  <c r="O52" i="14"/>
  <c r="H51" i="14"/>
  <c r="N50" i="14"/>
  <c r="O51" i="14"/>
  <c r="H50" i="14"/>
  <c r="N49" i="14"/>
  <c r="O50" i="14"/>
  <c r="H49" i="14"/>
  <c r="N48" i="14"/>
  <c r="O49" i="14"/>
  <c r="H48" i="14"/>
  <c r="N47" i="14"/>
  <c r="O48" i="14"/>
  <c r="H47" i="14"/>
  <c r="N46" i="14"/>
  <c r="O47" i="14"/>
  <c r="H46" i="14"/>
  <c r="N45" i="14"/>
  <c r="O46" i="14"/>
  <c r="H45" i="14"/>
  <c r="N44" i="14"/>
  <c r="O45" i="14"/>
  <c r="H44" i="14"/>
  <c r="N43" i="14"/>
  <c r="O44" i="14"/>
  <c r="H43" i="14"/>
  <c r="N42" i="14"/>
  <c r="O43" i="14"/>
  <c r="H42" i="14"/>
  <c r="N41" i="14"/>
  <c r="O42" i="14"/>
  <c r="H41" i="14"/>
  <c r="N40" i="14"/>
  <c r="O41" i="14"/>
  <c r="H40" i="14"/>
  <c r="N39" i="14"/>
  <c r="O40" i="14"/>
  <c r="H39" i="14"/>
  <c r="N38" i="14"/>
  <c r="O39" i="14"/>
  <c r="H38" i="14"/>
  <c r="N37" i="14"/>
  <c r="O38" i="14"/>
  <c r="H37" i="14"/>
  <c r="N36" i="14"/>
  <c r="O37" i="14"/>
  <c r="H36" i="14"/>
  <c r="N35" i="14"/>
  <c r="O36" i="14"/>
  <c r="H35" i="14"/>
  <c r="N34" i="14"/>
  <c r="O35" i="14"/>
  <c r="H34" i="14"/>
  <c r="N33" i="14"/>
  <c r="O34" i="14"/>
  <c r="H33" i="14"/>
  <c r="N32" i="14"/>
  <c r="O33" i="14"/>
  <c r="H32" i="14"/>
  <c r="N31" i="14"/>
  <c r="O32" i="14"/>
  <c r="H31" i="14"/>
  <c r="N30" i="14"/>
  <c r="O31" i="14"/>
  <c r="H30" i="14"/>
  <c r="N29" i="14"/>
  <c r="O30" i="14"/>
  <c r="H29" i="14"/>
  <c r="N28" i="14"/>
  <c r="O29" i="14"/>
  <c r="H28" i="14"/>
  <c r="N27" i="14"/>
  <c r="O28" i="14"/>
  <c r="H27" i="14"/>
  <c r="N26" i="14"/>
  <c r="O27" i="14"/>
  <c r="H26" i="14"/>
  <c r="N25" i="14"/>
  <c r="O26" i="14"/>
  <c r="H25" i="14"/>
  <c r="N24" i="14"/>
  <c r="O25" i="14"/>
  <c r="H24" i="14"/>
  <c r="N23" i="14"/>
  <c r="O24" i="14"/>
  <c r="H23" i="14"/>
  <c r="N22" i="14"/>
  <c r="O23" i="14"/>
  <c r="H22" i="14"/>
  <c r="N21" i="14"/>
  <c r="O22" i="14"/>
  <c r="H21" i="14"/>
  <c r="N20" i="14"/>
  <c r="O21" i="14"/>
  <c r="H20" i="14"/>
  <c r="N19" i="14"/>
  <c r="O20" i="14"/>
  <c r="H19" i="14"/>
  <c r="N18" i="14"/>
  <c r="O19" i="14"/>
  <c r="H18" i="14"/>
  <c r="N17" i="14"/>
  <c r="O18" i="14"/>
  <c r="H17" i="14"/>
  <c r="N16" i="14"/>
  <c r="O17" i="14"/>
  <c r="H16" i="14"/>
  <c r="N15" i="14"/>
  <c r="O16" i="14"/>
  <c r="H15" i="14"/>
  <c r="N14" i="14"/>
  <c r="O15" i="14"/>
  <c r="H14" i="14"/>
  <c r="N13" i="14"/>
  <c r="O14" i="14"/>
  <c r="H13" i="14"/>
  <c r="N12" i="14"/>
  <c r="O13" i="14"/>
  <c r="H12" i="14"/>
  <c r="N11" i="14"/>
  <c r="O12" i="14"/>
  <c r="H11" i="14"/>
  <c r="N10" i="14"/>
  <c r="O11" i="14"/>
  <c r="H10" i="14"/>
  <c r="N9" i="14"/>
  <c r="O10" i="14"/>
  <c r="H9" i="14"/>
  <c r="N8" i="14"/>
  <c r="O9" i="14"/>
  <c r="H8" i="14"/>
  <c r="B8" i="14"/>
  <c r="N7" i="14"/>
  <c r="O8" i="14"/>
  <c r="H7" i="14"/>
  <c r="N6" i="14"/>
  <c r="O7" i="14"/>
  <c r="H6" i="14"/>
  <c r="N5" i="14"/>
  <c r="O6" i="14"/>
  <c r="H5" i="14"/>
  <c r="AB4" i="14"/>
  <c r="N4" i="14"/>
  <c r="O5" i="14"/>
  <c r="H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V3" i="14"/>
  <c r="N3" i="14"/>
  <c r="H3" i="14"/>
  <c r="I3" i="14"/>
  <c r="G3" i="13"/>
  <c r="N53" i="13"/>
  <c r="H53" i="13"/>
  <c r="N52" i="13"/>
  <c r="O53" i="13"/>
  <c r="H52" i="13"/>
  <c r="N51" i="13"/>
  <c r="O52" i="13"/>
  <c r="H51" i="13"/>
  <c r="N50" i="13"/>
  <c r="O51" i="13"/>
  <c r="H50" i="13"/>
  <c r="N49" i="13"/>
  <c r="O50" i="13"/>
  <c r="H49" i="13"/>
  <c r="N48" i="13"/>
  <c r="O49" i="13"/>
  <c r="H48" i="13"/>
  <c r="N47" i="13"/>
  <c r="O48" i="13"/>
  <c r="H47" i="13"/>
  <c r="N46" i="13"/>
  <c r="O47" i="13"/>
  <c r="H46" i="13"/>
  <c r="N45" i="13"/>
  <c r="O46" i="13"/>
  <c r="H45" i="13"/>
  <c r="N44" i="13"/>
  <c r="O45" i="13"/>
  <c r="H44" i="13"/>
  <c r="N43" i="13"/>
  <c r="O44" i="13"/>
  <c r="H43" i="13"/>
  <c r="N42" i="13"/>
  <c r="O43" i="13"/>
  <c r="H42" i="13"/>
  <c r="N41" i="13"/>
  <c r="O42" i="13"/>
  <c r="H41" i="13"/>
  <c r="N40" i="13"/>
  <c r="O41" i="13"/>
  <c r="H40" i="13"/>
  <c r="N39" i="13"/>
  <c r="O40" i="13"/>
  <c r="H39" i="13"/>
  <c r="N38" i="13"/>
  <c r="O39" i="13"/>
  <c r="H38" i="13"/>
  <c r="N37" i="13"/>
  <c r="O38" i="13"/>
  <c r="H37" i="13"/>
  <c r="N36" i="13"/>
  <c r="O37" i="13"/>
  <c r="H36" i="13"/>
  <c r="N35" i="13"/>
  <c r="O36" i="13"/>
  <c r="H35" i="13"/>
  <c r="N34" i="13"/>
  <c r="O35" i="13"/>
  <c r="H34" i="13"/>
  <c r="N33" i="13"/>
  <c r="O34" i="13"/>
  <c r="H33" i="13"/>
  <c r="N32" i="13"/>
  <c r="O33" i="13"/>
  <c r="H32" i="13"/>
  <c r="N31" i="13"/>
  <c r="O32" i="13"/>
  <c r="H31" i="13"/>
  <c r="N30" i="13"/>
  <c r="O31" i="13"/>
  <c r="H30" i="13"/>
  <c r="N29" i="13"/>
  <c r="O30" i="13"/>
  <c r="H29" i="13"/>
  <c r="N28" i="13"/>
  <c r="O29" i="13"/>
  <c r="H28" i="13"/>
  <c r="N27" i="13"/>
  <c r="O28" i="13"/>
  <c r="H27" i="13"/>
  <c r="N26" i="13"/>
  <c r="O27" i="13"/>
  <c r="H26" i="13"/>
  <c r="N25" i="13"/>
  <c r="O26" i="13"/>
  <c r="H25" i="13"/>
  <c r="N24" i="13"/>
  <c r="O25" i="13"/>
  <c r="H24" i="13"/>
  <c r="N23" i="13"/>
  <c r="O24" i="13"/>
  <c r="H23" i="13"/>
  <c r="N22" i="13"/>
  <c r="O23" i="13"/>
  <c r="H22" i="13"/>
  <c r="N21" i="13"/>
  <c r="O22" i="13"/>
  <c r="H21" i="13"/>
  <c r="N20" i="13"/>
  <c r="O21" i="13"/>
  <c r="H20" i="13"/>
  <c r="N19" i="13"/>
  <c r="O20" i="13"/>
  <c r="H19" i="13"/>
  <c r="N18" i="13"/>
  <c r="O19" i="13"/>
  <c r="H18" i="13"/>
  <c r="N17" i="13"/>
  <c r="O18" i="13"/>
  <c r="H17" i="13"/>
  <c r="N16" i="13"/>
  <c r="O17" i="13"/>
  <c r="H16" i="13"/>
  <c r="N15" i="13"/>
  <c r="O16" i="13"/>
  <c r="H15" i="13"/>
  <c r="N14" i="13"/>
  <c r="O15" i="13"/>
  <c r="H14" i="13"/>
  <c r="N13" i="13"/>
  <c r="O14" i="13"/>
  <c r="H13" i="13"/>
  <c r="N12" i="13"/>
  <c r="O13" i="13"/>
  <c r="H12" i="13"/>
  <c r="N11" i="13"/>
  <c r="O12" i="13"/>
  <c r="H11" i="13"/>
  <c r="N10" i="13"/>
  <c r="O11" i="13"/>
  <c r="H10" i="13"/>
  <c r="N9" i="13"/>
  <c r="O10" i="13"/>
  <c r="H9" i="13"/>
  <c r="N8" i="13"/>
  <c r="O9" i="13"/>
  <c r="H8" i="13"/>
  <c r="B8" i="13"/>
  <c r="N7" i="13"/>
  <c r="O8" i="13"/>
  <c r="H7" i="13"/>
  <c r="N6" i="13"/>
  <c r="O7" i="13"/>
  <c r="H6" i="13"/>
  <c r="N5" i="13"/>
  <c r="O6" i="13"/>
  <c r="H5" i="13"/>
  <c r="AB4" i="13"/>
  <c r="N4" i="13"/>
  <c r="O5" i="13"/>
  <c r="H4" i="13"/>
  <c r="W3" i="13"/>
  <c r="W4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V3" i="13"/>
  <c r="N3" i="13"/>
  <c r="H3" i="13"/>
  <c r="I3" i="13"/>
  <c r="AB3" i="12"/>
  <c r="B4" i="12"/>
  <c r="N53" i="12"/>
  <c r="H53" i="12"/>
  <c r="N52" i="12"/>
  <c r="O53" i="12"/>
  <c r="H52" i="12"/>
  <c r="N51" i="12"/>
  <c r="O52" i="12"/>
  <c r="H51" i="12"/>
  <c r="N50" i="12"/>
  <c r="O51" i="12"/>
  <c r="H50" i="12"/>
  <c r="N49" i="12"/>
  <c r="O50" i="12"/>
  <c r="H49" i="12"/>
  <c r="N48" i="12"/>
  <c r="O49" i="12"/>
  <c r="H48" i="12"/>
  <c r="N47" i="12"/>
  <c r="O48" i="12"/>
  <c r="H47" i="12"/>
  <c r="N46" i="12"/>
  <c r="O47" i="12"/>
  <c r="H46" i="12"/>
  <c r="N45" i="12"/>
  <c r="O46" i="12"/>
  <c r="H45" i="12"/>
  <c r="N44" i="12"/>
  <c r="O45" i="12"/>
  <c r="H44" i="12"/>
  <c r="N43" i="12"/>
  <c r="O44" i="12"/>
  <c r="H43" i="12"/>
  <c r="N42" i="12"/>
  <c r="O43" i="12"/>
  <c r="H42" i="12"/>
  <c r="N41" i="12"/>
  <c r="O42" i="12"/>
  <c r="H41" i="12"/>
  <c r="N40" i="12"/>
  <c r="O41" i="12"/>
  <c r="H40" i="12"/>
  <c r="N39" i="12"/>
  <c r="O40" i="12"/>
  <c r="H39" i="12"/>
  <c r="N38" i="12"/>
  <c r="O39" i="12"/>
  <c r="H38" i="12"/>
  <c r="N37" i="12"/>
  <c r="O38" i="12"/>
  <c r="H37" i="12"/>
  <c r="N36" i="12"/>
  <c r="O37" i="12"/>
  <c r="H36" i="12"/>
  <c r="N35" i="12"/>
  <c r="O36" i="12"/>
  <c r="H35" i="12"/>
  <c r="N34" i="12"/>
  <c r="O35" i="12"/>
  <c r="H34" i="12"/>
  <c r="N33" i="12"/>
  <c r="O34" i="12"/>
  <c r="H33" i="12"/>
  <c r="N32" i="12"/>
  <c r="O33" i="12"/>
  <c r="H32" i="12"/>
  <c r="N31" i="12"/>
  <c r="O32" i="12"/>
  <c r="H31" i="12"/>
  <c r="N30" i="12"/>
  <c r="O31" i="12"/>
  <c r="H30" i="12"/>
  <c r="N29" i="12"/>
  <c r="O30" i="12"/>
  <c r="H29" i="12"/>
  <c r="N28" i="12"/>
  <c r="O29" i="12"/>
  <c r="H28" i="12"/>
  <c r="N27" i="12"/>
  <c r="O28" i="12"/>
  <c r="H27" i="12"/>
  <c r="N26" i="12"/>
  <c r="O27" i="12"/>
  <c r="H26" i="12"/>
  <c r="N25" i="12"/>
  <c r="O26" i="12"/>
  <c r="H25" i="12"/>
  <c r="N24" i="12"/>
  <c r="O25" i="12"/>
  <c r="H24" i="12"/>
  <c r="N23" i="12"/>
  <c r="O24" i="12"/>
  <c r="H23" i="12"/>
  <c r="N22" i="12"/>
  <c r="O23" i="12"/>
  <c r="H22" i="12"/>
  <c r="N21" i="12"/>
  <c r="O22" i="12"/>
  <c r="H21" i="12"/>
  <c r="N20" i="12"/>
  <c r="O21" i="12"/>
  <c r="H20" i="12"/>
  <c r="N19" i="12"/>
  <c r="O20" i="12"/>
  <c r="H19" i="12"/>
  <c r="N18" i="12"/>
  <c r="O19" i="12"/>
  <c r="H18" i="12"/>
  <c r="N17" i="12"/>
  <c r="O18" i="12"/>
  <c r="H17" i="12"/>
  <c r="N16" i="12"/>
  <c r="O17" i="12"/>
  <c r="H16" i="12"/>
  <c r="N15" i="12"/>
  <c r="O16" i="12"/>
  <c r="H15" i="12"/>
  <c r="N14" i="12"/>
  <c r="O15" i="12"/>
  <c r="H14" i="12"/>
  <c r="N13" i="12"/>
  <c r="O14" i="12"/>
  <c r="H13" i="12"/>
  <c r="N12" i="12"/>
  <c r="O13" i="12"/>
  <c r="H12" i="12"/>
  <c r="N11" i="12"/>
  <c r="O12" i="12"/>
  <c r="H11" i="12"/>
  <c r="N10" i="12"/>
  <c r="O11" i="12"/>
  <c r="H10" i="12"/>
  <c r="N9" i="12"/>
  <c r="O10" i="12"/>
  <c r="H9" i="12"/>
  <c r="N8" i="12"/>
  <c r="O9" i="12"/>
  <c r="H8" i="12"/>
  <c r="B8" i="12"/>
  <c r="N7" i="12"/>
  <c r="O8" i="12"/>
  <c r="H7" i="12"/>
  <c r="N6" i="12"/>
  <c r="O7" i="12"/>
  <c r="H6" i="12"/>
  <c r="N5" i="12"/>
  <c r="O6" i="12"/>
  <c r="H5" i="12"/>
  <c r="AB4" i="12"/>
  <c r="N4" i="12"/>
  <c r="O5" i="12"/>
  <c r="H4" i="12"/>
  <c r="W3" i="12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V3" i="12"/>
  <c r="N3" i="12"/>
  <c r="H3" i="12"/>
  <c r="I3" i="12"/>
  <c r="B11" i="11"/>
  <c r="N53" i="11"/>
  <c r="H53" i="11"/>
  <c r="N52" i="11"/>
  <c r="O53" i="11"/>
  <c r="H52" i="11"/>
  <c r="N51" i="11"/>
  <c r="O52" i="11"/>
  <c r="H51" i="11"/>
  <c r="N50" i="11"/>
  <c r="O51" i="11"/>
  <c r="H50" i="11"/>
  <c r="N49" i="11"/>
  <c r="O50" i="11"/>
  <c r="H49" i="11"/>
  <c r="N48" i="11"/>
  <c r="O49" i="11"/>
  <c r="H48" i="11"/>
  <c r="N47" i="11"/>
  <c r="O48" i="11"/>
  <c r="H47" i="11"/>
  <c r="N46" i="11"/>
  <c r="O47" i="11"/>
  <c r="H46" i="11"/>
  <c r="N45" i="11"/>
  <c r="O46" i="11"/>
  <c r="H45" i="11"/>
  <c r="N44" i="11"/>
  <c r="O45" i="11"/>
  <c r="H44" i="11"/>
  <c r="N43" i="11"/>
  <c r="O44" i="11"/>
  <c r="H43" i="11"/>
  <c r="N42" i="11"/>
  <c r="O43" i="11"/>
  <c r="H42" i="11"/>
  <c r="N41" i="11"/>
  <c r="O42" i="11"/>
  <c r="H41" i="11"/>
  <c r="N40" i="11"/>
  <c r="O41" i="11"/>
  <c r="H40" i="11"/>
  <c r="N39" i="11"/>
  <c r="O40" i="11"/>
  <c r="H39" i="11"/>
  <c r="N38" i="11"/>
  <c r="O39" i="11"/>
  <c r="H38" i="11"/>
  <c r="N37" i="11"/>
  <c r="O38" i="11"/>
  <c r="H37" i="11"/>
  <c r="N36" i="11"/>
  <c r="O37" i="11"/>
  <c r="H36" i="11"/>
  <c r="N35" i="11"/>
  <c r="O36" i="11"/>
  <c r="H35" i="11"/>
  <c r="N34" i="11"/>
  <c r="O35" i="11"/>
  <c r="H34" i="11"/>
  <c r="N33" i="11"/>
  <c r="O34" i="11"/>
  <c r="H33" i="11"/>
  <c r="N32" i="11"/>
  <c r="O33" i="11"/>
  <c r="H32" i="11"/>
  <c r="N31" i="11"/>
  <c r="O32" i="11"/>
  <c r="H31" i="11"/>
  <c r="N30" i="11"/>
  <c r="O31" i="11"/>
  <c r="H30" i="11"/>
  <c r="N29" i="11"/>
  <c r="O30" i="11"/>
  <c r="H29" i="11"/>
  <c r="N28" i="11"/>
  <c r="O29" i="11"/>
  <c r="H28" i="11"/>
  <c r="N27" i="11"/>
  <c r="O28" i="11"/>
  <c r="H27" i="11"/>
  <c r="N26" i="11"/>
  <c r="O27" i="11"/>
  <c r="H26" i="11"/>
  <c r="N25" i="11"/>
  <c r="O26" i="11"/>
  <c r="H25" i="11"/>
  <c r="N24" i="11"/>
  <c r="O25" i="11"/>
  <c r="H24" i="11"/>
  <c r="N23" i="11"/>
  <c r="O24" i="11"/>
  <c r="H23" i="11"/>
  <c r="N22" i="11"/>
  <c r="O23" i="11"/>
  <c r="H22" i="11"/>
  <c r="N21" i="11"/>
  <c r="O22" i="11"/>
  <c r="H21" i="11"/>
  <c r="N20" i="11"/>
  <c r="O21" i="11"/>
  <c r="H20" i="11"/>
  <c r="N19" i="11"/>
  <c r="O20" i="11"/>
  <c r="H19" i="11"/>
  <c r="N18" i="11"/>
  <c r="O19" i="11"/>
  <c r="H18" i="11"/>
  <c r="N17" i="11"/>
  <c r="O18" i="11"/>
  <c r="H17" i="11"/>
  <c r="N16" i="11"/>
  <c r="O17" i="11"/>
  <c r="H16" i="11"/>
  <c r="N15" i="11"/>
  <c r="O16" i="11"/>
  <c r="H15" i="11"/>
  <c r="N14" i="11"/>
  <c r="O15" i="11"/>
  <c r="H14" i="11"/>
  <c r="N13" i="11"/>
  <c r="O14" i="11"/>
  <c r="H13" i="11"/>
  <c r="N12" i="11"/>
  <c r="O13" i="11"/>
  <c r="H12" i="11"/>
  <c r="N11" i="11"/>
  <c r="O12" i="11"/>
  <c r="H11" i="11"/>
  <c r="N10" i="11"/>
  <c r="O11" i="11"/>
  <c r="H10" i="11"/>
  <c r="N9" i="11"/>
  <c r="O10" i="11"/>
  <c r="H9" i="11"/>
  <c r="N8" i="11"/>
  <c r="O9" i="11"/>
  <c r="H8" i="11"/>
  <c r="B8" i="11"/>
  <c r="N7" i="11"/>
  <c r="O8" i="11"/>
  <c r="H7" i="11"/>
  <c r="N6" i="11"/>
  <c r="O7" i="11"/>
  <c r="H6" i="11"/>
  <c r="N5" i="11"/>
  <c r="O6" i="11"/>
  <c r="H5" i="11"/>
  <c r="AB4" i="11"/>
  <c r="N4" i="11"/>
  <c r="O5" i="11"/>
  <c r="H4" i="11"/>
  <c r="W3" i="11"/>
  <c r="W4" i="11"/>
  <c r="W5" i="11"/>
  <c r="W6" i="11"/>
  <c r="W7" i="11"/>
  <c r="W8" i="11"/>
  <c r="W9" i="11"/>
  <c r="W10" i="11"/>
  <c r="V3" i="11"/>
  <c r="N3" i="11"/>
  <c r="H3" i="11"/>
  <c r="I3" i="11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3" i="10"/>
  <c r="B11" i="10"/>
  <c r="N53" i="10"/>
  <c r="H53" i="10"/>
  <c r="N52" i="10"/>
  <c r="O53" i="10"/>
  <c r="H52" i="10"/>
  <c r="N51" i="10"/>
  <c r="O52" i="10"/>
  <c r="H51" i="10"/>
  <c r="N50" i="10"/>
  <c r="O51" i="10"/>
  <c r="H50" i="10"/>
  <c r="N49" i="10"/>
  <c r="O50" i="10"/>
  <c r="H49" i="10"/>
  <c r="N48" i="10"/>
  <c r="O49" i="10"/>
  <c r="H48" i="10"/>
  <c r="N47" i="10"/>
  <c r="O48" i="10"/>
  <c r="H47" i="10"/>
  <c r="N46" i="10"/>
  <c r="O47" i="10"/>
  <c r="H46" i="10"/>
  <c r="N45" i="10"/>
  <c r="O46" i="10"/>
  <c r="H45" i="10"/>
  <c r="N44" i="10"/>
  <c r="O45" i="10"/>
  <c r="H44" i="10"/>
  <c r="N43" i="10"/>
  <c r="O44" i="10"/>
  <c r="H43" i="10"/>
  <c r="N42" i="10"/>
  <c r="O43" i="10"/>
  <c r="H42" i="10"/>
  <c r="N41" i="10"/>
  <c r="O42" i="10"/>
  <c r="H41" i="10"/>
  <c r="N40" i="10"/>
  <c r="O41" i="10"/>
  <c r="H40" i="10"/>
  <c r="N39" i="10"/>
  <c r="O40" i="10"/>
  <c r="H39" i="10"/>
  <c r="N38" i="10"/>
  <c r="O39" i="10"/>
  <c r="H38" i="10"/>
  <c r="N37" i="10"/>
  <c r="O38" i="10"/>
  <c r="H37" i="10"/>
  <c r="N36" i="10"/>
  <c r="O37" i="10"/>
  <c r="H36" i="10"/>
  <c r="N35" i="10"/>
  <c r="O36" i="10"/>
  <c r="H35" i="10"/>
  <c r="N34" i="10"/>
  <c r="O35" i="10"/>
  <c r="H34" i="10"/>
  <c r="N33" i="10"/>
  <c r="O34" i="10"/>
  <c r="H33" i="10"/>
  <c r="N32" i="10"/>
  <c r="O33" i="10"/>
  <c r="H32" i="10"/>
  <c r="N31" i="10"/>
  <c r="O32" i="10"/>
  <c r="H31" i="10"/>
  <c r="N30" i="10"/>
  <c r="O31" i="10"/>
  <c r="H30" i="10"/>
  <c r="N29" i="10"/>
  <c r="O30" i="10"/>
  <c r="H29" i="10"/>
  <c r="N28" i="10"/>
  <c r="O29" i="10"/>
  <c r="H28" i="10"/>
  <c r="N27" i="10"/>
  <c r="O28" i="10"/>
  <c r="H27" i="10"/>
  <c r="N26" i="10"/>
  <c r="O27" i="10"/>
  <c r="H26" i="10"/>
  <c r="N25" i="10"/>
  <c r="O26" i="10"/>
  <c r="H25" i="10"/>
  <c r="N24" i="10"/>
  <c r="O25" i="10"/>
  <c r="H24" i="10"/>
  <c r="N23" i="10"/>
  <c r="O24" i="10"/>
  <c r="H23" i="10"/>
  <c r="N22" i="10"/>
  <c r="O23" i="10"/>
  <c r="H22" i="10"/>
  <c r="N21" i="10"/>
  <c r="O22" i="10"/>
  <c r="H21" i="10"/>
  <c r="N20" i="10"/>
  <c r="O21" i="10"/>
  <c r="H20" i="10"/>
  <c r="N19" i="10"/>
  <c r="O20" i="10"/>
  <c r="H19" i="10"/>
  <c r="N18" i="10"/>
  <c r="O19" i="10"/>
  <c r="H18" i="10"/>
  <c r="N17" i="10"/>
  <c r="O18" i="10"/>
  <c r="H17" i="10"/>
  <c r="N16" i="10"/>
  <c r="O17" i="10"/>
  <c r="H16" i="10"/>
  <c r="N15" i="10"/>
  <c r="O16" i="10"/>
  <c r="H15" i="10"/>
  <c r="N14" i="10"/>
  <c r="O15" i="10"/>
  <c r="H14" i="10"/>
  <c r="N13" i="10"/>
  <c r="O14" i="10"/>
  <c r="H13" i="10"/>
  <c r="N12" i="10"/>
  <c r="O13" i="10"/>
  <c r="H12" i="10"/>
  <c r="N11" i="10"/>
  <c r="O12" i="10"/>
  <c r="H11" i="10"/>
  <c r="N10" i="10"/>
  <c r="O11" i="10"/>
  <c r="H10" i="10"/>
  <c r="N9" i="10"/>
  <c r="O10" i="10"/>
  <c r="H9" i="10"/>
  <c r="N8" i="10"/>
  <c r="O9" i="10"/>
  <c r="H8" i="10"/>
  <c r="B8" i="10"/>
  <c r="N7" i="10"/>
  <c r="O8" i="10"/>
  <c r="H7" i="10"/>
  <c r="N6" i="10"/>
  <c r="O7" i="10"/>
  <c r="H6" i="10"/>
  <c r="N5" i="10"/>
  <c r="O6" i="10"/>
  <c r="H5" i="10"/>
  <c r="AB4" i="10"/>
  <c r="N4" i="10"/>
  <c r="O5" i="10"/>
  <c r="H4" i="10"/>
  <c r="V3" i="10"/>
  <c r="N3" i="10"/>
  <c r="H3" i="10"/>
  <c r="I3" i="10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N53" i="9"/>
  <c r="H53" i="9"/>
  <c r="N52" i="9"/>
  <c r="O53" i="9"/>
  <c r="H52" i="9"/>
  <c r="N51" i="9"/>
  <c r="O52" i="9"/>
  <c r="H51" i="9"/>
  <c r="N50" i="9"/>
  <c r="O51" i="9"/>
  <c r="H50" i="9"/>
  <c r="N49" i="9"/>
  <c r="O50" i="9"/>
  <c r="H49" i="9"/>
  <c r="N48" i="9"/>
  <c r="O49" i="9"/>
  <c r="H48" i="9"/>
  <c r="N47" i="9"/>
  <c r="O48" i="9"/>
  <c r="H47" i="9"/>
  <c r="N46" i="9"/>
  <c r="O47" i="9"/>
  <c r="H46" i="9"/>
  <c r="N45" i="9"/>
  <c r="O46" i="9"/>
  <c r="H45" i="9"/>
  <c r="N44" i="9"/>
  <c r="O45" i="9"/>
  <c r="H44" i="9"/>
  <c r="N43" i="9"/>
  <c r="O44" i="9"/>
  <c r="H43" i="9"/>
  <c r="N42" i="9"/>
  <c r="O43" i="9"/>
  <c r="H42" i="9"/>
  <c r="N41" i="9"/>
  <c r="O42" i="9"/>
  <c r="H41" i="9"/>
  <c r="N40" i="9"/>
  <c r="O41" i="9"/>
  <c r="H40" i="9"/>
  <c r="N39" i="9"/>
  <c r="O40" i="9"/>
  <c r="H39" i="9"/>
  <c r="N38" i="9"/>
  <c r="O39" i="9"/>
  <c r="H38" i="9"/>
  <c r="N37" i="9"/>
  <c r="O38" i="9"/>
  <c r="H37" i="9"/>
  <c r="N36" i="9"/>
  <c r="O37" i="9"/>
  <c r="H36" i="9"/>
  <c r="N35" i="9"/>
  <c r="O36" i="9"/>
  <c r="H35" i="9"/>
  <c r="N34" i="9"/>
  <c r="O35" i="9"/>
  <c r="H34" i="9"/>
  <c r="N33" i="9"/>
  <c r="O34" i="9"/>
  <c r="H33" i="9"/>
  <c r="N32" i="9"/>
  <c r="O33" i="9"/>
  <c r="H32" i="9"/>
  <c r="N31" i="9"/>
  <c r="O32" i="9"/>
  <c r="H31" i="9"/>
  <c r="N30" i="9"/>
  <c r="O31" i="9"/>
  <c r="H30" i="9"/>
  <c r="N29" i="9"/>
  <c r="O30" i="9"/>
  <c r="H29" i="9"/>
  <c r="N28" i="9"/>
  <c r="O29" i="9"/>
  <c r="H28" i="9"/>
  <c r="N27" i="9"/>
  <c r="O28" i="9"/>
  <c r="H27" i="9"/>
  <c r="N26" i="9"/>
  <c r="O27" i="9"/>
  <c r="H26" i="9"/>
  <c r="N25" i="9"/>
  <c r="O26" i="9"/>
  <c r="H25" i="9"/>
  <c r="N24" i="9"/>
  <c r="O25" i="9"/>
  <c r="H24" i="9"/>
  <c r="N23" i="9"/>
  <c r="O24" i="9"/>
  <c r="H23" i="9"/>
  <c r="N22" i="9"/>
  <c r="O23" i="9"/>
  <c r="H22" i="9"/>
  <c r="N21" i="9"/>
  <c r="O22" i="9"/>
  <c r="H21" i="9"/>
  <c r="N20" i="9"/>
  <c r="O21" i="9"/>
  <c r="H20" i="9"/>
  <c r="N19" i="9"/>
  <c r="O20" i="9"/>
  <c r="H19" i="9"/>
  <c r="N18" i="9"/>
  <c r="O19" i="9"/>
  <c r="H18" i="9"/>
  <c r="N17" i="9"/>
  <c r="O18" i="9"/>
  <c r="H17" i="9"/>
  <c r="N16" i="9"/>
  <c r="O17" i="9"/>
  <c r="H16" i="9"/>
  <c r="N15" i="9"/>
  <c r="O16" i="9"/>
  <c r="H15" i="9"/>
  <c r="N14" i="9"/>
  <c r="O15" i="9"/>
  <c r="H14" i="9"/>
  <c r="N13" i="9"/>
  <c r="O14" i="9"/>
  <c r="H13" i="9"/>
  <c r="N12" i="9"/>
  <c r="O13" i="9"/>
  <c r="H12" i="9"/>
  <c r="N11" i="9"/>
  <c r="O12" i="9"/>
  <c r="H11" i="9"/>
  <c r="N10" i="9"/>
  <c r="O11" i="9"/>
  <c r="H10" i="9"/>
  <c r="N9" i="9"/>
  <c r="O10" i="9"/>
  <c r="H9" i="9"/>
  <c r="N8" i="9"/>
  <c r="O9" i="9"/>
  <c r="H8" i="9"/>
  <c r="B8" i="9"/>
  <c r="N7" i="9"/>
  <c r="O8" i="9"/>
  <c r="H7" i="9"/>
  <c r="N6" i="9"/>
  <c r="O7" i="9"/>
  <c r="H6" i="9"/>
  <c r="N5" i="9"/>
  <c r="O6" i="9"/>
  <c r="H5" i="9"/>
  <c r="AB4" i="9"/>
  <c r="N4" i="9"/>
  <c r="O5" i="9"/>
  <c r="H4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V3" i="9"/>
  <c r="N3" i="9"/>
  <c r="H3" i="9"/>
  <c r="I3" i="9"/>
  <c r="AM9" i="8"/>
  <c r="AM8" i="8"/>
  <c r="AH6" i="8"/>
  <c r="AG4" i="8"/>
  <c r="R3" i="8"/>
  <c r="N53" i="8"/>
  <c r="H53" i="8"/>
  <c r="N52" i="8"/>
  <c r="O53" i="8"/>
  <c r="H52" i="8"/>
  <c r="N51" i="8"/>
  <c r="O52" i="8"/>
  <c r="H51" i="8"/>
  <c r="N50" i="8"/>
  <c r="O51" i="8"/>
  <c r="H50" i="8"/>
  <c r="N49" i="8"/>
  <c r="O50" i="8"/>
  <c r="H49" i="8"/>
  <c r="N48" i="8"/>
  <c r="O49" i="8"/>
  <c r="H48" i="8"/>
  <c r="N47" i="8"/>
  <c r="O48" i="8"/>
  <c r="H47" i="8"/>
  <c r="N46" i="8"/>
  <c r="O47" i="8"/>
  <c r="H46" i="8"/>
  <c r="N45" i="8"/>
  <c r="O46" i="8"/>
  <c r="H45" i="8"/>
  <c r="N44" i="8"/>
  <c r="O45" i="8"/>
  <c r="H44" i="8"/>
  <c r="N43" i="8"/>
  <c r="O44" i="8"/>
  <c r="H43" i="8"/>
  <c r="N42" i="8"/>
  <c r="O43" i="8"/>
  <c r="H42" i="8"/>
  <c r="N41" i="8"/>
  <c r="O42" i="8"/>
  <c r="H41" i="8"/>
  <c r="N40" i="8"/>
  <c r="O41" i="8"/>
  <c r="H40" i="8"/>
  <c r="N39" i="8"/>
  <c r="O40" i="8"/>
  <c r="H39" i="8"/>
  <c r="N38" i="8"/>
  <c r="O39" i="8"/>
  <c r="H38" i="8"/>
  <c r="N37" i="8"/>
  <c r="O38" i="8"/>
  <c r="H37" i="8"/>
  <c r="N36" i="8"/>
  <c r="O37" i="8"/>
  <c r="H36" i="8"/>
  <c r="N35" i="8"/>
  <c r="O36" i="8"/>
  <c r="H35" i="8"/>
  <c r="N34" i="8"/>
  <c r="O35" i="8"/>
  <c r="H34" i="8"/>
  <c r="N33" i="8"/>
  <c r="O34" i="8"/>
  <c r="H33" i="8"/>
  <c r="N32" i="8"/>
  <c r="O33" i="8"/>
  <c r="H32" i="8"/>
  <c r="N31" i="8"/>
  <c r="O32" i="8"/>
  <c r="H31" i="8"/>
  <c r="N30" i="8"/>
  <c r="O31" i="8"/>
  <c r="H30" i="8"/>
  <c r="N29" i="8"/>
  <c r="O30" i="8"/>
  <c r="H29" i="8"/>
  <c r="N28" i="8"/>
  <c r="O29" i="8"/>
  <c r="H28" i="8"/>
  <c r="N27" i="8"/>
  <c r="O28" i="8"/>
  <c r="H27" i="8"/>
  <c r="N26" i="8"/>
  <c r="O27" i="8"/>
  <c r="H26" i="8"/>
  <c r="N25" i="8"/>
  <c r="O26" i="8"/>
  <c r="H25" i="8"/>
  <c r="N24" i="8"/>
  <c r="O25" i="8"/>
  <c r="H24" i="8"/>
  <c r="N23" i="8"/>
  <c r="O24" i="8"/>
  <c r="H23" i="8"/>
  <c r="N22" i="8"/>
  <c r="O23" i="8"/>
  <c r="H22" i="8"/>
  <c r="N21" i="8"/>
  <c r="O22" i="8"/>
  <c r="H21" i="8"/>
  <c r="N20" i="8"/>
  <c r="O21" i="8"/>
  <c r="H20" i="8"/>
  <c r="N19" i="8"/>
  <c r="O20" i="8"/>
  <c r="H19" i="8"/>
  <c r="N18" i="8"/>
  <c r="O19" i="8"/>
  <c r="H18" i="8"/>
  <c r="N17" i="8"/>
  <c r="O18" i="8"/>
  <c r="H17" i="8"/>
  <c r="N16" i="8"/>
  <c r="O17" i="8"/>
  <c r="H16" i="8"/>
  <c r="N15" i="8"/>
  <c r="O16" i="8"/>
  <c r="H15" i="8"/>
  <c r="N14" i="8"/>
  <c r="O15" i="8"/>
  <c r="H14" i="8"/>
  <c r="N13" i="8"/>
  <c r="O14" i="8"/>
  <c r="H13" i="8"/>
  <c r="N12" i="8"/>
  <c r="O13" i="8"/>
  <c r="H12" i="8"/>
  <c r="N11" i="8"/>
  <c r="O12" i="8"/>
  <c r="H11" i="8"/>
  <c r="N10" i="8"/>
  <c r="O11" i="8"/>
  <c r="H10" i="8"/>
  <c r="N9" i="8"/>
  <c r="O10" i="8"/>
  <c r="H9" i="8"/>
  <c r="N8" i="8"/>
  <c r="O9" i="8"/>
  <c r="H8" i="8"/>
  <c r="B8" i="8"/>
  <c r="N7" i="8"/>
  <c r="O8" i="8"/>
  <c r="H7" i="8"/>
  <c r="N6" i="8"/>
  <c r="O7" i="8"/>
  <c r="H6" i="8"/>
  <c r="N5" i="8"/>
  <c r="O6" i="8"/>
  <c r="H5" i="8"/>
  <c r="AB4" i="8"/>
  <c r="N4" i="8"/>
  <c r="O5" i="8"/>
  <c r="H4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V3" i="8"/>
  <c r="N3" i="8"/>
  <c r="H3" i="8"/>
  <c r="I3" i="8"/>
  <c r="Q3" i="7"/>
  <c r="N53" i="7"/>
  <c r="H53" i="7"/>
  <c r="N52" i="7"/>
  <c r="O53" i="7"/>
  <c r="H52" i="7"/>
  <c r="N51" i="7"/>
  <c r="O52" i="7"/>
  <c r="H51" i="7"/>
  <c r="N50" i="7"/>
  <c r="O51" i="7"/>
  <c r="H50" i="7"/>
  <c r="N49" i="7"/>
  <c r="O50" i="7"/>
  <c r="H49" i="7"/>
  <c r="N48" i="7"/>
  <c r="O49" i="7"/>
  <c r="H48" i="7"/>
  <c r="N47" i="7"/>
  <c r="O48" i="7"/>
  <c r="H47" i="7"/>
  <c r="N46" i="7"/>
  <c r="O47" i="7"/>
  <c r="H46" i="7"/>
  <c r="N45" i="7"/>
  <c r="O46" i="7"/>
  <c r="H45" i="7"/>
  <c r="N44" i="7"/>
  <c r="O45" i="7"/>
  <c r="H44" i="7"/>
  <c r="N43" i="7"/>
  <c r="O44" i="7"/>
  <c r="H43" i="7"/>
  <c r="N42" i="7"/>
  <c r="O43" i="7"/>
  <c r="H42" i="7"/>
  <c r="N41" i="7"/>
  <c r="O42" i="7"/>
  <c r="H41" i="7"/>
  <c r="N40" i="7"/>
  <c r="O41" i="7"/>
  <c r="H40" i="7"/>
  <c r="N39" i="7"/>
  <c r="O40" i="7"/>
  <c r="H39" i="7"/>
  <c r="N38" i="7"/>
  <c r="O39" i="7"/>
  <c r="H38" i="7"/>
  <c r="N37" i="7"/>
  <c r="O38" i="7"/>
  <c r="H37" i="7"/>
  <c r="N36" i="7"/>
  <c r="O37" i="7"/>
  <c r="H36" i="7"/>
  <c r="N35" i="7"/>
  <c r="O36" i="7"/>
  <c r="H35" i="7"/>
  <c r="N34" i="7"/>
  <c r="O35" i="7"/>
  <c r="H34" i="7"/>
  <c r="N33" i="7"/>
  <c r="O34" i="7"/>
  <c r="H33" i="7"/>
  <c r="N32" i="7"/>
  <c r="O33" i="7"/>
  <c r="H32" i="7"/>
  <c r="N31" i="7"/>
  <c r="O32" i="7"/>
  <c r="H31" i="7"/>
  <c r="N30" i="7"/>
  <c r="O31" i="7"/>
  <c r="H30" i="7"/>
  <c r="N29" i="7"/>
  <c r="O30" i="7"/>
  <c r="H29" i="7"/>
  <c r="N28" i="7"/>
  <c r="O29" i="7"/>
  <c r="H28" i="7"/>
  <c r="N27" i="7"/>
  <c r="O28" i="7"/>
  <c r="H27" i="7"/>
  <c r="N26" i="7"/>
  <c r="O27" i="7"/>
  <c r="H26" i="7"/>
  <c r="N25" i="7"/>
  <c r="O26" i="7"/>
  <c r="H25" i="7"/>
  <c r="N24" i="7"/>
  <c r="O25" i="7"/>
  <c r="H24" i="7"/>
  <c r="N23" i="7"/>
  <c r="O24" i="7"/>
  <c r="H23" i="7"/>
  <c r="N22" i="7"/>
  <c r="O23" i="7"/>
  <c r="H22" i="7"/>
  <c r="N21" i="7"/>
  <c r="O22" i="7"/>
  <c r="H21" i="7"/>
  <c r="N20" i="7"/>
  <c r="O21" i="7"/>
  <c r="H20" i="7"/>
  <c r="N19" i="7"/>
  <c r="O20" i="7"/>
  <c r="H19" i="7"/>
  <c r="N18" i="7"/>
  <c r="O19" i="7"/>
  <c r="H18" i="7"/>
  <c r="N17" i="7"/>
  <c r="O18" i="7"/>
  <c r="H17" i="7"/>
  <c r="N16" i="7"/>
  <c r="O17" i="7"/>
  <c r="H16" i="7"/>
  <c r="N15" i="7"/>
  <c r="O16" i="7"/>
  <c r="H15" i="7"/>
  <c r="N14" i="7"/>
  <c r="O15" i="7"/>
  <c r="H14" i="7"/>
  <c r="N13" i="7"/>
  <c r="O14" i="7"/>
  <c r="H13" i="7"/>
  <c r="N12" i="7"/>
  <c r="O13" i="7"/>
  <c r="H12" i="7"/>
  <c r="N11" i="7"/>
  <c r="O12" i="7"/>
  <c r="H11" i="7"/>
  <c r="N10" i="7"/>
  <c r="O11" i="7"/>
  <c r="H10" i="7"/>
  <c r="N9" i="7"/>
  <c r="O10" i="7"/>
  <c r="H9" i="7"/>
  <c r="N8" i="7"/>
  <c r="O9" i="7"/>
  <c r="H8" i="7"/>
  <c r="B8" i="7"/>
  <c r="N7" i="7"/>
  <c r="O8" i="7"/>
  <c r="H7" i="7"/>
  <c r="N6" i="7"/>
  <c r="O7" i="7"/>
  <c r="H6" i="7"/>
  <c r="N5" i="7"/>
  <c r="O6" i="7"/>
  <c r="H5" i="7"/>
  <c r="AB4" i="7"/>
  <c r="N4" i="7"/>
  <c r="O5" i="7"/>
  <c r="H4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V3" i="7"/>
  <c r="N3" i="7"/>
  <c r="H3" i="7"/>
  <c r="I3" i="7"/>
  <c r="N53" i="6"/>
  <c r="H53" i="6"/>
  <c r="N52" i="6"/>
  <c r="O53" i="6"/>
  <c r="H52" i="6"/>
  <c r="N51" i="6"/>
  <c r="O52" i="6"/>
  <c r="H51" i="6"/>
  <c r="N50" i="6"/>
  <c r="O51" i="6"/>
  <c r="H50" i="6"/>
  <c r="N49" i="6"/>
  <c r="O50" i="6"/>
  <c r="H49" i="6"/>
  <c r="N48" i="6"/>
  <c r="O49" i="6"/>
  <c r="H48" i="6"/>
  <c r="N47" i="6"/>
  <c r="O48" i="6"/>
  <c r="H47" i="6"/>
  <c r="N46" i="6"/>
  <c r="O47" i="6"/>
  <c r="H46" i="6"/>
  <c r="N45" i="6"/>
  <c r="O46" i="6"/>
  <c r="H45" i="6"/>
  <c r="N44" i="6"/>
  <c r="O45" i="6"/>
  <c r="H44" i="6"/>
  <c r="N43" i="6"/>
  <c r="O44" i="6"/>
  <c r="H43" i="6"/>
  <c r="N42" i="6"/>
  <c r="O43" i="6"/>
  <c r="H42" i="6"/>
  <c r="N41" i="6"/>
  <c r="O42" i="6"/>
  <c r="H41" i="6"/>
  <c r="N40" i="6"/>
  <c r="O41" i="6"/>
  <c r="H40" i="6"/>
  <c r="N39" i="6"/>
  <c r="O40" i="6"/>
  <c r="H39" i="6"/>
  <c r="N38" i="6"/>
  <c r="O39" i="6"/>
  <c r="H38" i="6"/>
  <c r="N37" i="6"/>
  <c r="O38" i="6"/>
  <c r="H37" i="6"/>
  <c r="N36" i="6"/>
  <c r="O37" i="6"/>
  <c r="H36" i="6"/>
  <c r="N35" i="6"/>
  <c r="O36" i="6"/>
  <c r="H35" i="6"/>
  <c r="N34" i="6"/>
  <c r="O35" i="6"/>
  <c r="H34" i="6"/>
  <c r="N33" i="6"/>
  <c r="O34" i="6"/>
  <c r="H33" i="6"/>
  <c r="N32" i="6"/>
  <c r="O33" i="6"/>
  <c r="H32" i="6"/>
  <c r="N31" i="6"/>
  <c r="O32" i="6"/>
  <c r="H31" i="6"/>
  <c r="N30" i="6"/>
  <c r="O31" i="6"/>
  <c r="H30" i="6"/>
  <c r="N29" i="6"/>
  <c r="O30" i="6"/>
  <c r="H29" i="6"/>
  <c r="N28" i="6"/>
  <c r="O29" i="6"/>
  <c r="H28" i="6"/>
  <c r="N27" i="6"/>
  <c r="O28" i="6"/>
  <c r="H27" i="6"/>
  <c r="N26" i="6"/>
  <c r="O27" i="6"/>
  <c r="H26" i="6"/>
  <c r="N25" i="6"/>
  <c r="O26" i="6"/>
  <c r="H25" i="6"/>
  <c r="N24" i="6"/>
  <c r="O25" i="6"/>
  <c r="H24" i="6"/>
  <c r="N23" i="6"/>
  <c r="O24" i="6"/>
  <c r="H23" i="6"/>
  <c r="N22" i="6"/>
  <c r="O23" i="6"/>
  <c r="H22" i="6"/>
  <c r="N21" i="6"/>
  <c r="O22" i="6"/>
  <c r="H21" i="6"/>
  <c r="N20" i="6"/>
  <c r="O21" i="6"/>
  <c r="H20" i="6"/>
  <c r="N19" i="6"/>
  <c r="O20" i="6"/>
  <c r="H19" i="6"/>
  <c r="N18" i="6"/>
  <c r="O19" i="6"/>
  <c r="H18" i="6"/>
  <c r="N17" i="6"/>
  <c r="O18" i="6"/>
  <c r="H17" i="6"/>
  <c r="N16" i="6"/>
  <c r="O17" i="6"/>
  <c r="H16" i="6"/>
  <c r="N15" i="6"/>
  <c r="O16" i="6"/>
  <c r="H15" i="6"/>
  <c r="N14" i="6"/>
  <c r="O15" i="6"/>
  <c r="H14" i="6"/>
  <c r="N13" i="6"/>
  <c r="O14" i="6"/>
  <c r="H13" i="6"/>
  <c r="N12" i="6"/>
  <c r="O13" i="6"/>
  <c r="H12" i="6"/>
  <c r="N11" i="6"/>
  <c r="O12" i="6"/>
  <c r="H11" i="6"/>
  <c r="N10" i="6"/>
  <c r="O11" i="6"/>
  <c r="H10" i="6"/>
  <c r="N9" i="6"/>
  <c r="O10" i="6"/>
  <c r="H9" i="6"/>
  <c r="N8" i="6"/>
  <c r="O9" i="6"/>
  <c r="H8" i="6"/>
  <c r="B8" i="6"/>
  <c r="N7" i="6"/>
  <c r="O8" i="6"/>
  <c r="H7" i="6"/>
  <c r="N6" i="6"/>
  <c r="O7" i="6"/>
  <c r="H6" i="6"/>
  <c r="N5" i="6"/>
  <c r="O6" i="6"/>
  <c r="H5" i="6"/>
  <c r="AB4" i="6"/>
  <c r="N4" i="6"/>
  <c r="O5" i="6"/>
  <c r="H4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V3" i="6"/>
  <c r="N3" i="6"/>
  <c r="H3" i="6"/>
  <c r="I3" i="6"/>
  <c r="H3" i="5"/>
  <c r="I3" i="5"/>
  <c r="N3" i="5"/>
  <c r="Q3" i="5"/>
  <c r="R3" i="5"/>
  <c r="S3" i="5"/>
  <c r="U3" i="5"/>
  <c r="V3" i="5"/>
  <c r="W3" i="5"/>
  <c r="Y3" i="5"/>
  <c r="AC3" i="5"/>
  <c r="AE3" i="5"/>
  <c r="AH3" i="5"/>
  <c r="H4" i="5"/>
  <c r="I4" i="5"/>
  <c r="N4" i="5"/>
  <c r="O4" i="5"/>
  <c r="Q4" i="5"/>
  <c r="R4" i="5"/>
  <c r="S4" i="5"/>
  <c r="U4" i="5"/>
  <c r="V4" i="5"/>
  <c r="W4" i="5"/>
  <c r="Y4" i="5"/>
  <c r="AB4" i="5"/>
  <c r="AC4" i="5"/>
  <c r="AE4" i="5"/>
  <c r="AG4" i="5"/>
  <c r="AH4" i="5"/>
  <c r="H5" i="5"/>
  <c r="I5" i="5"/>
  <c r="N5" i="5"/>
  <c r="O5" i="5"/>
  <c r="Q5" i="5"/>
  <c r="R5" i="5"/>
  <c r="S5" i="5"/>
  <c r="U5" i="5"/>
  <c r="V5" i="5"/>
  <c r="W5" i="5"/>
  <c r="Y5" i="5"/>
  <c r="AB5" i="5"/>
  <c r="AC5" i="5"/>
  <c r="AE5" i="5"/>
  <c r="AG5" i="5"/>
  <c r="AH5" i="5"/>
  <c r="H6" i="5"/>
  <c r="I6" i="5"/>
  <c r="N6" i="5"/>
  <c r="O6" i="5"/>
  <c r="Q6" i="5"/>
  <c r="R6" i="5"/>
  <c r="S6" i="5"/>
  <c r="U6" i="5"/>
  <c r="V6" i="5"/>
  <c r="W6" i="5"/>
  <c r="Y6" i="5"/>
  <c r="AB6" i="5"/>
  <c r="AC6" i="5"/>
  <c r="AE6" i="5"/>
  <c r="AG6" i="5"/>
  <c r="AH6" i="5"/>
  <c r="H7" i="5"/>
  <c r="I7" i="5"/>
  <c r="N7" i="5"/>
  <c r="O7" i="5"/>
  <c r="Q7" i="5"/>
  <c r="R7" i="5"/>
  <c r="S7" i="5"/>
  <c r="U7" i="5"/>
  <c r="V7" i="5"/>
  <c r="W7" i="5"/>
  <c r="Y7" i="5"/>
  <c r="AB7" i="5"/>
  <c r="AC7" i="5"/>
  <c r="AE7" i="5"/>
  <c r="AG7" i="5"/>
  <c r="AH7" i="5"/>
  <c r="B8" i="5"/>
  <c r="H8" i="5"/>
  <c r="I8" i="5"/>
  <c r="N8" i="5"/>
  <c r="O8" i="5"/>
  <c r="Q8" i="5"/>
  <c r="R8" i="5"/>
  <c r="S8" i="5"/>
  <c r="U8" i="5"/>
  <c r="V8" i="5"/>
  <c r="W8" i="5"/>
  <c r="Y8" i="5"/>
  <c r="Z8" i="5"/>
  <c r="AB8" i="5"/>
  <c r="AC8" i="5"/>
  <c r="AE8" i="5"/>
  <c r="AF8" i="5"/>
  <c r="AG8" i="5"/>
  <c r="AH8" i="5"/>
  <c r="AI8" i="5"/>
  <c r="AJ8" i="5"/>
  <c r="H9" i="5"/>
  <c r="I9" i="5"/>
  <c r="N9" i="5"/>
  <c r="O9" i="5"/>
  <c r="Q9" i="5"/>
  <c r="R9" i="5"/>
  <c r="S9" i="5"/>
  <c r="U9" i="5"/>
  <c r="V9" i="5"/>
  <c r="W9" i="5"/>
  <c r="Y9" i="5"/>
  <c r="Z9" i="5"/>
  <c r="AB9" i="5"/>
  <c r="AC9" i="5"/>
  <c r="AE9" i="5"/>
  <c r="AF9" i="5"/>
  <c r="AG9" i="5"/>
  <c r="AH9" i="5"/>
  <c r="AI9" i="5"/>
  <c r="AJ9" i="5"/>
  <c r="H10" i="5"/>
  <c r="I10" i="5"/>
  <c r="N10" i="5"/>
  <c r="O10" i="5"/>
  <c r="Q10" i="5"/>
  <c r="R10" i="5"/>
  <c r="S10" i="5"/>
  <c r="U10" i="5"/>
  <c r="V10" i="5"/>
  <c r="W10" i="5"/>
  <c r="Y10" i="5"/>
  <c r="Z10" i="5"/>
  <c r="AB10" i="5"/>
  <c r="AC10" i="5"/>
  <c r="AE10" i="5"/>
  <c r="AF10" i="5"/>
  <c r="AG10" i="5"/>
  <c r="AH10" i="5"/>
  <c r="AI10" i="5"/>
  <c r="AJ10" i="5"/>
  <c r="H11" i="5"/>
  <c r="I11" i="5"/>
  <c r="N11" i="5"/>
  <c r="O11" i="5"/>
  <c r="Q11" i="5"/>
  <c r="R11" i="5"/>
  <c r="S11" i="5"/>
  <c r="U11" i="5"/>
  <c r="V11" i="5"/>
  <c r="W11" i="5"/>
  <c r="Y11" i="5"/>
  <c r="Z11" i="5"/>
  <c r="AB11" i="5"/>
  <c r="AC11" i="5"/>
  <c r="AE11" i="5"/>
  <c r="AF11" i="5"/>
  <c r="AG11" i="5"/>
  <c r="AH11" i="5"/>
  <c r="AI11" i="5"/>
  <c r="AJ11" i="5"/>
  <c r="H12" i="5"/>
  <c r="I12" i="5"/>
  <c r="N12" i="5"/>
  <c r="O12" i="5"/>
  <c r="Q12" i="5"/>
  <c r="R12" i="5"/>
  <c r="S12" i="5"/>
  <c r="U12" i="5"/>
  <c r="V12" i="5"/>
  <c r="W12" i="5"/>
  <c r="Y12" i="5"/>
  <c r="Z12" i="5"/>
  <c r="AB12" i="5"/>
  <c r="AC12" i="5"/>
  <c r="AE12" i="5"/>
  <c r="AF12" i="5"/>
  <c r="AG12" i="5"/>
  <c r="AH12" i="5"/>
  <c r="AI12" i="5"/>
  <c r="AJ12" i="5"/>
  <c r="H13" i="5"/>
  <c r="I13" i="5"/>
  <c r="N13" i="5"/>
  <c r="O13" i="5"/>
  <c r="Q13" i="5"/>
  <c r="R13" i="5"/>
  <c r="S13" i="5"/>
  <c r="U13" i="5"/>
  <c r="V13" i="5"/>
  <c r="W13" i="5"/>
  <c r="Y13" i="5"/>
  <c r="Z13" i="5"/>
  <c r="AB13" i="5"/>
  <c r="AC13" i="5"/>
  <c r="AE13" i="5"/>
  <c r="AF13" i="5"/>
  <c r="AG13" i="5"/>
  <c r="AH13" i="5"/>
  <c r="AI13" i="5"/>
  <c r="AJ13" i="5"/>
  <c r="H14" i="5"/>
  <c r="I14" i="5"/>
  <c r="N14" i="5"/>
  <c r="O14" i="5"/>
  <c r="Q14" i="5"/>
  <c r="R14" i="5"/>
  <c r="S14" i="5"/>
  <c r="U14" i="5"/>
  <c r="V14" i="5"/>
  <c r="W14" i="5"/>
  <c r="Y14" i="5"/>
  <c r="Z14" i="5"/>
  <c r="AB14" i="5"/>
  <c r="AC14" i="5"/>
  <c r="AE14" i="5"/>
  <c r="AF14" i="5"/>
  <c r="AG14" i="5"/>
  <c r="AH14" i="5"/>
  <c r="AI14" i="5"/>
  <c r="AJ14" i="5"/>
  <c r="H15" i="5"/>
  <c r="I15" i="5"/>
  <c r="N15" i="5"/>
  <c r="O15" i="5"/>
  <c r="Q15" i="5"/>
  <c r="R15" i="5"/>
  <c r="S15" i="5"/>
  <c r="U15" i="5"/>
  <c r="V15" i="5"/>
  <c r="W15" i="5"/>
  <c r="Y15" i="5"/>
  <c r="Z15" i="5"/>
  <c r="AB15" i="5"/>
  <c r="AC15" i="5"/>
  <c r="AE15" i="5"/>
  <c r="AF15" i="5"/>
  <c r="AG15" i="5"/>
  <c r="AH15" i="5"/>
  <c r="AI15" i="5"/>
  <c r="AJ15" i="5"/>
  <c r="H16" i="5"/>
  <c r="I16" i="5"/>
  <c r="N16" i="5"/>
  <c r="O16" i="5"/>
  <c r="Q16" i="5"/>
  <c r="R16" i="5"/>
  <c r="S16" i="5"/>
  <c r="U16" i="5"/>
  <c r="V16" i="5"/>
  <c r="W16" i="5"/>
  <c r="Y16" i="5"/>
  <c r="Z16" i="5"/>
  <c r="AB16" i="5"/>
  <c r="AC16" i="5"/>
  <c r="AE16" i="5"/>
  <c r="AF16" i="5"/>
  <c r="AG16" i="5"/>
  <c r="AH16" i="5"/>
  <c r="AI16" i="5"/>
  <c r="AJ16" i="5"/>
  <c r="H17" i="5"/>
  <c r="I17" i="5"/>
  <c r="N17" i="5"/>
  <c r="O17" i="5"/>
  <c r="Q17" i="5"/>
  <c r="R17" i="5"/>
  <c r="S17" i="5"/>
  <c r="U17" i="5"/>
  <c r="V17" i="5"/>
  <c r="W17" i="5"/>
  <c r="Y17" i="5"/>
  <c r="Z17" i="5"/>
  <c r="AB17" i="5"/>
  <c r="AC17" i="5"/>
  <c r="AE17" i="5"/>
  <c r="AF17" i="5"/>
  <c r="AG17" i="5"/>
  <c r="AH17" i="5"/>
  <c r="AI17" i="5"/>
  <c r="AJ17" i="5"/>
  <c r="H18" i="5"/>
  <c r="I18" i="5"/>
  <c r="N18" i="5"/>
  <c r="O18" i="5"/>
  <c r="Q18" i="5"/>
  <c r="R18" i="5"/>
  <c r="S18" i="5"/>
  <c r="U18" i="5"/>
  <c r="V18" i="5"/>
  <c r="W18" i="5"/>
  <c r="Y18" i="5"/>
  <c r="Z18" i="5"/>
  <c r="AB18" i="5"/>
  <c r="AC18" i="5"/>
  <c r="AE18" i="5"/>
  <c r="AF18" i="5"/>
  <c r="AG18" i="5"/>
  <c r="AH18" i="5"/>
  <c r="AI18" i="5"/>
  <c r="AJ18" i="5"/>
  <c r="H19" i="5"/>
  <c r="I19" i="5"/>
  <c r="N19" i="5"/>
  <c r="O19" i="5"/>
  <c r="Q19" i="5"/>
  <c r="R19" i="5"/>
  <c r="S19" i="5"/>
  <c r="U19" i="5"/>
  <c r="V19" i="5"/>
  <c r="W19" i="5"/>
  <c r="Y19" i="5"/>
  <c r="Z19" i="5"/>
  <c r="AB19" i="5"/>
  <c r="AC19" i="5"/>
  <c r="AE19" i="5"/>
  <c r="AF19" i="5"/>
  <c r="AG19" i="5"/>
  <c r="AH19" i="5"/>
  <c r="AI19" i="5"/>
  <c r="AJ19" i="5"/>
  <c r="H20" i="5"/>
  <c r="I20" i="5"/>
  <c r="N20" i="5"/>
  <c r="O20" i="5"/>
  <c r="Q20" i="5"/>
  <c r="R20" i="5"/>
  <c r="S20" i="5"/>
  <c r="U20" i="5"/>
  <c r="V20" i="5"/>
  <c r="W20" i="5"/>
  <c r="Y20" i="5"/>
  <c r="Z20" i="5"/>
  <c r="AB20" i="5"/>
  <c r="AC20" i="5"/>
  <c r="AE20" i="5"/>
  <c r="AF20" i="5"/>
  <c r="AG20" i="5"/>
  <c r="AH20" i="5"/>
  <c r="AI20" i="5"/>
  <c r="AJ20" i="5"/>
  <c r="H21" i="5"/>
  <c r="I21" i="5"/>
  <c r="N21" i="5"/>
  <c r="O21" i="5"/>
  <c r="Q21" i="5"/>
  <c r="R21" i="5"/>
  <c r="S21" i="5"/>
  <c r="U21" i="5"/>
  <c r="V21" i="5"/>
  <c r="W21" i="5"/>
  <c r="Y21" i="5"/>
  <c r="Z21" i="5"/>
  <c r="AB21" i="5"/>
  <c r="AC21" i="5"/>
  <c r="AE21" i="5"/>
  <c r="AF21" i="5"/>
  <c r="AG21" i="5"/>
  <c r="AH21" i="5"/>
  <c r="AI21" i="5"/>
  <c r="AJ21" i="5"/>
  <c r="H22" i="5"/>
  <c r="I22" i="5"/>
  <c r="N22" i="5"/>
  <c r="O22" i="5"/>
  <c r="Q22" i="5"/>
  <c r="R22" i="5"/>
  <c r="S22" i="5"/>
  <c r="U22" i="5"/>
  <c r="V22" i="5"/>
  <c r="W22" i="5"/>
  <c r="Y22" i="5"/>
  <c r="Z22" i="5"/>
  <c r="AB22" i="5"/>
  <c r="AC22" i="5"/>
  <c r="AE22" i="5"/>
  <c r="AF22" i="5"/>
  <c r="AG22" i="5"/>
  <c r="AH22" i="5"/>
  <c r="AI22" i="5"/>
  <c r="AJ22" i="5"/>
  <c r="H23" i="5"/>
  <c r="I23" i="5"/>
  <c r="N23" i="5"/>
  <c r="O23" i="5"/>
  <c r="Q23" i="5"/>
  <c r="R23" i="5"/>
  <c r="S23" i="5"/>
  <c r="U23" i="5"/>
  <c r="V23" i="5"/>
  <c r="W23" i="5"/>
  <c r="Y23" i="5"/>
  <c r="Z23" i="5"/>
  <c r="AB23" i="5"/>
  <c r="AC23" i="5"/>
  <c r="AE23" i="5"/>
  <c r="AF23" i="5"/>
  <c r="AG23" i="5"/>
  <c r="AH23" i="5"/>
  <c r="AI23" i="5"/>
  <c r="AJ23" i="5"/>
  <c r="H24" i="5"/>
  <c r="I24" i="5"/>
  <c r="N24" i="5"/>
  <c r="O24" i="5"/>
  <c r="Q24" i="5"/>
  <c r="R24" i="5"/>
  <c r="S24" i="5"/>
  <c r="U24" i="5"/>
  <c r="V24" i="5"/>
  <c r="W24" i="5"/>
  <c r="Y24" i="5"/>
  <c r="Z24" i="5"/>
  <c r="AB24" i="5"/>
  <c r="AC24" i="5"/>
  <c r="AE24" i="5"/>
  <c r="AF24" i="5"/>
  <c r="AG24" i="5"/>
  <c r="AH24" i="5"/>
  <c r="AI24" i="5"/>
  <c r="AJ24" i="5"/>
  <c r="H25" i="5"/>
  <c r="I25" i="5"/>
  <c r="N25" i="5"/>
  <c r="O25" i="5"/>
  <c r="Q25" i="5"/>
  <c r="R25" i="5"/>
  <c r="S25" i="5"/>
  <c r="U25" i="5"/>
  <c r="V25" i="5"/>
  <c r="W25" i="5"/>
  <c r="Y25" i="5"/>
  <c r="Z25" i="5"/>
  <c r="AB25" i="5"/>
  <c r="AC25" i="5"/>
  <c r="AE25" i="5"/>
  <c r="AF25" i="5"/>
  <c r="AG25" i="5"/>
  <c r="AH25" i="5"/>
  <c r="AI25" i="5"/>
  <c r="AJ25" i="5"/>
  <c r="H26" i="5"/>
  <c r="I26" i="5"/>
  <c r="N26" i="5"/>
  <c r="O26" i="5"/>
  <c r="Q26" i="5"/>
  <c r="R26" i="5"/>
  <c r="S26" i="5"/>
  <c r="U26" i="5"/>
  <c r="V26" i="5"/>
  <c r="W26" i="5"/>
  <c r="Y26" i="5"/>
  <c r="Z26" i="5"/>
  <c r="AB26" i="5"/>
  <c r="AC26" i="5"/>
  <c r="AE26" i="5"/>
  <c r="AF26" i="5"/>
  <c r="AG26" i="5"/>
  <c r="AH26" i="5"/>
  <c r="AI26" i="5"/>
  <c r="AJ26" i="5"/>
  <c r="H27" i="5"/>
  <c r="I27" i="5"/>
  <c r="N27" i="5"/>
  <c r="O27" i="5"/>
  <c r="Q27" i="5"/>
  <c r="R27" i="5"/>
  <c r="S27" i="5"/>
  <c r="U27" i="5"/>
  <c r="V27" i="5"/>
  <c r="W27" i="5"/>
  <c r="Y27" i="5"/>
  <c r="Z27" i="5"/>
  <c r="AB27" i="5"/>
  <c r="AC27" i="5"/>
  <c r="AE27" i="5"/>
  <c r="AF27" i="5"/>
  <c r="AG27" i="5"/>
  <c r="AH27" i="5"/>
  <c r="AI27" i="5"/>
  <c r="AJ27" i="5"/>
  <c r="H28" i="5"/>
  <c r="I28" i="5"/>
  <c r="N28" i="5"/>
  <c r="O28" i="5"/>
  <c r="Q28" i="5"/>
  <c r="R28" i="5"/>
  <c r="S28" i="5"/>
  <c r="U28" i="5"/>
  <c r="V28" i="5"/>
  <c r="W28" i="5"/>
  <c r="Y28" i="5"/>
  <c r="Z28" i="5"/>
  <c r="AB28" i="5"/>
  <c r="AC28" i="5"/>
  <c r="AE28" i="5"/>
  <c r="AF28" i="5"/>
  <c r="AG28" i="5"/>
  <c r="AH28" i="5"/>
  <c r="AI28" i="5"/>
  <c r="AJ28" i="5"/>
  <c r="H29" i="5"/>
  <c r="I29" i="5"/>
  <c r="N29" i="5"/>
  <c r="O29" i="5"/>
  <c r="Q29" i="5"/>
  <c r="R29" i="5"/>
  <c r="S29" i="5"/>
  <c r="U29" i="5"/>
  <c r="V29" i="5"/>
  <c r="W29" i="5"/>
  <c r="Y29" i="5"/>
  <c r="Z29" i="5"/>
  <c r="AB29" i="5"/>
  <c r="AC29" i="5"/>
  <c r="AE29" i="5"/>
  <c r="AF29" i="5"/>
  <c r="AG29" i="5"/>
  <c r="AH29" i="5"/>
  <c r="AI29" i="5"/>
  <c r="AJ29" i="5"/>
  <c r="H30" i="5"/>
  <c r="I30" i="5"/>
  <c r="N30" i="5"/>
  <c r="O30" i="5"/>
  <c r="Q30" i="5"/>
  <c r="R30" i="5"/>
  <c r="S30" i="5"/>
  <c r="U30" i="5"/>
  <c r="V30" i="5"/>
  <c r="W30" i="5"/>
  <c r="Y30" i="5"/>
  <c r="Z30" i="5"/>
  <c r="AB30" i="5"/>
  <c r="AC30" i="5"/>
  <c r="AE30" i="5"/>
  <c r="AF30" i="5"/>
  <c r="AG30" i="5"/>
  <c r="AH30" i="5"/>
  <c r="AI30" i="5"/>
  <c r="AJ30" i="5"/>
  <c r="H31" i="5"/>
  <c r="I31" i="5"/>
  <c r="N31" i="5"/>
  <c r="O31" i="5"/>
  <c r="Q31" i="5"/>
  <c r="R31" i="5"/>
  <c r="S31" i="5"/>
  <c r="U31" i="5"/>
  <c r="V31" i="5"/>
  <c r="W31" i="5"/>
  <c r="Y31" i="5"/>
  <c r="Z31" i="5"/>
  <c r="AB31" i="5"/>
  <c r="AC31" i="5"/>
  <c r="AE31" i="5"/>
  <c r="AF31" i="5"/>
  <c r="AG31" i="5"/>
  <c r="AH31" i="5"/>
  <c r="AI31" i="5"/>
  <c r="AJ31" i="5"/>
  <c r="H32" i="5"/>
  <c r="I32" i="5"/>
  <c r="N32" i="5"/>
  <c r="O32" i="5"/>
  <c r="Q32" i="5"/>
  <c r="R32" i="5"/>
  <c r="S32" i="5"/>
  <c r="U32" i="5"/>
  <c r="V32" i="5"/>
  <c r="W32" i="5"/>
  <c r="Y32" i="5"/>
  <c r="Z32" i="5"/>
  <c r="AB32" i="5"/>
  <c r="AC32" i="5"/>
  <c r="AE32" i="5"/>
  <c r="AF32" i="5"/>
  <c r="AG32" i="5"/>
  <c r="AH32" i="5"/>
  <c r="AI32" i="5"/>
  <c r="AJ32" i="5"/>
  <c r="H33" i="5"/>
  <c r="I33" i="5"/>
  <c r="N33" i="5"/>
  <c r="O33" i="5"/>
  <c r="Q33" i="5"/>
  <c r="R33" i="5"/>
  <c r="S33" i="5"/>
  <c r="U33" i="5"/>
  <c r="V33" i="5"/>
  <c r="W33" i="5"/>
  <c r="Y33" i="5"/>
  <c r="Z33" i="5"/>
  <c r="AB33" i="5"/>
  <c r="AC33" i="5"/>
  <c r="AE33" i="5"/>
  <c r="AF33" i="5"/>
  <c r="AG33" i="5"/>
  <c r="AH33" i="5"/>
  <c r="AI33" i="5"/>
  <c r="AJ33" i="5"/>
  <c r="H34" i="5"/>
  <c r="I34" i="5"/>
  <c r="N34" i="5"/>
  <c r="O34" i="5"/>
  <c r="Q34" i="5"/>
  <c r="R34" i="5"/>
  <c r="S34" i="5"/>
  <c r="U34" i="5"/>
  <c r="V34" i="5"/>
  <c r="W34" i="5"/>
  <c r="Y34" i="5"/>
  <c r="Z34" i="5"/>
  <c r="AB34" i="5"/>
  <c r="AC34" i="5"/>
  <c r="AE34" i="5"/>
  <c r="AF34" i="5"/>
  <c r="AG34" i="5"/>
  <c r="AH34" i="5"/>
  <c r="AI34" i="5"/>
  <c r="AJ34" i="5"/>
  <c r="H35" i="5"/>
  <c r="I35" i="5"/>
  <c r="N35" i="5"/>
  <c r="O35" i="5"/>
  <c r="Q35" i="5"/>
  <c r="R35" i="5"/>
  <c r="S35" i="5"/>
  <c r="U35" i="5"/>
  <c r="V35" i="5"/>
  <c r="W35" i="5"/>
  <c r="Y35" i="5"/>
  <c r="Z35" i="5"/>
  <c r="AB35" i="5"/>
  <c r="AC35" i="5"/>
  <c r="AE35" i="5"/>
  <c r="AF35" i="5"/>
  <c r="AG35" i="5"/>
  <c r="AH35" i="5"/>
  <c r="AI35" i="5"/>
  <c r="AJ35" i="5"/>
  <c r="H36" i="5"/>
  <c r="I36" i="5"/>
  <c r="N36" i="5"/>
  <c r="O36" i="5"/>
  <c r="Q36" i="5"/>
  <c r="R36" i="5"/>
  <c r="S36" i="5"/>
  <c r="U36" i="5"/>
  <c r="V36" i="5"/>
  <c r="W36" i="5"/>
  <c r="Y36" i="5"/>
  <c r="Z36" i="5"/>
  <c r="AB36" i="5"/>
  <c r="AC36" i="5"/>
  <c r="AE36" i="5"/>
  <c r="AF36" i="5"/>
  <c r="AG36" i="5"/>
  <c r="AH36" i="5"/>
  <c r="AI36" i="5"/>
  <c r="AJ36" i="5"/>
  <c r="H37" i="5"/>
  <c r="I37" i="5"/>
  <c r="N37" i="5"/>
  <c r="O37" i="5"/>
  <c r="Q37" i="5"/>
  <c r="R37" i="5"/>
  <c r="S37" i="5"/>
  <c r="U37" i="5"/>
  <c r="V37" i="5"/>
  <c r="W37" i="5"/>
  <c r="Y37" i="5"/>
  <c r="Z37" i="5"/>
  <c r="AB37" i="5"/>
  <c r="AC37" i="5"/>
  <c r="AE37" i="5"/>
  <c r="AF37" i="5"/>
  <c r="AG37" i="5"/>
  <c r="AH37" i="5"/>
  <c r="AI37" i="5"/>
  <c r="AJ37" i="5"/>
  <c r="H38" i="5"/>
  <c r="I38" i="5"/>
  <c r="N38" i="5"/>
  <c r="O38" i="5"/>
  <c r="Q38" i="5"/>
  <c r="R38" i="5"/>
  <c r="S38" i="5"/>
  <c r="U38" i="5"/>
  <c r="V38" i="5"/>
  <c r="W38" i="5"/>
  <c r="Y38" i="5"/>
  <c r="Z38" i="5"/>
  <c r="AB38" i="5"/>
  <c r="AC38" i="5"/>
  <c r="AE38" i="5"/>
  <c r="AF38" i="5"/>
  <c r="AG38" i="5"/>
  <c r="AH38" i="5"/>
  <c r="AI38" i="5"/>
  <c r="AJ38" i="5"/>
  <c r="H39" i="5"/>
  <c r="I39" i="5"/>
  <c r="N39" i="5"/>
  <c r="O39" i="5"/>
  <c r="Q39" i="5"/>
  <c r="R39" i="5"/>
  <c r="S39" i="5"/>
  <c r="U39" i="5"/>
  <c r="V39" i="5"/>
  <c r="W39" i="5"/>
  <c r="Y39" i="5"/>
  <c r="Z39" i="5"/>
  <c r="AB39" i="5"/>
  <c r="AC39" i="5"/>
  <c r="AE39" i="5"/>
  <c r="AF39" i="5"/>
  <c r="AG39" i="5"/>
  <c r="AH39" i="5"/>
  <c r="AI39" i="5"/>
  <c r="AJ39" i="5"/>
  <c r="H40" i="5"/>
  <c r="I40" i="5"/>
  <c r="N40" i="5"/>
  <c r="O40" i="5"/>
  <c r="Q40" i="5"/>
  <c r="R40" i="5"/>
  <c r="S40" i="5"/>
  <c r="U40" i="5"/>
  <c r="V40" i="5"/>
  <c r="W40" i="5"/>
  <c r="Y40" i="5"/>
  <c r="Z40" i="5"/>
  <c r="AB40" i="5"/>
  <c r="AC40" i="5"/>
  <c r="AE40" i="5"/>
  <c r="AF40" i="5"/>
  <c r="AG40" i="5"/>
  <c r="AH40" i="5"/>
  <c r="AI40" i="5"/>
  <c r="AJ40" i="5"/>
  <c r="H41" i="5"/>
  <c r="I41" i="5"/>
  <c r="N41" i="5"/>
  <c r="O41" i="5"/>
  <c r="Q41" i="5"/>
  <c r="R41" i="5"/>
  <c r="S41" i="5"/>
  <c r="U41" i="5"/>
  <c r="V41" i="5"/>
  <c r="W41" i="5"/>
  <c r="Y41" i="5"/>
  <c r="Z41" i="5"/>
  <c r="AB41" i="5"/>
  <c r="AC41" i="5"/>
  <c r="AE41" i="5"/>
  <c r="AF41" i="5"/>
  <c r="AG41" i="5"/>
  <c r="AH41" i="5"/>
  <c r="AI41" i="5"/>
  <c r="AJ41" i="5"/>
  <c r="H42" i="5"/>
  <c r="I42" i="5"/>
  <c r="N42" i="5"/>
  <c r="O42" i="5"/>
  <c r="Q42" i="5"/>
  <c r="R42" i="5"/>
  <c r="S42" i="5"/>
  <c r="U42" i="5"/>
  <c r="V42" i="5"/>
  <c r="W42" i="5"/>
  <c r="Y42" i="5"/>
  <c r="Z42" i="5"/>
  <c r="AB42" i="5"/>
  <c r="AC42" i="5"/>
  <c r="AE42" i="5"/>
  <c r="AF42" i="5"/>
  <c r="AG42" i="5"/>
  <c r="AH42" i="5"/>
  <c r="AI42" i="5"/>
  <c r="AJ42" i="5"/>
  <c r="H43" i="5"/>
  <c r="I43" i="5"/>
  <c r="N43" i="5"/>
  <c r="O43" i="5"/>
  <c r="Q43" i="5"/>
  <c r="R43" i="5"/>
  <c r="S43" i="5"/>
  <c r="U43" i="5"/>
  <c r="V43" i="5"/>
  <c r="W43" i="5"/>
  <c r="Y43" i="5"/>
  <c r="Z43" i="5"/>
  <c r="AB43" i="5"/>
  <c r="AC43" i="5"/>
  <c r="AE43" i="5"/>
  <c r="AF43" i="5"/>
  <c r="AG43" i="5"/>
  <c r="AH43" i="5"/>
  <c r="AI43" i="5"/>
  <c r="AJ43" i="5"/>
  <c r="H44" i="5"/>
  <c r="I44" i="5"/>
  <c r="N44" i="5"/>
  <c r="O44" i="5"/>
  <c r="Q44" i="5"/>
  <c r="R44" i="5"/>
  <c r="S44" i="5"/>
  <c r="U44" i="5"/>
  <c r="V44" i="5"/>
  <c r="W44" i="5"/>
  <c r="Y44" i="5"/>
  <c r="Z44" i="5"/>
  <c r="AB44" i="5"/>
  <c r="AC44" i="5"/>
  <c r="AE44" i="5"/>
  <c r="AF44" i="5"/>
  <c r="AG44" i="5"/>
  <c r="AH44" i="5"/>
  <c r="AI44" i="5"/>
  <c r="AJ44" i="5"/>
  <c r="H45" i="5"/>
  <c r="I45" i="5"/>
  <c r="N45" i="5"/>
  <c r="O45" i="5"/>
  <c r="Q45" i="5"/>
  <c r="R45" i="5"/>
  <c r="S45" i="5"/>
  <c r="U45" i="5"/>
  <c r="V45" i="5"/>
  <c r="W45" i="5"/>
  <c r="Y45" i="5"/>
  <c r="Z45" i="5"/>
  <c r="AB45" i="5"/>
  <c r="AC45" i="5"/>
  <c r="AE45" i="5"/>
  <c r="AF45" i="5"/>
  <c r="AG45" i="5"/>
  <c r="AH45" i="5"/>
  <c r="AI45" i="5"/>
  <c r="AJ45" i="5"/>
  <c r="H46" i="5"/>
  <c r="I46" i="5"/>
  <c r="N46" i="5"/>
  <c r="O46" i="5"/>
  <c r="Q46" i="5"/>
  <c r="R46" i="5"/>
  <c r="S46" i="5"/>
  <c r="U46" i="5"/>
  <c r="V46" i="5"/>
  <c r="W46" i="5"/>
  <c r="Y46" i="5"/>
  <c r="Z46" i="5"/>
  <c r="AB46" i="5"/>
  <c r="AC46" i="5"/>
  <c r="AE46" i="5"/>
  <c r="AF46" i="5"/>
  <c r="AG46" i="5"/>
  <c r="AH46" i="5"/>
  <c r="AI46" i="5"/>
  <c r="AJ46" i="5"/>
  <c r="H47" i="5"/>
  <c r="I47" i="5"/>
  <c r="N47" i="5"/>
  <c r="O47" i="5"/>
  <c r="Q47" i="5"/>
  <c r="R47" i="5"/>
  <c r="S47" i="5"/>
  <c r="U47" i="5"/>
  <c r="V47" i="5"/>
  <c r="W47" i="5"/>
  <c r="Y47" i="5"/>
  <c r="Z47" i="5"/>
  <c r="AB47" i="5"/>
  <c r="AC47" i="5"/>
  <c r="AE47" i="5"/>
  <c r="AF47" i="5"/>
  <c r="AG47" i="5"/>
  <c r="AH47" i="5"/>
  <c r="AI47" i="5"/>
  <c r="AJ47" i="5"/>
  <c r="H48" i="5"/>
  <c r="I48" i="5"/>
  <c r="N48" i="5"/>
  <c r="O48" i="5"/>
  <c r="Q48" i="5"/>
  <c r="R48" i="5"/>
  <c r="S48" i="5"/>
  <c r="U48" i="5"/>
  <c r="V48" i="5"/>
  <c r="W48" i="5"/>
  <c r="Y48" i="5"/>
  <c r="Z48" i="5"/>
  <c r="AB48" i="5"/>
  <c r="AC48" i="5"/>
  <c r="AE48" i="5"/>
  <c r="AF48" i="5"/>
  <c r="AG48" i="5"/>
  <c r="AH48" i="5"/>
  <c r="AI48" i="5"/>
  <c r="AJ48" i="5"/>
  <c r="H49" i="5"/>
  <c r="I49" i="5"/>
  <c r="N49" i="5"/>
  <c r="O49" i="5"/>
  <c r="Q49" i="5"/>
  <c r="R49" i="5"/>
  <c r="S49" i="5"/>
  <c r="U49" i="5"/>
  <c r="V49" i="5"/>
  <c r="W49" i="5"/>
  <c r="Y49" i="5"/>
  <c r="Z49" i="5"/>
  <c r="AB49" i="5"/>
  <c r="AC49" i="5"/>
  <c r="AE49" i="5"/>
  <c r="AF49" i="5"/>
  <c r="AG49" i="5"/>
  <c r="AH49" i="5"/>
  <c r="AI49" i="5"/>
  <c r="AJ49" i="5"/>
  <c r="H50" i="5"/>
  <c r="I50" i="5"/>
  <c r="N50" i="5"/>
  <c r="O50" i="5"/>
  <c r="Q50" i="5"/>
  <c r="R50" i="5"/>
  <c r="S50" i="5"/>
  <c r="U50" i="5"/>
  <c r="V50" i="5"/>
  <c r="W50" i="5"/>
  <c r="Y50" i="5"/>
  <c r="Z50" i="5"/>
  <c r="AB50" i="5"/>
  <c r="AC50" i="5"/>
  <c r="AE50" i="5"/>
  <c r="AF50" i="5"/>
  <c r="AG50" i="5"/>
  <c r="AH50" i="5"/>
  <c r="AI50" i="5"/>
  <c r="AJ50" i="5"/>
  <c r="H51" i="5"/>
  <c r="I51" i="5"/>
  <c r="N51" i="5"/>
  <c r="O51" i="5"/>
  <c r="Q51" i="5"/>
  <c r="R51" i="5"/>
  <c r="S51" i="5"/>
  <c r="U51" i="5"/>
  <c r="V51" i="5"/>
  <c r="W51" i="5"/>
  <c r="Y51" i="5"/>
  <c r="Z51" i="5"/>
  <c r="AB51" i="5"/>
  <c r="AC51" i="5"/>
  <c r="AE51" i="5"/>
  <c r="AF51" i="5"/>
  <c r="AG51" i="5"/>
  <c r="AH51" i="5"/>
  <c r="AI51" i="5"/>
  <c r="AJ51" i="5"/>
  <c r="H52" i="5"/>
  <c r="I52" i="5"/>
  <c r="N52" i="5"/>
  <c r="O52" i="5"/>
  <c r="Q52" i="5"/>
  <c r="R52" i="5"/>
  <c r="S52" i="5"/>
  <c r="U52" i="5"/>
  <c r="V52" i="5"/>
  <c r="W52" i="5"/>
  <c r="Y52" i="5"/>
  <c r="Z52" i="5"/>
  <c r="AB52" i="5"/>
  <c r="AC52" i="5"/>
  <c r="AE52" i="5"/>
  <c r="AF52" i="5"/>
  <c r="AG52" i="5"/>
  <c r="AH52" i="5"/>
  <c r="AI52" i="5"/>
  <c r="AJ52" i="5"/>
  <c r="H53" i="5"/>
  <c r="I53" i="5"/>
  <c r="N53" i="5"/>
  <c r="O53" i="5"/>
  <c r="Q53" i="5"/>
  <c r="R53" i="5"/>
  <c r="S53" i="5"/>
  <c r="U53" i="5"/>
  <c r="V53" i="5"/>
  <c r="W53" i="5"/>
  <c r="Y53" i="5"/>
  <c r="Z53" i="5"/>
  <c r="AB53" i="5"/>
  <c r="AC53" i="5"/>
  <c r="AE53" i="5"/>
  <c r="AF53" i="5"/>
  <c r="AG53" i="5"/>
  <c r="AH53" i="5"/>
  <c r="AI53" i="5"/>
  <c r="AJ53" i="5"/>
  <c r="N53" i="3"/>
  <c r="I53" i="3"/>
  <c r="N52" i="3"/>
  <c r="O53" i="3"/>
  <c r="I52" i="3"/>
  <c r="N51" i="3"/>
  <c r="O52" i="3"/>
  <c r="I51" i="3"/>
  <c r="N50" i="3"/>
  <c r="O51" i="3"/>
  <c r="I50" i="3"/>
  <c r="N49" i="3"/>
  <c r="O50" i="3"/>
  <c r="I49" i="3"/>
  <c r="N48" i="3"/>
  <c r="O49" i="3"/>
  <c r="I48" i="3"/>
  <c r="N47" i="3"/>
  <c r="O48" i="3"/>
  <c r="I47" i="3"/>
  <c r="N46" i="3"/>
  <c r="O47" i="3"/>
  <c r="I46" i="3"/>
  <c r="N45" i="3"/>
  <c r="O46" i="3"/>
  <c r="I45" i="3"/>
  <c r="N44" i="3"/>
  <c r="O45" i="3"/>
  <c r="I44" i="3"/>
  <c r="N43" i="3"/>
  <c r="O44" i="3"/>
  <c r="I43" i="3"/>
  <c r="N42" i="3"/>
  <c r="O43" i="3"/>
  <c r="I42" i="3"/>
  <c r="N41" i="3"/>
  <c r="O42" i="3"/>
  <c r="I41" i="3"/>
  <c r="N40" i="3"/>
  <c r="O41" i="3"/>
  <c r="I40" i="3"/>
  <c r="N39" i="3"/>
  <c r="O40" i="3"/>
  <c r="I39" i="3"/>
  <c r="N38" i="3"/>
  <c r="O39" i="3"/>
  <c r="I38" i="3"/>
  <c r="N37" i="3"/>
  <c r="O38" i="3"/>
  <c r="I37" i="3"/>
  <c r="N36" i="3"/>
  <c r="O37" i="3"/>
  <c r="I36" i="3"/>
  <c r="N35" i="3"/>
  <c r="O36" i="3"/>
  <c r="I35" i="3"/>
  <c r="N34" i="3"/>
  <c r="O35" i="3"/>
  <c r="I34" i="3"/>
  <c r="N33" i="3"/>
  <c r="O34" i="3"/>
  <c r="I33" i="3"/>
  <c r="N32" i="3"/>
  <c r="O33" i="3"/>
  <c r="I32" i="3"/>
  <c r="N31" i="3"/>
  <c r="O32" i="3"/>
  <c r="I31" i="3"/>
  <c r="N30" i="3"/>
  <c r="O31" i="3"/>
  <c r="I30" i="3"/>
  <c r="N29" i="3"/>
  <c r="O30" i="3"/>
  <c r="I29" i="3"/>
  <c r="N28" i="3"/>
  <c r="O29" i="3"/>
  <c r="I28" i="3"/>
  <c r="N27" i="3"/>
  <c r="O28" i="3"/>
  <c r="I27" i="3"/>
  <c r="N26" i="3"/>
  <c r="O27" i="3"/>
  <c r="I26" i="3"/>
  <c r="N25" i="3"/>
  <c r="O26" i="3"/>
  <c r="I25" i="3"/>
  <c r="N24" i="3"/>
  <c r="O25" i="3"/>
  <c r="I24" i="3"/>
  <c r="N23" i="3"/>
  <c r="O24" i="3"/>
  <c r="I23" i="3"/>
  <c r="N22" i="3"/>
  <c r="O23" i="3"/>
  <c r="I22" i="3"/>
  <c r="N21" i="3"/>
  <c r="O22" i="3"/>
  <c r="I21" i="3"/>
  <c r="N20" i="3"/>
  <c r="O21" i="3"/>
  <c r="I20" i="3"/>
  <c r="N19" i="3"/>
  <c r="O20" i="3"/>
  <c r="I19" i="3"/>
  <c r="N18" i="3"/>
  <c r="O19" i="3"/>
  <c r="I18" i="3"/>
  <c r="N17" i="3"/>
  <c r="O18" i="3"/>
  <c r="I17" i="3"/>
  <c r="N16" i="3"/>
  <c r="O17" i="3"/>
  <c r="I16" i="3"/>
  <c r="N15" i="3"/>
  <c r="O16" i="3"/>
  <c r="I15" i="3"/>
  <c r="N14" i="3"/>
  <c r="O15" i="3"/>
  <c r="I14" i="3"/>
  <c r="N13" i="3"/>
  <c r="O14" i="3"/>
  <c r="I13" i="3"/>
  <c r="N12" i="3"/>
  <c r="O13" i="3"/>
  <c r="I12" i="3"/>
  <c r="N11" i="3"/>
  <c r="O12" i="3"/>
  <c r="I11" i="3"/>
  <c r="N10" i="3"/>
  <c r="O11" i="3"/>
  <c r="I10" i="3"/>
  <c r="N9" i="3"/>
  <c r="O10" i="3"/>
  <c r="I9" i="3"/>
  <c r="N8" i="3"/>
  <c r="O9" i="3"/>
  <c r="I8" i="3"/>
  <c r="B8" i="3"/>
  <c r="N7" i="3"/>
  <c r="O8" i="3"/>
  <c r="I7" i="3"/>
  <c r="N6" i="3"/>
  <c r="O7" i="3"/>
  <c r="I6" i="3"/>
  <c r="N5" i="3"/>
  <c r="O6" i="3"/>
  <c r="I5" i="3"/>
  <c r="AB5" i="3"/>
  <c r="N4" i="3"/>
  <c r="O5" i="3"/>
  <c r="I4" i="3"/>
  <c r="N3" i="3"/>
  <c r="I3" i="3"/>
  <c r="J3" i="3"/>
  <c r="U3" i="3"/>
  <c r="Y3" i="3"/>
  <c r="V4" i="3"/>
  <c r="W4" i="3"/>
  <c r="I4" i="14"/>
  <c r="O4" i="14"/>
  <c r="AC3" i="14"/>
  <c r="AH3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Q3" i="14"/>
  <c r="AB5" i="14"/>
  <c r="AC4" i="14"/>
  <c r="AH4" i="14"/>
  <c r="V4" i="13"/>
  <c r="I4" i="13"/>
  <c r="U3" i="13"/>
  <c r="O4" i="13"/>
  <c r="AC3" i="13"/>
  <c r="AH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Q3" i="13"/>
  <c r="AB5" i="13"/>
  <c r="AC4" i="13"/>
  <c r="AH4" i="13"/>
  <c r="V4" i="12"/>
  <c r="I4" i="12"/>
  <c r="O4" i="12"/>
  <c r="AC3" i="12"/>
  <c r="AH3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Q3" i="12"/>
  <c r="AB5" i="12"/>
  <c r="AB6" i="12"/>
  <c r="AC4" i="12"/>
  <c r="AH4" i="12"/>
  <c r="V4" i="11"/>
  <c r="I4" i="11"/>
  <c r="U3" i="11"/>
  <c r="O4" i="11"/>
  <c r="AC3" i="11"/>
  <c r="AH3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Q3" i="11"/>
  <c r="AB5" i="11"/>
  <c r="AC4" i="11"/>
  <c r="AH4" i="11"/>
  <c r="W11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I4" i="10"/>
  <c r="O4" i="10"/>
  <c r="AC3" i="10"/>
  <c r="AH3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Q3" i="10"/>
  <c r="AB5" i="10"/>
  <c r="AC4" i="10"/>
  <c r="AH4" i="10"/>
  <c r="V4" i="9"/>
  <c r="I4" i="9"/>
  <c r="U3" i="9"/>
  <c r="Y3" i="9"/>
  <c r="O4" i="9"/>
  <c r="AC3" i="9"/>
  <c r="AH3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Q3" i="9"/>
  <c r="AB5" i="9"/>
  <c r="AC4" i="9"/>
  <c r="AH4" i="9"/>
  <c r="V4" i="8"/>
  <c r="I4" i="8"/>
  <c r="U3" i="8"/>
  <c r="O4" i="8"/>
  <c r="AC3" i="8"/>
  <c r="AH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Q3" i="8"/>
  <c r="AB5" i="8"/>
  <c r="AC4" i="8"/>
  <c r="AH4" i="8"/>
  <c r="V4" i="7"/>
  <c r="I4" i="7"/>
  <c r="U3" i="7"/>
  <c r="O4" i="7"/>
  <c r="AC3" i="7"/>
  <c r="AH3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AB5" i="7"/>
  <c r="AC4" i="7"/>
  <c r="AH4" i="7"/>
  <c r="V4" i="6"/>
  <c r="I4" i="6"/>
  <c r="U3" i="6"/>
  <c r="O4" i="6"/>
  <c r="AC3" i="6"/>
  <c r="AH3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Q3" i="6"/>
  <c r="AB5" i="6"/>
  <c r="AC4" i="6"/>
  <c r="AH4" i="6"/>
  <c r="AM7" i="5"/>
  <c r="Z3" i="5"/>
  <c r="AF3" i="5"/>
  <c r="AF4" i="5"/>
  <c r="AI4" i="5"/>
  <c r="AJ4" i="5"/>
  <c r="Z5" i="5"/>
  <c r="AF5" i="5"/>
  <c r="AI5" i="5"/>
  <c r="AJ5" i="5"/>
  <c r="Z6" i="5"/>
  <c r="AF6" i="5"/>
  <c r="AI6" i="5"/>
  <c r="AJ6" i="5"/>
  <c r="Z7" i="5"/>
  <c r="AF7" i="5"/>
  <c r="AI7" i="5"/>
  <c r="AJ7" i="5"/>
  <c r="AM6" i="5"/>
  <c r="AM4" i="5"/>
  <c r="J4" i="3"/>
  <c r="O4" i="3"/>
  <c r="AC3" i="3"/>
  <c r="AP3" i="3"/>
  <c r="AQ3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Q3" i="3"/>
  <c r="AC4" i="3"/>
  <c r="W5" i="3"/>
  <c r="AB6" i="14"/>
  <c r="AC5" i="14"/>
  <c r="AH5" i="14"/>
  <c r="Q4" i="14"/>
  <c r="S3" i="14"/>
  <c r="Z3" i="14"/>
  <c r="AF3" i="14"/>
  <c r="Y3" i="14"/>
  <c r="AE3" i="14"/>
  <c r="I5" i="14"/>
  <c r="AB6" i="13"/>
  <c r="AC5" i="13"/>
  <c r="AH5" i="13"/>
  <c r="Q4" i="13"/>
  <c r="S3" i="13"/>
  <c r="Z3" i="13"/>
  <c r="AF3" i="13"/>
  <c r="Y3" i="13"/>
  <c r="AE3" i="13"/>
  <c r="V5" i="13"/>
  <c r="I5" i="13"/>
  <c r="U4" i="13"/>
  <c r="AC5" i="12"/>
  <c r="AH5" i="12"/>
  <c r="Q4" i="12"/>
  <c r="S3" i="12"/>
  <c r="Z3" i="12"/>
  <c r="AF3" i="12"/>
  <c r="Y3" i="12"/>
  <c r="AE3" i="12"/>
  <c r="V5" i="12"/>
  <c r="I5" i="12"/>
  <c r="U4" i="12"/>
  <c r="AB6" i="11"/>
  <c r="AC5" i="11"/>
  <c r="Q4" i="11"/>
  <c r="S3" i="11"/>
  <c r="Z3" i="11"/>
  <c r="AF3" i="11"/>
  <c r="Y3" i="11"/>
  <c r="AE3" i="11"/>
  <c r="V5" i="11"/>
  <c r="I5" i="11"/>
  <c r="U4" i="11"/>
  <c r="AB6" i="10"/>
  <c r="AC5" i="10"/>
  <c r="AH5" i="10"/>
  <c r="S3" i="10"/>
  <c r="Z3" i="10"/>
  <c r="AF3" i="10"/>
  <c r="Y3" i="10"/>
  <c r="AE3" i="10"/>
  <c r="I5" i="10"/>
  <c r="AB6" i="9"/>
  <c r="AC5" i="9"/>
  <c r="AH5" i="9"/>
  <c r="Q4" i="9"/>
  <c r="S3" i="9"/>
  <c r="Z3" i="9"/>
  <c r="AF3" i="9"/>
  <c r="AE3" i="9"/>
  <c r="V5" i="9"/>
  <c r="I5" i="9"/>
  <c r="U4" i="9"/>
  <c r="AB6" i="8"/>
  <c r="AC5" i="8"/>
  <c r="AH5" i="8"/>
  <c r="Q4" i="8"/>
  <c r="S3" i="8"/>
  <c r="Z3" i="8"/>
  <c r="AF3" i="8"/>
  <c r="Y3" i="8"/>
  <c r="AE3" i="8"/>
  <c r="V5" i="8"/>
  <c r="I5" i="8"/>
  <c r="U4" i="8"/>
  <c r="AB6" i="7"/>
  <c r="AC5" i="7"/>
  <c r="AH5" i="7"/>
  <c r="Q4" i="7"/>
  <c r="S3" i="7"/>
  <c r="Z3" i="7"/>
  <c r="AF3" i="7"/>
  <c r="AE3" i="7"/>
  <c r="AM4" i="7"/>
  <c r="V5" i="7"/>
  <c r="I5" i="7"/>
  <c r="U4" i="7"/>
  <c r="AB6" i="6"/>
  <c r="AC5" i="6"/>
  <c r="AH5" i="6"/>
  <c r="Q4" i="6"/>
  <c r="S3" i="6"/>
  <c r="Z3" i="6"/>
  <c r="AF3" i="6"/>
  <c r="Y3" i="6"/>
  <c r="AE3" i="6"/>
  <c r="V5" i="6"/>
  <c r="I5" i="6"/>
  <c r="U4" i="6"/>
  <c r="AI3" i="5"/>
  <c r="AJ3" i="5"/>
  <c r="AM5" i="5"/>
  <c r="AM8" i="5"/>
  <c r="AM9" i="5"/>
  <c r="AB6" i="3"/>
  <c r="AC5" i="3"/>
  <c r="AH5" i="3"/>
  <c r="Q4" i="3"/>
  <c r="S3" i="3"/>
  <c r="V5" i="3"/>
  <c r="Z5" i="3"/>
  <c r="J5" i="3"/>
  <c r="U4" i="3"/>
  <c r="AF3" i="3"/>
  <c r="AE3" i="3"/>
  <c r="W6" i="3"/>
  <c r="I6" i="14"/>
  <c r="AI3" i="14"/>
  <c r="AJ3" i="14"/>
  <c r="Q5" i="14"/>
  <c r="S4" i="14"/>
  <c r="AB7" i="14"/>
  <c r="AC6" i="14"/>
  <c r="AH6" i="14"/>
  <c r="V6" i="13"/>
  <c r="I6" i="13"/>
  <c r="U5" i="13"/>
  <c r="AI3" i="13"/>
  <c r="AJ3" i="13"/>
  <c r="Q5" i="13"/>
  <c r="S4" i="13"/>
  <c r="AB7" i="13"/>
  <c r="AC6" i="13"/>
  <c r="AH6" i="13"/>
  <c r="V6" i="12"/>
  <c r="I6" i="12"/>
  <c r="AI3" i="12"/>
  <c r="AJ3" i="12"/>
  <c r="Q5" i="12"/>
  <c r="S4" i="12"/>
  <c r="AB7" i="12"/>
  <c r="AC6" i="12"/>
  <c r="AH6" i="12"/>
  <c r="I6" i="11"/>
  <c r="U5" i="11"/>
  <c r="AI3" i="11"/>
  <c r="AJ3" i="11"/>
  <c r="Q5" i="11"/>
  <c r="S4" i="11"/>
  <c r="AC6" i="11"/>
  <c r="AH6" i="11"/>
  <c r="I6" i="10"/>
  <c r="AI3" i="10"/>
  <c r="AJ3" i="10"/>
  <c r="Q5" i="10"/>
  <c r="S4" i="10"/>
  <c r="AB7" i="10"/>
  <c r="AC6" i="10"/>
  <c r="V6" i="9"/>
  <c r="I6" i="9"/>
  <c r="U5" i="9"/>
  <c r="AI3" i="9"/>
  <c r="AJ3" i="9"/>
  <c r="Q5" i="9"/>
  <c r="S4" i="9"/>
  <c r="AB7" i="9"/>
  <c r="AC6" i="9"/>
  <c r="AH6" i="9"/>
  <c r="V6" i="8"/>
  <c r="I6" i="8"/>
  <c r="U5" i="8"/>
  <c r="AI3" i="8"/>
  <c r="AJ3" i="8"/>
  <c r="Q5" i="8"/>
  <c r="S4" i="8"/>
  <c r="AB7" i="8"/>
  <c r="AC6" i="8"/>
  <c r="V6" i="7"/>
  <c r="I6" i="7"/>
  <c r="U5" i="7"/>
  <c r="AI3" i="7"/>
  <c r="AJ3" i="7"/>
  <c r="Q5" i="7"/>
  <c r="Q6" i="7"/>
  <c r="S4" i="7"/>
  <c r="AB7" i="7"/>
  <c r="AC6" i="7"/>
  <c r="AH6" i="7"/>
  <c r="V6" i="6"/>
  <c r="I6" i="6"/>
  <c r="U5" i="6"/>
  <c r="AI3" i="6"/>
  <c r="AJ3" i="6"/>
  <c r="Q5" i="6"/>
  <c r="S4" i="6"/>
  <c r="AB7" i="6"/>
  <c r="AC6" i="6"/>
  <c r="AH6" i="6"/>
  <c r="AM3" i="5"/>
  <c r="V6" i="3"/>
  <c r="J6" i="3"/>
  <c r="U5" i="3"/>
  <c r="AI3" i="3"/>
  <c r="AJ3" i="3"/>
  <c r="Q5" i="3"/>
  <c r="S4" i="3"/>
  <c r="AB7" i="3"/>
  <c r="AC6" i="3"/>
  <c r="AH6" i="3"/>
  <c r="AO4" i="3"/>
  <c r="AG4" i="3"/>
  <c r="W7" i="3"/>
  <c r="AB8" i="14"/>
  <c r="AC7" i="14"/>
  <c r="AH7" i="14"/>
  <c r="AG4" i="14"/>
  <c r="Z4" i="14"/>
  <c r="AF4" i="14"/>
  <c r="Y4" i="14"/>
  <c r="AE4" i="14"/>
  <c r="Q6" i="14"/>
  <c r="S5" i="14"/>
  <c r="Y5" i="14"/>
  <c r="AE5" i="14"/>
  <c r="I7" i="14"/>
  <c r="AB8" i="13"/>
  <c r="AC7" i="13"/>
  <c r="AH7" i="13"/>
  <c r="AG4" i="13"/>
  <c r="Z4" i="13"/>
  <c r="AF4" i="13"/>
  <c r="Y4" i="13"/>
  <c r="AE4" i="13"/>
  <c r="Q6" i="13"/>
  <c r="S5" i="13"/>
  <c r="Y5" i="13"/>
  <c r="AE5" i="13"/>
  <c r="V7" i="13"/>
  <c r="I7" i="13"/>
  <c r="U6" i="13"/>
  <c r="AB8" i="12"/>
  <c r="AC7" i="12"/>
  <c r="AH7" i="12"/>
  <c r="AG4" i="12"/>
  <c r="Z4" i="12"/>
  <c r="AF4" i="12"/>
  <c r="Y4" i="12"/>
  <c r="AE4" i="12"/>
  <c r="Q6" i="12"/>
  <c r="S5" i="12"/>
  <c r="Y5" i="12"/>
  <c r="AE5" i="12"/>
  <c r="V7" i="12"/>
  <c r="I7" i="12"/>
  <c r="U6" i="12"/>
  <c r="AB8" i="11"/>
  <c r="AC7" i="11"/>
  <c r="AH7" i="11"/>
  <c r="AG4" i="11"/>
  <c r="Z4" i="11"/>
  <c r="AF4" i="11"/>
  <c r="Y4" i="11"/>
  <c r="AE4" i="11"/>
  <c r="Q6" i="11"/>
  <c r="S5" i="11"/>
  <c r="Y5" i="11"/>
  <c r="V7" i="11"/>
  <c r="I7" i="11"/>
  <c r="U6" i="11"/>
  <c r="AC7" i="10"/>
  <c r="AH7" i="10"/>
  <c r="AG4" i="10"/>
  <c r="Z4" i="10"/>
  <c r="AF4" i="10"/>
  <c r="Y4" i="10"/>
  <c r="AE4" i="10"/>
  <c r="Q6" i="10"/>
  <c r="S5" i="10"/>
  <c r="Y5" i="10"/>
  <c r="AE5" i="10"/>
  <c r="I7" i="10"/>
  <c r="AB8" i="9"/>
  <c r="AC7" i="9"/>
  <c r="AH7" i="9"/>
  <c r="AG4" i="9"/>
  <c r="Z4" i="9"/>
  <c r="AF4" i="9"/>
  <c r="Y4" i="9"/>
  <c r="AE4" i="9"/>
  <c r="Q6" i="9"/>
  <c r="S5" i="9"/>
  <c r="Y5" i="9"/>
  <c r="AE5" i="9"/>
  <c r="V7" i="9"/>
  <c r="I7" i="9"/>
  <c r="U6" i="9"/>
  <c r="AB8" i="8"/>
  <c r="AC7" i="8"/>
  <c r="AH7" i="8"/>
  <c r="Z4" i="8"/>
  <c r="AF4" i="8"/>
  <c r="Y4" i="8"/>
  <c r="AE4" i="8"/>
  <c r="Q6" i="8"/>
  <c r="S5" i="8"/>
  <c r="Y5" i="8"/>
  <c r="AE5" i="8"/>
  <c r="V7" i="8"/>
  <c r="I7" i="8"/>
  <c r="U6" i="8"/>
  <c r="AB8" i="7"/>
  <c r="AC7" i="7"/>
  <c r="AH7" i="7"/>
  <c r="Z4" i="7"/>
  <c r="AF4" i="7"/>
  <c r="Y4" i="7"/>
  <c r="AE4" i="7"/>
  <c r="S5" i="7"/>
  <c r="Y5" i="7"/>
  <c r="AE5" i="7"/>
  <c r="V7" i="7"/>
  <c r="I7" i="7"/>
  <c r="U6" i="7"/>
  <c r="AB8" i="6"/>
  <c r="AC7" i="6"/>
  <c r="AH7" i="6"/>
  <c r="AG4" i="6"/>
  <c r="Z4" i="6"/>
  <c r="AF4" i="6"/>
  <c r="Y4" i="6"/>
  <c r="AE4" i="6"/>
  <c r="Q6" i="6"/>
  <c r="S5" i="6"/>
  <c r="Y5" i="6"/>
  <c r="AE5" i="6"/>
  <c r="V7" i="6"/>
  <c r="I7" i="6"/>
  <c r="U6" i="6"/>
  <c r="AB8" i="3"/>
  <c r="AC7" i="3"/>
  <c r="AH7" i="3"/>
  <c r="Z4" i="3"/>
  <c r="AF4" i="3"/>
  <c r="Y4" i="3"/>
  <c r="AE4" i="3"/>
  <c r="Q6" i="3"/>
  <c r="S5" i="3"/>
  <c r="Y5" i="3"/>
  <c r="AE5" i="3"/>
  <c r="V7" i="3"/>
  <c r="Z7" i="3"/>
  <c r="J7" i="3"/>
  <c r="U6" i="3"/>
  <c r="AO5" i="3"/>
  <c r="AG5" i="3"/>
  <c r="AP5" i="3"/>
  <c r="W8" i="3"/>
  <c r="I8" i="14"/>
  <c r="AG5" i="14"/>
  <c r="Z5" i="14"/>
  <c r="AF5" i="14"/>
  <c r="AI5" i="14"/>
  <c r="AJ5" i="14"/>
  <c r="Q7" i="14"/>
  <c r="S6" i="14"/>
  <c r="AI4" i="14"/>
  <c r="AJ4" i="14"/>
  <c r="AB9" i="14"/>
  <c r="AC8" i="14"/>
  <c r="AH8" i="14"/>
  <c r="V8" i="13"/>
  <c r="I8" i="13"/>
  <c r="U7" i="13"/>
  <c r="AG5" i="13"/>
  <c r="Z5" i="13"/>
  <c r="AF5" i="13"/>
  <c r="AI5" i="13"/>
  <c r="AJ5" i="13"/>
  <c r="Q7" i="13"/>
  <c r="S6" i="13"/>
  <c r="AI4" i="13"/>
  <c r="AJ4" i="13"/>
  <c r="AB9" i="13"/>
  <c r="AC8" i="13"/>
  <c r="AH8" i="13"/>
  <c r="V8" i="12"/>
  <c r="I8" i="12"/>
  <c r="U7" i="12"/>
  <c r="AG5" i="12"/>
  <c r="Z5" i="12"/>
  <c r="AF5" i="12"/>
  <c r="AI5" i="12"/>
  <c r="AJ5" i="12"/>
  <c r="Q7" i="12"/>
  <c r="S6" i="12"/>
  <c r="AI4" i="12"/>
  <c r="AJ4" i="12"/>
  <c r="AB9" i="12"/>
  <c r="AC8" i="12"/>
  <c r="AH8" i="12"/>
  <c r="V8" i="11"/>
  <c r="I8" i="11"/>
  <c r="U7" i="11"/>
  <c r="AG5" i="11"/>
  <c r="Z5" i="11"/>
  <c r="AF5" i="11"/>
  <c r="AI5" i="11"/>
  <c r="AJ5" i="11"/>
  <c r="Q7" i="11"/>
  <c r="S6" i="11"/>
  <c r="AI4" i="11"/>
  <c r="AJ4" i="11"/>
  <c r="AB9" i="11"/>
  <c r="AC8" i="11"/>
  <c r="AH8" i="11"/>
  <c r="I8" i="10"/>
  <c r="AG5" i="10"/>
  <c r="Z5" i="10"/>
  <c r="AF5" i="10"/>
  <c r="AI5" i="10"/>
  <c r="AJ5" i="10"/>
  <c r="Q7" i="10"/>
  <c r="S6" i="10"/>
  <c r="AG6" i="10"/>
  <c r="AI4" i="10"/>
  <c r="AJ4" i="10"/>
  <c r="AB9" i="10"/>
  <c r="AH8" i="10"/>
  <c r="V8" i="9"/>
  <c r="I8" i="9"/>
  <c r="U7" i="9"/>
  <c r="AG5" i="9"/>
  <c r="Z5" i="9"/>
  <c r="AF5" i="9"/>
  <c r="AI5" i="9"/>
  <c r="AJ5" i="9"/>
  <c r="Q7" i="9"/>
  <c r="S6" i="9"/>
  <c r="AI4" i="9"/>
  <c r="AJ4" i="9"/>
  <c r="AB9" i="9"/>
  <c r="AC8" i="9"/>
  <c r="AH8" i="9"/>
  <c r="V8" i="8"/>
  <c r="I8" i="8"/>
  <c r="U7" i="8"/>
  <c r="AG5" i="8"/>
  <c r="Z5" i="8"/>
  <c r="AF5" i="8"/>
  <c r="AI5" i="8"/>
  <c r="AJ5" i="8"/>
  <c r="Q7" i="8"/>
  <c r="S6" i="8"/>
  <c r="AI4" i="8"/>
  <c r="AJ4" i="8"/>
  <c r="AB9" i="8"/>
  <c r="AC8" i="8"/>
  <c r="AH8" i="8"/>
  <c r="V8" i="7"/>
  <c r="I8" i="7"/>
  <c r="U7" i="7"/>
  <c r="AG5" i="7"/>
  <c r="Z5" i="7"/>
  <c r="AF5" i="7"/>
  <c r="AI5" i="7"/>
  <c r="AJ5" i="7"/>
  <c r="Q7" i="7"/>
  <c r="S6" i="7"/>
  <c r="AI4" i="7"/>
  <c r="AJ4" i="7"/>
  <c r="AB9" i="7"/>
  <c r="AC8" i="7"/>
  <c r="AH8" i="7"/>
  <c r="V8" i="6"/>
  <c r="I8" i="6"/>
  <c r="U7" i="6"/>
  <c r="AG5" i="6"/>
  <c r="Z5" i="6"/>
  <c r="AF5" i="6"/>
  <c r="AI5" i="6"/>
  <c r="AJ5" i="6"/>
  <c r="Q7" i="6"/>
  <c r="S6" i="6"/>
  <c r="AI4" i="6"/>
  <c r="AJ4" i="6"/>
  <c r="AB9" i="6"/>
  <c r="AC8" i="6"/>
  <c r="AH8" i="6"/>
  <c r="V8" i="3"/>
  <c r="J8" i="3"/>
  <c r="U8" i="3"/>
  <c r="U7" i="3"/>
  <c r="AF5" i="3"/>
  <c r="AI5" i="3"/>
  <c r="AJ5" i="3"/>
  <c r="Q7" i="3"/>
  <c r="AI4" i="3"/>
  <c r="AJ4" i="3"/>
  <c r="AP4" i="3"/>
  <c r="AQ4" i="3"/>
  <c r="AB9" i="3"/>
  <c r="AC8" i="3"/>
  <c r="AH8" i="3"/>
  <c r="AO6" i="3"/>
  <c r="AG6" i="3"/>
  <c r="W9" i="3"/>
  <c r="AB10" i="14"/>
  <c r="AC9" i="14"/>
  <c r="AH9" i="14"/>
  <c r="AG6" i="14"/>
  <c r="Z6" i="14"/>
  <c r="AF6" i="14"/>
  <c r="Y6" i="14"/>
  <c r="AE6" i="14"/>
  <c r="Q8" i="14"/>
  <c r="S7" i="14"/>
  <c r="Y7" i="14"/>
  <c r="AE7" i="14"/>
  <c r="I9" i="14"/>
  <c r="AB10" i="13"/>
  <c r="AC9" i="13"/>
  <c r="AH9" i="13"/>
  <c r="AG6" i="13"/>
  <c r="Z6" i="13"/>
  <c r="AF6" i="13"/>
  <c r="Y6" i="13"/>
  <c r="AE6" i="13"/>
  <c r="Q8" i="13"/>
  <c r="S7" i="13"/>
  <c r="Y7" i="13"/>
  <c r="AE7" i="13"/>
  <c r="V9" i="13"/>
  <c r="I9" i="13"/>
  <c r="U8" i="13"/>
  <c r="AB10" i="12"/>
  <c r="AC9" i="12"/>
  <c r="AH9" i="12"/>
  <c r="AG6" i="12"/>
  <c r="Z6" i="12"/>
  <c r="AF6" i="12"/>
  <c r="Y6" i="12"/>
  <c r="AE6" i="12"/>
  <c r="Q8" i="12"/>
  <c r="S7" i="12"/>
  <c r="Y7" i="12"/>
  <c r="AE7" i="12"/>
  <c r="V9" i="12"/>
  <c r="I9" i="12"/>
  <c r="U8" i="12"/>
  <c r="AB10" i="11"/>
  <c r="AC9" i="11"/>
  <c r="AH9" i="11"/>
  <c r="AG6" i="11"/>
  <c r="Z6" i="11"/>
  <c r="AF6" i="11"/>
  <c r="AE6" i="11"/>
  <c r="Q8" i="11"/>
  <c r="S7" i="11"/>
  <c r="Y7" i="11"/>
  <c r="AE7" i="11"/>
  <c r="V9" i="11"/>
  <c r="I9" i="11"/>
  <c r="U8" i="11"/>
  <c r="AB10" i="10"/>
  <c r="AC9" i="10"/>
  <c r="AH9" i="10"/>
  <c r="Z6" i="10"/>
  <c r="Y6" i="10"/>
  <c r="AE6" i="10"/>
  <c r="Q8" i="10"/>
  <c r="S7" i="10"/>
  <c r="Y7" i="10"/>
  <c r="AE7" i="10"/>
  <c r="I9" i="10"/>
  <c r="AB10" i="9"/>
  <c r="AC9" i="9"/>
  <c r="AH9" i="9"/>
  <c r="AG6" i="9"/>
  <c r="Z6" i="9"/>
  <c r="AF6" i="9"/>
  <c r="Y6" i="9"/>
  <c r="AE6" i="9"/>
  <c r="Q8" i="9"/>
  <c r="S7" i="9"/>
  <c r="Y7" i="9"/>
  <c r="AE7" i="9"/>
  <c r="V9" i="9"/>
  <c r="I9" i="9"/>
  <c r="U8" i="9"/>
  <c r="AB10" i="8"/>
  <c r="AC9" i="8"/>
  <c r="AH9" i="8"/>
  <c r="AG6" i="8"/>
  <c r="Z6" i="8"/>
  <c r="AF6" i="8"/>
  <c r="Y6" i="8"/>
  <c r="AE6" i="8"/>
  <c r="Q8" i="8"/>
  <c r="S7" i="8"/>
  <c r="Y7" i="8"/>
  <c r="AE7" i="8"/>
  <c r="V9" i="8"/>
  <c r="I9" i="8"/>
  <c r="U8" i="8"/>
  <c r="AB10" i="7"/>
  <c r="AC9" i="7"/>
  <c r="AH9" i="7"/>
  <c r="AG6" i="7"/>
  <c r="Z6" i="7"/>
  <c r="AF6" i="7"/>
  <c r="Y6" i="7"/>
  <c r="AE6" i="7"/>
  <c r="Q8" i="7"/>
  <c r="S7" i="7"/>
  <c r="Y7" i="7"/>
  <c r="AE7" i="7"/>
  <c r="V9" i="7"/>
  <c r="I9" i="7"/>
  <c r="U8" i="7"/>
  <c r="AB10" i="6"/>
  <c r="AC9" i="6"/>
  <c r="AH9" i="6"/>
  <c r="AG6" i="6"/>
  <c r="Z6" i="6"/>
  <c r="AF6" i="6"/>
  <c r="Y6" i="6"/>
  <c r="AE6" i="6"/>
  <c r="Q8" i="6"/>
  <c r="S7" i="6"/>
  <c r="Y7" i="6"/>
  <c r="AE7" i="6"/>
  <c r="V9" i="6"/>
  <c r="I9" i="6"/>
  <c r="U8" i="6"/>
  <c r="AB10" i="3"/>
  <c r="AC9" i="3"/>
  <c r="AH9" i="3"/>
  <c r="Z6" i="3"/>
  <c r="AF6" i="3"/>
  <c r="Y6" i="3"/>
  <c r="AE6" i="3"/>
  <c r="Q8" i="3"/>
  <c r="S7" i="3"/>
  <c r="AQ5" i="3"/>
  <c r="Y7" i="3"/>
  <c r="AE7" i="3"/>
  <c r="V9" i="3"/>
  <c r="J9" i="3"/>
  <c r="AO7" i="3"/>
  <c r="AG7" i="3"/>
  <c r="W10" i="3"/>
  <c r="I10" i="14"/>
  <c r="AG7" i="14"/>
  <c r="Z7" i="14"/>
  <c r="AF7" i="14"/>
  <c r="AI7" i="14"/>
  <c r="AJ7" i="14"/>
  <c r="Q9" i="14"/>
  <c r="S8" i="14"/>
  <c r="AI6" i="14"/>
  <c r="AJ6" i="14"/>
  <c r="AB11" i="14"/>
  <c r="AC10" i="14"/>
  <c r="AH10" i="14"/>
  <c r="V10" i="13"/>
  <c r="I10" i="13"/>
  <c r="U9" i="13"/>
  <c r="AG7" i="13"/>
  <c r="Z7" i="13"/>
  <c r="AF7" i="13"/>
  <c r="AI7" i="13"/>
  <c r="AJ7" i="13"/>
  <c r="Q9" i="13"/>
  <c r="S8" i="13"/>
  <c r="AI6" i="13"/>
  <c r="AJ6" i="13"/>
  <c r="AB11" i="13"/>
  <c r="AC10" i="13"/>
  <c r="AH10" i="13"/>
  <c r="V10" i="12"/>
  <c r="I10" i="12"/>
  <c r="U9" i="12"/>
  <c r="AG7" i="12"/>
  <c r="Z7" i="12"/>
  <c r="AF7" i="12"/>
  <c r="AI7" i="12"/>
  <c r="AJ7" i="12"/>
  <c r="Q9" i="12"/>
  <c r="S8" i="12"/>
  <c r="AI6" i="12"/>
  <c r="AJ6" i="12"/>
  <c r="AB11" i="12"/>
  <c r="AC10" i="12"/>
  <c r="AH10" i="12"/>
  <c r="V10" i="11"/>
  <c r="I10" i="11"/>
  <c r="U9" i="11"/>
  <c r="AG7" i="11"/>
  <c r="Z7" i="11"/>
  <c r="AF7" i="11"/>
  <c r="AI7" i="11"/>
  <c r="AJ7" i="11"/>
  <c r="Q9" i="11"/>
  <c r="S8" i="11"/>
  <c r="AI6" i="11"/>
  <c r="AB11" i="11"/>
  <c r="AH10" i="11"/>
  <c r="I10" i="10"/>
  <c r="AG7" i="10"/>
  <c r="Z7" i="10"/>
  <c r="AF7" i="10"/>
  <c r="AJ7" i="10"/>
  <c r="Q9" i="10"/>
  <c r="S8" i="10"/>
  <c r="AI6" i="10"/>
  <c r="AJ6" i="10"/>
  <c r="AB11" i="10"/>
  <c r="AC10" i="10"/>
  <c r="AH10" i="10"/>
  <c r="V10" i="9"/>
  <c r="I10" i="9"/>
  <c r="U9" i="9"/>
  <c r="AG7" i="9"/>
  <c r="Z7" i="9"/>
  <c r="AF7" i="9"/>
  <c r="AI7" i="9"/>
  <c r="AJ7" i="9"/>
  <c r="Q9" i="9"/>
  <c r="S8" i="9"/>
  <c r="AI6" i="9"/>
  <c r="AJ6" i="9"/>
  <c r="AB11" i="9"/>
  <c r="AC10" i="9"/>
  <c r="AH10" i="9"/>
  <c r="V10" i="8"/>
  <c r="I10" i="8"/>
  <c r="U9" i="8"/>
  <c r="AG7" i="8"/>
  <c r="Z7" i="8"/>
  <c r="AF7" i="8"/>
  <c r="AI7" i="8"/>
  <c r="AJ7" i="8"/>
  <c r="Q9" i="8"/>
  <c r="S8" i="8"/>
  <c r="AI6" i="8"/>
  <c r="AJ6" i="8"/>
  <c r="AB11" i="8"/>
  <c r="AC10" i="8"/>
  <c r="AH10" i="8"/>
  <c r="V10" i="7"/>
  <c r="I10" i="7"/>
  <c r="U9" i="7"/>
  <c r="AG7" i="7"/>
  <c r="AF7" i="7"/>
  <c r="AI7" i="7"/>
  <c r="AJ7" i="7"/>
  <c r="Q9" i="7"/>
  <c r="S8" i="7"/>
  <c r="AI6" i="7"/>
  <c r="AJ6" i="7"/>
  <c r="AB11" i="7"/>
  <c r="AC10" i="7"/>
  <c r="AH10" i="7"/>
  <c r="V10" i="6"/>
  <c r="I10" i="6"/>
  <c r="U9" i="6"/>
  <c r="AG7" i="6"/>
  <c r="Z7" i="6"/>
  <c r="AF7" i="6"/>
  <c r="AI7" i="6"/>
  <c r="AJ7" i="6"/>
  <c r="Q9" i="6"/>
  <c r="S8" i="6"/>
  <c r="AI6" i="6"/>
  <c r="AJ6" i="6"/>
  <c r="AB11" i="6"/>
  <c r="AC10" i="6"/>
  <c r="AH10" i="6"/>
  <c r="V10" i="3"/>
  <c r="J10" i="3"/>
  <c r="U9" i="3"/>
  <c r="AP7" i="3"/>
  <c r="AF7" i="3"/>
  <c r="AI7" i="3"/>
  <c r="AJ7" i="3"/>
  <c r="Q9" i="3"/>
  <c r="S8" i="3"/>
  <c r="AI6" i="3"/>
  <c r="AJ6" i="3"/>
  <c r="AP6" i="3"/>
  <c r="AQ6" i="3"/>
  <c r="AB11" i="3"/>
  <c r="AC10" i="3"/>
  <c r="AH10" i="3"/>
  <c r="AO8" i="3"/>
  <c r="AG8" i="3"/>
  <c r="W11" i="3"/>
  <c r="AB12" i="14"/>
  <c r="AC11" i="14"/>
  <c r="AH11" i="14"/>
  <c r="AG8" i="14"/>
  <c r="Z8" i="14"/>
  <c r="AF8" i="14"/>
  <c r="Y8" i="14"/>
  <c r="AE8" i="14"/>
  <c r="Q10" i="14"/>
  <c r="S9" i="14"/>
  <c r="Y9" i="14"/>
  <c r="AE9" i="14"/>
  <c r="I11" i="14"/>
  <c r="AB12" i="13"/>
  <c r="AC11" i="13"/>
  <c r="AH11" i="13"/>
  <c r="AG8" i="13"/>
  <c r="Z8" i="13"/>
  <c r="AF8" i="13"/>
  <c r="Y8" i="13"/>
  <c r="AE8" i="13"/>
  <c r="Q10" i="13"/>
  <c r="S9" i="13"/>
  <c r="Y9" i="13"/>
  <c r="AE9" i="13"/>
  <c r="V11" i="13"/>
  <c r="I11" i="13"/>
  <c r="U10" i="13"/>
  <c r="AB12" i="12"/>
  <c r="AC11" i="12"/>
  <c r="AH11" i="12"/>
  <c r="AG8" i="12"/>
  <c r="Z8" i="12"/>
  <c r="AF8" i="12"/>
  <c r="Y8" i="12"/>
  <c r="AE8" i="12"/>
  <c r="Q10" i="12"/>
  <c r="S9" i="12"/>
  <c r="Y9" i="12"/>
  <c r="AE9" i="12"/>
  <c r="V11" i="12"/>
  <c r="I11" i="12"/>
  <c r="U10" i="12"/>
  <c r="AB12" i="11"/>
  <c r="AC11" i="11"/>
  <c r="AH11" i="11"/>
  <c r="AG8" i="11"/>
  <c r="Z8" i="11"/>
  <c r="AF8" i="11"/>
  <c r="Y8" i="11"/>
  <c r="AE8" i="11"/>
  <c r="Q10" i="11"/>
  <c r="S9" i="11"/>
  <c r="Y9" i="11"/>
  <c r="AE9" i="11"/>
  <c r="V11" i="11"/>
  <c r="I11" i="11"/>
  <c r="AB12" i="10"/>
  <c r="AC11" i="10"/>
  <c r="AH11" i="10"/>
  <c r="AG8" i="10"/>
  <c r="AF8" i="10"/>
  <c r="Y8" i="10"/>
  <c r="AE8" i="10"/>
  <c r="Q10" i="10"/>
  <c r="S9" i="10"/>
  <c r="Y9" i="10"/>
  <c r="AE9" i="10"/>
  <c r="I11" i="10"/>
  <c r="AB12" i="9"/>
  <c r="AC11" i="9"/>
  <c r="AH11" i="9"/>
  <c r="AG8" i="9"/>
  <c r="Z8" i="9"/>
  <c r="AF8" i="9"/>
  <c r="Y8" i="9"/>
  <c r="AE8" i="9"/>
  <c r="Q10" i="9"/>
  <c r="S9" i="9"/>
  <c r="Y9" i="9"/>
  <c r="AE9" i="9"/>
  <c r="V11" i="9"/>
  <c r="I11" i="9"/>
  <c r="U10" i="9"/>
  <c r="AB12" i="8"/>
  <c r="AC11" i="8"/>
  <c r="AH11" i="8"/>
  <c r="AG8" i="8"/>
  <c r="Z8" i="8"/>
  <c r="AF8" i="8"/>
  <c r="Y8" i="8"/>
  <c r="AE8" i="8"/>
  <c r="Q10" i="8"/>
  <c r="S9" i="8"/>
  <c r="Y9" i="8"/>
  <c r="AE9" i="8"/>
  <c r="V11" i="8"/>
  <c r="I11" i="8"/>
  <c r="U10" i="8"/>
  <c r="AB12" i="7"/>
  <c r="AC11" i="7"/>
  <c r="AH11" i="7"/>
  <c r="AG8" i="7"/>
  <c r="Z8" i="7"/>
  <c r="AF8" i="7"/>
  <c r="Y8" i="7"/>
  <c r="AE8" i="7"/>
  <c r="Q10" i="7"/>
  <c r="S9" i="7"/>
  <c r="Y9" i="7"/>
  <c r="AE9" i="7"/>
  <c r="V11" i="7"/>
  <c r="I11" i="7"/>
  <c r="U10" i="7"/>
  <c r="AB12" i="6"/>
  <c r="AC11" i="6"/>
  <c r="AH11" i="6"/>
  <c r="AG8" i="6"/>
  <c r="Z8" i="6"/>
  <c r="AF8" i="6"/>
  <c r="Y8" i="6"/>
  <c r="AE8" i="6"/>
  <c r="Q10" i="6"/>
  <c r="S9" i="6"/>
  <c r="Y9" i="6"/>
  <c r="AE9" i="6"/>
  <c r="V11" i="6"/>
  <c r="I11" i="6"/>
  <c r="U10" i="6"/>
  <c r="AB12" i="3"/>
  <c r="AC11" i="3"/>
  <c r="AH11" i="3"/>
  <c r="Z8" i="3"/>
  <c r="AF8" i="3"/>
  <c r="Y8" i="3"/>
  <c r="AE8" i="3"/>
  <c r="Q10" i="3"/>
  <c r="S9" i="3"/>
  <c r="AQ7" i="3"/>
  <c r="Y9" i="3"/>
  <c r="AE9" i="3"/>
  <c r="V11" i="3"/>
  <c r="J11" i="3"/>
  <c r="U10" i="3"/>
  <c r="AO9" i="3"/>
  <c r="AG9" i="3"/>
  <c r="W12" i="3"/>
  <c r="I12" i="14"/>
  <c r="AG9" i="14"/>
  <c r="Z9" i="14"/>
  <c r="AF9" i="14"/>
  <c r="AI9" i="14"/>
  <c r="AJ9" i="14"/>
  <c r="Q11" i="14"/>
  <c r="S10" i="14"/>
  <c r="AI8" i="14"/>
  <c r="AJ8" i="14"/>
  <c r="AB13" i="14"/>
  <c r="AC12" i="14"/>
  <c r="AH12" i="14"/>
  <c r="V12" i="13"/>
  <c r="I12" i="13"/>
  <c r="U11" i="13"/>
  <c r="AG9" i="13"/>
  <c r="Z9" i="13"/>
  <c r="AF9" i="13"/>
  <c r="AI9" i="13"/>
  <c r="AJ9" i="13"/>
  <c r="Q11" i="13"/>
  <c r="S10" i="13"/>
  <c r="AI8" i="13"/>
  <c r="AJ8" i="13"/>
  <c r="AB13" i="13"/>
  <c r="AC12" i="13"/>
  <c r="AH12" i="13"/>
  <c r="V12" i="12"/>
  <c r="I12" i="12"/>
  <c r="U11" i="12"/>
  <c r="AG9" i="12"/>
  <c r="Z9" i="12"/>
  <c r="AF9" i="12"/>
  <c r="AI9" i="12"/>
  <c r="AJ9" i="12"/>
  <c r="Q11" i="12"/>
  <c r="S10" i="12"/>
  <c r="AI8" i="12"/>
  <c r="AJ8" i="12"/>
  <c r="AB13" i="12"/>
  <c r="AC12" i="12"/>
  <c r="AH12" i="12"/>
  <c r="V12" i="11"/>
  <c r="I12" i="11"/>
  <c r="U11" i="11"/>
  <c r="Z9" i="11"/>
  <c r="AF9" i="11"/>
  <c r="AI9" i="11"/>
  <c r="AJ9" i="11"/>
  <c r="Q11" i="11"/>
  <c r="S10" i="11"/>
  <c r="AI8" i="11"/>
  <c r="AJ8" i="11"/>
  <c r="AB13" i="11"/>
  <c r="AH12" i="11"/>
  <c r="I12" i="10"/>
  <c r="Z9" i="10"/>
  <c r="AF9" i="10"/>
  <c r="AI9" i="10"/>
  <c r="AJ9" i="10"/>
  <c r="Q11" i="10"/>
  <c r="S10" i="10"/>
  <c r="AI8" i="10"/>
  <c r="AJ8" i="10"/>
  <c r="AB13" i="10"/>
  <c r="AC12" i="10"/>
  <c r="AH12" i="10"/>
  <c r="V12" i="9"/>
  <c r="I12" i="9"/>
  <c r="U11" i="9"/>
  <c r="AG9" i="9"/>
  <c r="Z9" i="9"/>
  <c r="AF9" i="9"/>
  <c r="AI9" i="9"/>
  <c r="AJ9" i="9"/>
  <c r="Q11" i="9"/>
  <c r="S10" i="9"/>
  <c r="AI8" i="9"/>
  <c r="AJ8" i="9"/>
  <c r="AB13" i="9"/>
  <c r="AC12" i="9"/>
  <c r="AH12" i="9"/>
  <c r="V12" i="8"/>
  <c r="I12" i="8"/>
  <c r="U11" i="8"/>
  <c r="AG9" i="8"/>
  <c r="Z9" i="8"/>
  <c r="AF9" i="8"/>
  <c r="AI9" i="8"/>
  <c r="AJ9" i="8"/>
  <c r="Q11" i="8"/>
  <c r="S10" i="8"/>
  <c r="AI8" i="8"/>
  <c r="AJ8" i="8"/>
  <c r="AB13" i="8"/>
  <c r="AC12" i="8"/>
  <c r="AH12" i="8"/>
  <c r="V12" i="7"/>
  <c r="I12" i="7"/>
  <c r="U11" i="7"/>
  <c r="AG9" i="7"/>
  <c r="Z9" i="7"/>
  <c r="AF9" i="7"/>
  <c r="AI9" i="7"/>
  <c r="AJ9" i="7"/>
  <c r="Q11" i="7"/>
  <c r="S10" i="7"/>
  <c r="AI8" i="7"/>
  <c r="AJ8" i="7"/>
  <c r="AB13" i="7"/>
  <c r="AC12" i="7"/>
  <c r="AH12" i="7"/>
  <c r="V12" i="6"/>
  <c r="I12" i="6"/>
  <c r="U11" i="6"/>
  <c r="AG9" i="6"/>
  <c r="Z9" i="6"/>
  <c r="AF9" i="6"/>
  <c r="AI9" i="6"/>
  <c r="AJ9" i="6"/>
  <c r="Q11" i="6"/>
  <c r="S10" i="6"/>
  <c r="AI8" i="6"/>
  <c r="AJ8" i="6"/>
  <c r="AB13" i="6"/>
  <c r="AC12" i="6"/>
  <c r="AH12" i="6"/>
  <c r="V12" i="3"/>
  <c r="J12" i="3"/>
  <c r="U11" i="3"/>
  <c r="AP9" i="3"/>
  <c r="AQ9" i="3"/>
  <c r="Z9" i="3"/>
  <c r="AF9" i="3"/>
  <c r="AI9" i="3"/>
  <c r="AJ9" i="3"/>
  <c r="Q11" i="3"/>
  <c r="S10" i="3"/>
  <c r="AI8" i="3"/>
  <c r="AJ8" i="3"/>
  <c r="AP8" i="3"/>
  <c r="AQ8" i="3"/>
  <c r="AB13" i="3"/>
  <c r="AC12" i="3"/>
  <c r="AH12" i="3"/>
  <c r="AO10" i="3"/>
  <c r="AG10" i="3"/>
  <c r="W13" i="3"/>
  <c r="AB14" i="14"/>
  <c r="AC13" i="14"/>
  <c r="AH13" i="14"/>
  <c r="AG10" i="14"/>
  <c r="Z10" i="14"/>
  <c r="AF10" i="14"/>
  <c r="Y10" i="14"/>
  <c r="AE10" i="14"/>
  <c r="Q12" i="14"/>
  <c r="S11" i="14"/>
  <c r="Y11" i="14"/>
  <c r="AE11" i="14"/>
  <c r="I13" i="14"/>
  <c r="AB14" i="13"/>
  <c r="AC13" i="13"/>
  <c r="AH13" i="13"/>
  <c r="AG10" i="13"/>
  <c r="Z10" i="13"/>
  <c r="AF10" i="13"/>
  <c r="Y10" i="13"/>
  <c r="AE10" i="13"/>
  <c r="Q12" i="13"/>
  <c r="S11" i="13"/>
  <c r="Y11" i="13"/>
  <c r="AE11" i="13"/>
  <c r="V13" i="13"/>
  <c r="I13" i="13"/>
  <c r="U12" i="13"/>
  <c r="AB14" i="12"/>
  <c r="AC13" i="12"/>
  <c r="AH13" i="12"/>
  <c r="AG10" i="12"/>
  <c r="Z10" i="12"/>
  <c r="AF10" i="12"/>
  <c r="Y10" i="12"/>
  <c r="AE10" i="12"/>
  <c r="Q12" i="12"/>
  <c r="S11" i="12"/>
  <c r="Y11" i="12"/>
  <c r="AE11" i="12"/>
  <c r="V13" i="12"/>
  <c r="I13" i="12"/>
  <c r="U12" i="12"/>
  <c r="AB14" i="11"/>
  <c r="AC13" i="11"/>
  <c r="AH13" i="11"/>
  <c r="AG10" i="11"/>
  <c r="Z10" i="11"/>
  <c r="Y10" i="11"/>
  <c r="AE10" i="11"/>
  <c r="Q12" i="11"/>
  <c r="S11" i="11"/>
  <c r="Y11" i="11"/>
  <c r="AE11" i="11"/>
  <c r="V13" i="11"/>
  <c r="I13" i="11"/>
  <c r="U12" i="11"/>
  <c r="AB14" i="10"/>
  <c r="AC13" i="10"/>
  <c r="AH13" i="10"/>
  <c r="AG10" i="10"/>
  <c r="Z10" i="10"/>
  <c r="AF10" i="10"/>
  <c r="Y10" i="10"/>
  <c r="AE10" i="10"/>
  <c r="Q12" i="10"/>
  <c r="S11" i="10"/>
  <c r="Y11" i="10"/>
  <c r="AE11" i="10"/>
  <c r="I13" i="10"/>
  <c r="AB14" i="9"/>
  <c r="AC13" i="9"/>
  <c r="AH13" i="9"/>
  <c r="AG10" i="9"/>
  <c r="Z10" i="9"/>
  <c r="AF10" i="9"/>
  <c r="Y10" i="9"/>
  <c r="AE10" i="9"/>
  <c r="Q12" i="9"/>
  <c r="S11" i="9"/>
  <c r="Y11" i="9"/>
  <c r="AE11" i="9"/>
  <c r="V13" i="9"/>
  <c r="I13" i="9"/>
  <c r="U12" i="9"/>
  <c r="AB14" i="8"/>
  <c r="AC13" i="8"/>
  <c r="AH13" i="8"/>
  <c r="AG10" i="8"/>
  <c r="Z10" i="8"/>
  <c r="AF10" i="8"/>
  <c r="Y10" i="8"/>
  <c r="AE10" i="8"/>
  <c r="Q12" i="8"/>
  <c r="S11" i="8"/>
  <c r="Y11" i="8"/>
  <c r="AE11" i="8"/>
  <c r="V13" i="8"/>
  <c r="I13" i="8"/>
  <c r="U12" i="8"/>
  <c r="AB14" i="7"/>
  <c r="AC13" i="7"/>
  <c r="AH13" i="7"/>
  <c r="AG10" i="7"/>
  <c r="Z10" i="7"/>
  <c r="AF10" i="7"/>
  <c r="Y10" i="7"/>
  <c r="AE10" i="7"/>
  <c r="Q12" i="7"/>
  <c r="S11" i="7"/>
  <c r="Y11" i="7"/>
  <c r="AE11" i="7"/>
  <c r="V13" i="7"/>
  <c r="I13" i="7"/>
  <c r="U12" i="7"/>
  <c r="AB14" i="6"/>
  <c r="AC13" i="6"/>
  <c r="AH13" i="6"/>
  <c r="AG10" i="6"/>
  <c r="Z10" i="6"/>
  <c r="AF10" i="6"/>
  <c r="Y10" i="6"/>
  <c r="AE10" i="6"/>
  <c r="Q12" i="6"/>
  <c r="S11" i="6"/>
  <c r="Y11" i="6"/>
  <c r="AE11" i="6"/>
  <c r="V13" i="6"/>
  <c r="I13" i="6"/>
  <c r="U12" i="6"/>
  <c r="AB14" i="3"/>
  <c r="AC13" i="3"/>
  <c r="AH13" i="3"/>
  <c r="Z10" i="3"/>
  <c r="AF10" i="3"/>
  <c r="Y10" i="3"/>
  <c r="AE10" i="3"/>
  <c r="Q12" i="3"/>
  <c r="S11" i="3"/>
  <c r="Y11" i="3"/>
  <c r="AE11" i="3"/>
  <c r="V13" i="3"/>
  <c r="J13" i="3"/>
  <c r="U12" i="3"/>
  <c r="AO11" i="3"/>
  <c r="AG11" i="3"/>
  <c r="W14" i="3"/>
  <c r="I14" i="14"/>
  <c r="AG11" i="14"/>
  <c r="Z11" i="14"/>
  <c r="AF11" i="14"/>
  <c r="AI11" i="14"/>
  <c r="AJ11" i="14"/>
  <c r="Q13" i="14"/>
  <c r="S12" i="14"/>
  <c r="AI10" i="14"/>
  <c r="AJ10" i="14"/>
  <c r="AB15" i="14"/>
  <c r="AC14" i="14"/>
  <c r="AH14" i="14"/>
  <c r="V14" i="13"/>
  <c r="I14" i="13"/>
  <c r="U13" i="13"/>
  <c r="AG11" i="13"/>
  <c r="Z11" i="13"/>
  <c r="AF11" i="13"/>
  <c r="AI11" i="13"/>
  <c r="AJ11" i="13"/>
  <c r="Q13" i="13"/>
  <c r="S12" i="13"/>
  <c r="AI10" i="13"/>
  <c r="AJ10" i="13"/>
  <c r="AB15" i="13"/>
  <c r="AC14" i="13"/>
  <c r="AH14" i="13"/>
  <c r="V14" i="12"/>
  <c r="I14" i="12"/>
  <c r="U13" i="12"/>
  <c r="AG11" i="12"/>
  <c r="Z11" i="12"/>
  <c r="AF11" i="12"/>
  <c r="AI11" i="12"/>
  <c r="AJ11" i="12"/>
  <c r="Q13" i="12"/>
  <c r="S12" i="12"/>
  <c r="AI10" i="12"/>
  <c r="AJ10" i="12"/>
  <c r="AB15" i="12"/>
  <c r="AC14" i="12"/>
  <c r="AH14" i="12"/>
  <c r="V14" i="11"/>
  <c r="I14" i="11"/>
  <c r="U13" i="11"/>
  <c r="AG11" i="11"/>
  <c r="AF11" i="11"/>
  <c r="AJ11" i="11"/>
  <c r="Q13" i="11"/>
  <c r="S12" i="11"/>
  <c r="AI10" i="11"/>
  <c r="AJ10" i="11"/>
  <c r="AB15" i="11"/>
  <c r="AC14" i="11"/>
  <c r="AH14" i="11"/>
  <c r="I14" i="10"/>
  <c r="AG11" i="10"/>
  <c r="Z11" i="10"/>
  <c r="AF11" i="10"/>
  <c r="AI11" i="10"/>
  <c r="AJ11" i="10"/>
  <c r="Q13" i="10"/>
  <c r="S12" i="10"/>
  <c r="AI10" i="10"/>
  <c r="AJ10" i="10"/>
  <c r="AB15" i="10"/>
  <c r="AC14" i="10"/>
  <c r="AH14" i="10"/>
  <c r="V14" i="9"/>
  <c r="I14" i="9"/>
  <c r="U13" i="9"/>
  <c r="AG11" i="9"/>
  <c r="Z11" i="9"/>
  <c r="AF11" i="9"/>
  <c r="AI11" i="9"/>
  <c r="AJ11" i="9"/>
  <c r="Q13" i="9"/>
  <c r="S12" i="9"/>
  <c r="AI10" i="9"/>
  <c r="AJ10" i="9"/>
  <c r="AB15" i="9"/>
  <c r="AC14" i="9"/>
  <c r="AH14" i="9"/>
  <c r="V14" i="8"/>
  <c r="I14" i="8"/>
  <c r="U13" i="8"/>
  <c r="AG11" i="8"/>
  <c r="Z11" i="8"/>
  <c r="AF11" i="8"/>
  <c r="AI11" i="8"/>
  <c r="AJ11" i="8"/>
  <c r="Q13" i="8"/>
  <c r="S12" i="8"/>
  <c r="AI10" i="8"/>
  <c r="AJ10" i="8"/>
  <c r="AB15" i="8"/>
  <c r="AC14" i="8"/>
  <c r="AH14" i="8"/>
  <c r="V14" i="7"/>
  <c r="I14" i="7"/>
  <c r="U13" i="7"/>
  <c r="AG11" i="7"/>
  <c r="Z11" i="7"/>
  <c r="AF11" i="7"/>
  <c r="AI11" i="7"/>
  <c r="AJ11" i="7"/>
  <c r="Q13" i="7"/>
  <c r="S12" i="7"/>
  <c r="AI10" i="7"/>
  <c r="AJ10" i="7"/>
  <c r="AB15" i="7"/>
  <c r="AC14" i="7"/>
  <c r="AH14" i="7"/>
  <c r="V14" i="6"/>
  <c r="I14" i="6"/>
  <c r="U13" i="6"/>
  <c r="AG11" i="6"/>
  <c r="Z11" i="6"/>
  <c r="AF11" i="6"/>
  <c r="AI11" i="6"/>
  <c r="AJ11" i="6"/>
  <c r="Q13" i="6"/>
  <c r="S12" i="6"/>
  <c r="AI10" i="6"/>
  <c r="AJ10" i="6"/>
  <c r="AB15" i="6"/>
  <c r="AC14" i="6"/>
  <c r="AH14" i="6"/>
  <c r="V14" i="3"/>
  <c r="J14" i="3"/>
  <c r="U13" i="3"/>
  <c r="AP11" i="3"/>
  <c r="Z11" i="3"/>
  <c r="AF11" i="3"/>
  <c r="AI11" i="3"/>
  <c r="AJ11" i="3"/>
  <c r="Q13" i="3"/>
  <c r="S12" i="3"/>
  <c r="AI10" i="3"/>
  <c r="AJ10" i="3"/>
  <c r="AP10" i="3"/>
  <c r="AQ10" i="3"/>
  <c r="AB15" i="3"/>
  <c r="AC14" i="3"/>
  <c r="AH14" i="3"/>
  <c r="AO12" i="3"/>
  <c r="AG12" i="3"/>
  <c r="AP12" i="3"/>
  <c r="W15" i="3"/>
  <c r="AB16" i="14"/>
  <c r="AC15" i="14"/>
  <c r="AH15" i="14"/>
  <c r="AG12" i="14"/>
  <c r="Z12" i="14"/>
  <c r="AF12" i="14"/>
  <c r="Y12" i="14"/>
  <c r="AE12" i="14"/>
  <c r="Q14" i="14"/>
  <c r="S13" i="14"/>
  <c r="Y13" i="14"/>
  <c r="AE13" i="14"/>
  <c r="I15" i="14"/>
  <c r="AB16" i="13"/>
  <c r="AC15" i="13"/>
  <c r="AH15" i="13"/>
  <c r="AG12" i="13"/>
  <c r="Z12" i="13"/>
  <c r="AF12" i="13"/>
  <c r="Y12" i="13"/>
  <c r="AE12" i="13"/>
  <c r="Q14" i="13"/>
  <c r="S13" i="13"/>
  <c r="Y13" i="13"/>
  <c r="AE13" i="13"/>
  <c r="V15" i="13"/>
  <c r="I15" i="13"/>
  <c r="U14" i="13"/>
  <c r="AB16" i="12"/>
  <c r="AC15" i="12"/>
  <c r="AH15" i="12"/>
  <c r="AG12" i="12"/>
  <c r="Z12" i="12"/>
  <c r="AF12" i="12"/>
  <c r="Y12" i="12"/>
  <c r="AE12" i="12"/>
  <c r="Q14" i="12"/>
  <c r="S13" i="12"/>
  <c r="Y13" i="12"/>
  <c r="AE13" i="12"/>
  <c r="V15" i="12"/>
  <c r="I15" i="12"/>
  <c r="U14" i="12"/>
  <c r="AB16" i="11"/>
  <c r="AC15" i="11"/>
  <c r="AH15" i="11"/>
  <c r="AG12" i="11"/>
  <c r="Z12" i="11"/>
  <c r="AF12" i="11"/>
  <c r="Y12" i="11"/>
  <c r="AE12" i="11"/>
  <c r="Q14" i="11"/>
  <c r="S13" i="11"/>
  <c r="Y13" i="11"/>
  <c r="AE13" i="11"/>
  <c r="V15" i="11"/>
  <c r="I15" i="11"/>
  <c r="U14" i="11"/>
  <c r="AB16" i="10"/>
  <c r="AC15" i="10"/>
  <c r="AH15" i="10"/>
  <c r="AG12" i="10"/>
  <c r="Z12" i="10"/>
  <c r="AF12" i="10"/>
  <c r="Y12" i="10"/>
  <c r="Q14" i="10"/>
  <c r="S13" i="10"/>
  <c r="Y13" i="10"/>
  <c r="AE13" i="10"/>
  <c r="I15" i="10"/>
  <c r="AB16" i="9"/>
  <c r="AC15" i="9"/>
  <c r="AH15" i="9"/>
  <c r="AG12" i="9"/>
  <c r="Z12" i="9"/>
  <c r="AF12" i="9"/>
  <c r="Y12" i="9"/>
  <c r="AE12" i="9"/>
  <c r="Q14" i="9"/>
  <c r="S13" i="9"/>
  <c r="Y13" i="9"/>
  <c r="AE13" i="9"/>
  <c r="V15" i="9"/>
  <c r="I15" i="9"/>
  <c r="U14" i="9"/>
  <c r="AB16" i="8"/>
  <c r="AC15" i="8"/>
  <c r="AH15" i="8"/>
  <c r="AG12" i="8"/>
  <c r="Z12" i="8"/>
  <c r="AF12" i="8"/>
  <c r="Y12" i="8"/>
  <c r="AE12" i="8"/>
  <c r="Q14" i="8"/>
  <c r="S13" i="8"/>
  <c r="Y13" i="8"/>
  <c r="AE13" i="8"/>
  <c r="V15" i="8"/>
  <c r="I15" i="8"/>
  <c r="U14" i="8"/>
  <c r="AB16" i="7"/>
  <c r="AC15" i="7"/>
  <c r="AH15" i="7"/>
  <c r="AG12" i="7"/>
  <c r="Z12" i="7"/>
  <c r="AF12" i="7"/>
  <c r="Y12" i="7"/>
  <c r="AE12" i="7"/>
  <c r="Q14" i="7"/>
  <c r="S13" i="7"/>
  <c r="Y13" i="7"/>
  <c r="AE13" i="7"/>
  <c r="V15" i="7"/>
  <c r="I15" i="7"/>
  <c r="U14" i="7"/>
  <c r="AB16" i="6"/>
  <c r="AC15" i="6"/>
  <c r="AH15" i="6"/>
  <c r="AG12" i="6"/>
  <c r="Z12" i="6"/>
  <c r="AF12" i="6"/>
  <c r="Y12" i="6"/>
  <c r="AE12" i="6"/>
  <c r="Q14" i="6"/>
  <c r="S13" i="6"/>
  <c r="Y13" i="6"/>
  <c r="AE13" i="6"/>
  <c r="V15" i="6"/>
  <c r="I15" i="6"/>
  <c r="U14" i="6"/>
  <c r="AB16" i="3"/>
  <c r="AC15" i="3"/>
  <c r="AH15" i="3"/>
  <c r="Z12" i="3"/>
  <c r="AF12" i="3"/>
  <c r="Y12" i="3"/>
  <c r="AE12" i="3"/>
  <c r="Q14" i="3"/>
  <c r="S13" i="3"/>
  <c r="AQ11" i="3"/>
  <c r="Y13" i="3"/>
  <c r="AE13" i="3"/>
  <c r="V15" i="3"/>
  <c r="J15" i="3"/>
  <c r="U14" i="3"/>
  <c r="AO13" i="3"/>
  <c r="AG13" i="3"/>
  <c r="W16" i="3"/>
  <c r="I16" i="14"/>
  <c r="AG13" i="14"/>
  <c r="Z13" i="14"/>
  <c r="AF13" i="14"/>
  <c r="AI13" i="14"/>
  <c r="AJ13" i="14"/>
  <c r="Q15" i="14"/>
  <c r="S14" i="14"/>
  <c r="AI12" i="14"/>
  <c r="AJ12" i="14"/>
  <c r="AB17" i="14"/>
  <c r="AC16" i="14"/>
  <c r="AH16" i="14"/>
  <c r="V16" i="13"/>
  <c r="I16" i="13"/>
  <c r="U15" i="13"/>
  <c r="AG13" i="13"/>
  <c r="Z13" i="13"/>
  <c r="AF13" i="13"/>
  <c r="AI13" i="13"/>
  <c r="AJ13" i="13"/>
  <c r="Q15" i="13"/>
  <c r="S14" i="13"/>
  <c r="AI12" i="13"/>
  <c r="AJ12" i="13"/>
  <c r="AB17" i="13"/>
  <c r="AC16" i="13"/>
  <c r="AH16" i="13"/>
  <c r="V16" i="12"/>
  <c r="I16" i="12"/>
  <c r="U15" i="12"/>
  <c r="AG13" i="12"/>
  <c r="Z13" i="12"/>
  <c r="AF13" i="12"/>
  <c r="AI13" i="12"/>
  <c r="AJ13" i="12"/>
  <c r="Q15" i="12"/>
  <c r="S14" i="12"/>
  <c r="AI12" i="12"/>
  <c r="AJ12" i="12"/>
  <c r="AB17" i="12"/>
  <c r="AC16" i="12"/>
  <c r="AH16" i="12"/>
  <c r="V16" i="11"/>
  <c r="I16" i="11"/>
  <c r="U15" i="11"/>
  <c r="AG13" i="11"/>
  <c r="Z13" i="11"/>
  <c r="AF13" i="11"/>
  <c r="AI13" i="11"/>
  <c r="AJ13" i="11"/>
  <c r="Q15" i="11"/>
  <c r="S14" i="11"/>
  <c r="AI12" i="11"/>
  <c r="AJ12" i="11"/>
  <c r="AB17" i="11"/>
  <c r="AC16" i="11"/>
  <c r="AH16" i="11"/>
  <c r="I16" i="10"/>
  <c r="AG13" i="10"/>
  <c r="Z13" i="10"/>
  <c r="AF13" i="10"/>
  <c r="AI13" i="10"/>
  <c r="AJ13" i="10"/>
  <c r="Q15" i="10"/>
  <c r="S14" i="10"/>
  <c r="AI12" i="10"/>
  <c r="AJ12" i="10"/>
  <c r="AB17" i="10"/>
  <c r="AC16" i="10"/>
  <c r="AH16" i="10"/>
  <c r="V16" i="9"/>
  <c r="I16" i="9"/>
  <c r="U15" i="9"/>
  <c r="AG13" i="9"/>
  <c r="Z13" i="9"/>
  <c r="AF13" i="9"/>
  <c r="AI13" i="9"/>
  <c r="AJ13" i="9"/>
  <c r="Q15" i="9"/>
  <c r="S14" i="9"/>
  <c r="AI12" i="9"/>
  <c r="AJ12" i="9"/>
  <c r="AB17" i="9"/>
  <c r="AC16" i="9"/>
  <c r="AH16" i="9"/>
  <c r="V16" i="8"/>
  <c r="I16" i="8"/>
  <c r="U15" i="8"/>
  <c r="AG13" i="8"/>
  <c r="Z13" i="8"/>
  <c r="AF13" i="8"/>
  <c r="AI13" i="8"/>
  <c r="AJ13" i="8"/>
  <c r="Q15" i="8"/>
  <c r="S14" i="8"/>
  <c r="AI12" i="8"/>
  <c r="AJ12" i="8"/>
  <c r="AB17" i="8"/>
  <c r="AC16" i="8"/>
  <c r="AH16" i="8"/>
  <c r="V16" i="7"/>
  <c r="I16" i="7"/>
  <c r="U15" i="7"/>
  <c r="AG13" i="7"/>
  <c r="Z13" i="7"/>
  <c r="AF13" i="7"/>
  <c r="AI13" i="7"/>
  <c r="AJ13" i="7"/>
  <c r="Q15" i="7"/>
  <c r="S14" i="7"/>
  <c r="AI12" i="7"/>
  <c r="AJ12" i="7"/>
  <c r="AB17" i="7"/>
  <c r="AC16" i="7"/>
  <c r="AH16" i="7"/>
  <c r="V16" i="6"/>
  <c r="I16" i="6"/>
  <c r="U15" i="6"/>
  <c r="AG13" i="6"/>
  <c r="Z13" i="6"/>
  <c r="AF13" i="6"/>
  <c r="AI13" i="6"/>
  <c r="AJ13" i="6"/>
  <c r="Q15" i="6"/>
  <c r="S14" i="6"/>
  <c r="AI12" i="6"/>
  <c r="AJ12" i="6"/>
  <c r="AB17" i="6"/>
  <c r="AC16" i="6"/>
  <c r="AH16" i="6"/>
  <c r="V16" i="3"/>
  <c r="J16" i="3"/>
  <c r="U15" i="3"/>
  <c r="AP13" i="3"/>
  <c r="Z13" i="3"/>
  <c r="AF13" i="3"/>
  <c r="AI13" i="3"/>
  <c r="AJ13" i="3"/>
  <c r="Q15" i="3"/>
  <c r="S14" i="3"/>
  <c r="AO14" i="3" s="1"/>
  <c r="AI12" i="3"/>
  <c r="AJ12" i="3"/>
  <c r="AQ12" i="3"/>
  <c r="AB17" i="3"/>
  <c r="AC16" i="3"/>
  <c r="AH16" i="3"/>
  <c r="AG14" i="3"/>
  <c r="W17" i="3"/>
  <c r="AB18" i="14"/>
  <c r="AC17" i="14"/>
  <c r="AH17" i="14"/>
  <c r="AG14" i="14"/>
  <c r="Z14" i="14"/>
  <c r="AF14" i="14"/>
  <c r="Y14" i="14"/>
  <c r="AE14" i="14"/>
  <c r="Q16" i="14"/>
  <c r="S15" i="14"/>
  <c r="Y15" i="14"/>
  <c r="AE15" i="14"/>
  <c r="I17" i="14"/>
  <c r="AB18" i="13"/>
  <c r="AC17" i="13"/>
  <c r="AH17" i="13"/>
  <c r="AG14" i="13"/>
  <c r="Z14" i="13"/>
  <c r="AF14" i="13"/>
  <c r="Y14" i="13"/>
  <c r="AE14" i="13"/>
  <c r="Q16" i="13"/>
  <c r="S15" i="13"/>
  <c r="Y15" i="13"/>
  <c r="AE15" i="13"/>
  <c r="V17" i="13"/>
  <c r="I17" i="13"/>
  <c r="U16" i="13"/>
  <c r="AB18" i="12"/>
  <c r="AC17" i="12"/>
  <c r="AH17" i="12"/>
  <c r="AG14" i="12"/>
  <c r="Z14" i="12"/>
  <c r="AF14" i="12"/>
  <c r="Y14" i="12"/>
  <c r="AE14" i="12"/>
  <c r="Q16" i="12"/>
  <c r="S15" i="12"/>
  <c r="Y15" i="12"/>
  <c r="AE15" i="12"/>
  <c r="V17" i="12"/>
  <c r="I17" i="12"/>
  <c r="U16" i="12"/>
  <c r="AB18" i="11"/>
  <c r="AC17" i="11"/>
  <c r="AH17" i="11"/>
  <c r="AG14" i="11"/>
  <c r="Z14" i="11"/>
  <c r="AF14" i="11"/>
  <c r="Y14" i="11"/>
  <c r="AE14" i="11"/>
  <c r="Q16" i="11"/>
  <c r="S15" i="11"/>
  <c r="Y15" i="11"/>
  <c r="AE15" i="11"/>
  <c r="V17" i="11"/>
  <c r="I17" i="11"/>
  <c r="U16" i="11"/>
  <c r="AB18" i="10"/>
  <c r="AC17" i="10"/>
  <c r="AH17" i="10"/>
  <c r="AG14" i="10"/>
  <c r="Z14" i="10"/>
  <c r="AF14" i="10"/>
  <c r="Y14" i="10"/>
  <c r="AE14" i="10"/>
  <c r="Q16" i="10"/>
  <c r="S15" i="10"/>
  <c r="Y15" i="10"/>
  <c r="AE15" i="10"/>
  <c r="I17" i="10"/>
  <c r="AB18" i="9"/>
  <c r="AC17" i="9"/>
  <c r="AH17" i="9"/>
  <c r="AG14" i="9"/>
  <c r="Z14" i="9"/>
  <c r="AF14" i="9"/>
  <c r="Y14" i="9"/>
  <c r="AE14" i="9"/>
  <c r="Q16" i="9"/>
  <c r="S15" i="9"/>
  <c r="Y15" i="9"/>
  <c r="AE15" i="9"/>
  <c r="V17" i="9"/>
  <c r="I17" i="9"/>
  <c r="U16" i="9"/>
  <c r="AB18" i="8"/>
  <c r="AC17" i="8"/>
  <c r="AH17" i="8"/>
  <c r="AG14" i="8"/>
  <c r="Z14" i="8"/>
  <c r="AF14" i="8"/>
  <c r="Y14" i="8"/>
  <c r="AE14" i="8"/>
  <c r="Q16" i="8"/>
  <c r="S15" i="8"/>
  <c r="Y15" i="8"/>
  <c r="AE15" i="8"/>
  <c r="V17" i="8"/>
  <c r="I17" i="8"/>
  <c r="U16" i="8"/>
  <c r="AB18" i="7"/>
  <c r="AC17" i="7"/>
  <c r="AH17" i="7"/>
  <c r="AG14" i="7"/>
  <c r="Z14" i="7"/>
  <c r="AF14" i="7"/>
  <c r="Y14" i="7"/>
  <c r="AE14" i="7"/>
  <c r="Q16" i="7"/>
  <c r="S15" i="7"/>
  <c r="Y15" i="7"/>
  <c r="AE15" i="7"/>
  <c r="V17" i="7"/>
  <c r="I17" i="7"/>
  <c r="U16" i="7"/>
  <c r="AB18" i="6"/>
  <c r="AC17" i="6"/>
  <c r="AH17" i="6"/>
  <c r="AG14" i="6"/>
  <c r="Z14" i="6"/>
  <c r="AF14" i="6"/>
  <c r="Y14" i="6"/>
  <c r="AE14" i="6"/>
  <c r="Q16" i="6"/>
  <c r="S15" i="6"/>
  <c r="Y15" i="6"/>
  <c r="AE15" i="6"/>
  <c r="V17" i="6"/>
  <c r="I17" i="6"/>
  <c r="U16" i="6"/>
  <c r="AB18" i="3"/>
  <c r="AC17" i="3"/>
  <c r="AH17" i="3"/>
  <c r="Z14" i="3"/>
  <c r="AF14" i="3"/>
  <c r="Y14" i="3"/>
  <c r="AE14" i="3"/>
  <c r="Q16" i="3"/>
  <c r="S15" i="3"/>
  <c r="AQ13" i="3"/>
  <c r="Y15" i="3"/>
  <c r="AE15" i="3"/>
  <c r="V17" i="3"/>
  <c r="J17" i="3"/>
  <c r="U16" i="3"/>
  <c r="AO15" i="3"/>
  <c r="AG15" i="3"/>
  <c r="W18" i="3"/>
  <c r="I18" i="14"/>
  <c r="AG15" i="14"/>
  <c r="Z15" i="14"/>
  <c r="AF15" i="14"/>
  <c r="AI15" i="14"/>
  <c r="AJ15" i="14"/>
  <c r="Q17" i="14"/>
  <c r="S16" i="14"/>
  <c r="AI14" i="14"/>
  <c r="AJ14" i="14"/>
  <c r="AB19" i="14"/>
  <c r="AC18" i="14"/>
  <c r="AH18" i="14"/>
  <c r="V18" i="13"/>
  <c r="I18" i="13"/>
  <c r="U17" i="13"/>
  <c r="AG15" i="13"/>
  <c r="Z15" i="13"/>
  <c r="AF15" i="13"/>
  <c r="AI15" i="13"/>
  <c r="AJ15" i="13"/>
  <c r="Q17" i="13"/>
  <c r="S16" i="13"/>
  <c r="AI14" i="13"/>
  <c r="AJ14" i="13"/>
  <c r="AB19" i="13"/>
  <c r="AC18" i="13"/>
  <c r="AH18" i="13"/>
  <c r="V18" i="12"/>
  <c r="I18" i="12"/>
  <c r="U17" i="12"/>
  <c r="AG15" i="12"/>
  <c r="Z15" i="12"/>
  <c r="AF15" i="12"/>
  <c r="AI15" i="12"/>
  <c r="AJ15" i="12"/>
  <c r="Q17" i="12"/>
  <c r="S16" i="12"/>
  <c r="AI14" i="12"/>
  <c r="AJ14" i="12"/>
  <c r="AB19" i="12"/>
  <c r="AC18" i="12"/>
  <c r="AH18" i="12"/>
  <c r="V18" i="11"/>
  <c r="I18" i="11"/>
  <c r="U17" i="11"/>
  <c r="AG15" i="11"/>
  <c r="Z15" i="11"/>
  <c r="AF15" i="11"/>
  <c r="AI15" i="11"/>
  <c r="AJ15" i="11"/>
  <c r="Q17" i="11"/>
  <c r="S16" i="11"/>
  <c r="AI14" i="11"/>
  <c r="AJ14" i="11"/>
  <c r="AB19" i="11"/>
  <c r="AC18" i="11"/>
  <c r="AH18" i="11"/>
  <c r="I18" i="10"/>
  <c r="AG15" i="10"/>
  <c r="Z15" i="10"/>
  <c r="AF15" i="10"/>
  <c r="AI15" i="10"/>
  <c r="AJ15" i="10"/>
  <c r="Q17" i="10"/>
  <c r="S16" i="10"/>
  <c r="AI14" i="10"/>
  <c r="AJ14" i="10"/>
  <c r="AB19" i="10"/>
  <c r="AC18" i="10"/>
  <c r="AH18" i="10"/>
  <c r="V18" i="9"/>
  <c r="I18" i="9"/>
  <c r="U17" i="9"/>
  <c r="AG15" i="9"/>
  <c r="Z15" i="9"/>
  <c r="AF15" i="9"/>
  <c r="AI15" i="9"/>
  <c r="AJ15" i="9"/>
  <c r="Q17" i="9"/>
  <c r="S16" i="9"/>
  <c r="AI14" i="9"/>
  <c r="AJ14" i="9"/>
  <c r="AB19" i="9"/>
  <c r="AC18" i="9"/>
  <c r="AH18" i="9"/>
  <c r="V18" i="8"/>
  <c r="I18" i="8"/>
  <c r="U17" i="8"/>
  <c r="AG15" i="8"/>
  <c r="Z15" i="8"/>
  <c r="AF15" i="8"/>
  <c r="AI15" i="8"/>
  <c r="AJ15" i="8"/>
  <c r="Q17" i="8"/>
  <c r="S16" i="8"/>
  <c r="AI14" i="8"/>
  <c r="AJ14" i="8"/>
  <c r="AB19" i="8"/>
  <c r="AC18" i="8"/>
  <c r="AH18" i="8"/>
  <c r="V18" i="7"/>
  <c r="I18" i="7"/>
  <c r="U17" i="7"/>
  <c r="AG15" i="7"/>
  <c r="Z15" i="7"/>
  <c r="AF15" i="7"/>
  <c r="AI15" i="7"/>
  <c r="AJ15" i="7"/>
  <c r="Q17" i="7"/>
  <c r="S16" i="7"/>
  <c r="AI14" i="7"/>
  <c r="AJ14" i="7"/>
  <c r="AB19" i="7"/>
  <c r="AC18" i="7"/>
  <c r="AH18" i="7"/>
  <c r="V18" i="6"/>
  <c r="I18" i="6"/>
  <c r="U17" i="6"/>
  <c r="AG15" i="6"/>
  <c r="Z15" i="6"/>
  <c r="AF15" i="6"/>
  <c r="AI15" i="6"/>
  <c r="AJ15" i="6"/>
  <c r="Q17" i="6"/>
  <c r="S16" i="6"/>
  <c r="AI14" i="6"/>
  <c r="AJ14" i="6"/>
  <c r="AB19" i="6"/>
  <c r="AC18" i="6"/>
  <c r="AH18" i="6"/>
  <c r="V18" i="3"/>
  <c r="J18" i="3"/>
  <c r="U17" i="3"/>
  <c r="AP15" i="3"/>
  <c r="Z15" i="3"/>
  <c r="AF15" i="3"/>
  <c r="AI15" i="3"/>
  <c r="AJ15" i="3"/>
  <c r="Q17" i="3"/>
  <c r="S17" i="3"/>
  <c r="S16" i="3"/>
  <c r="AI14" i="3"/>
  <c r="AJ14" i="3"/>
  <c r="AP14" i="3"/>
  <c r="AQ14" i="3"/>
  <c r="AB19" i="3"/>
  <c r="AC18" i="3"/>
  <c r="AH18" i="3"/>
  <c r="AO16" i="3"/>
  <c r="AG16" i="3"/>
  <c r="Z16" i="3"/>
  <c r="AO17" i="3"/>
  <c r="AG17" i="3"/>
  <c r="W19" i="3"/>
  <c r="AB20" i="14"/>
  <c r="AC19" i="14"/>
  <c r="AH19" i="14"/>
  <c r="AG16" i="14"/>
  <c r="Z16" i="14"/>
  <c r="AF16" i="14"/>
  <c r="Y16" i="14"/>
  <c r="AE16" i="14"/>
  <c r="Q18" i="14"/>
  <c r="S17" i="14"/>
  <c r="Y17" i="14"/>
  <c r="AE17" i="14"/>
  <c r="I19" i="14"/>
  <c r="AB20" i="13"/>
  <c r="AC19" i="13"/>
  <c r="AH19" i="13"/>
  <c r="AG16" i="13"/>
  <c r="Z16" i="13"/>
  <c r="AF16" i="13"/>
  <c r="Y16" i="13"/>
  <c r="AE16" i="13"/>
  <c r="Q18" i="13"/>
  <c r="S17" i="13"/>
  <c r="Y17" i="13"/>
  <c r="AE17" i="13"/>
  <c r="V19" i="13"/>
  <c r="I19" i="13"/>
  <c r="U18" i="13"/>
  <c r="AB20" i="12"/>
  <c r="AC19" i="12"/>
  <c r="AH19" i="12"/>
  <c r="AG16" i="12"/>
  <c r="Z16" i="12"/>
  <c r="AF16" i="12"/>
  <c r="Y16" i="12"/>
  <c r="AE16" i="12"/>
  <c r="Q18" i="12"/>
  <c r="S17" i="12"/>
  <c r="Y17" i="12"/>
  <c r="AE17" i="12"/>
  <c r="V19" i="12"/>
  <c r="I19" i="12"/>
  <c r="U18" i="12"/>
  <c r="AB20" i="11"/>
  <c r="AC19" i="11"/>
  <c r="AH19" i="11"/>
  <c r="AG16" i="11"/>
  <c r="Z16" i="11"/>
  <c r="AF16" i="11"/>
  <c r="Y16" i="11"/>
  <c r="AE16" i="11"/>
  <c r="Q18" i="11"/>
  <c r="S17" i="11"/>
  <c r="Y17" i="11"/>
  <c r="AE17" i="11"/>
  <c r="V19" i="11"/>
  <c r="I19" i="11"/>
  <c r="U18" i="11"/>
  <c r="AB20" i="10"/>
  <c r="AC19" i="10"/>
  <c r="AH19" i="10"/>
  <c r="AG16" i="10"/>
  <c r="Z16" i="10"/>
  <c r="AF16" i="10"/>
  <c r="Y16" i="10"/>
  <c r="AE16" i="10"/>
  <c r="Q18" i="10"/>
  <c r="S17" i="10"/>
  <c r="Y17" i="10"/>
  <c r="AE17" i="10"/>
  <c r="I19" i="10"/>
  <c r="AB20" i="9"/>
  <c r="AC19" i="9"/>
  <c r="AH19" i="9"/>
  <c r="AG16" i="9"/>
  <c r="Z16" i="9"/>
  <c r="AF16" i="9"/>
  <c r="Y16" i="9"/>
  <c r="AE16" i="9"/>
  <c r="Q18" i="9"/>
  <c r="S17" i="9"/>
  <c r="Y17" i="9"/>
  <c r="AE17" i="9"/>
  <c r="V19" i="9"/>
  <c r="I19" i="9"/>
  <c r="U18" i="9"/>
  <c r="AB20" i="8"/>
  <c r="AC19" i="8"/>
  <c r="AH19" i="8"/>
  <c r="AG16" i="8"/>
  <c r="Z16" i="8"/>
  <c r="AF16" i="8"/>
  <c r="Y16" i="8"/>
  <c r="AE16" i="8"/>
  <c r="Q18" i="8"/>
  <c r="S17" i="8"/>
  <c r="Y17" i="8"/>
  <c r="AE17" i="8"/>
  <c r="V19" i="8"/>
  <c r="I19" i="8"/>
  <c r="U18" i="8"/>
  <c r="AB20" i="7"/>
  <c r="AC19" i="7"/>
  <c r="AH19" i="7"/>
  <c r="AG16" i="7"/>
  <c r="Z16" i="7"/>
  <c r="AF16" i="7"/>
  <c r="Y16" i="7"/>
  <c r="AE16" i="7"/>
  <c r="Q18" i="7"/>
  <c r="S17" i="7"/>
  <c r="Y17" i="7"/>
  <c r="AE17" i="7"/>
  <c r="V19" i="7"/>
  <c r="I19" i="7"/>
  <c r="U18" i="7"/>
  <c r="AB20" i="6"/>
  <c r="AC19" i="6"/>
  <c r="AH19" i="6"/>
  <c r="AG16" i="6"/>
  <c r="Z16" i="6"/>
  <c r="AF16" i="6"/>
  <c r="Y16" i="6"/>
  <c r="AE16" i="6"/>
  <c r="Q18" i="6"/>
  <c r="S17" i="6"/>
  <c r="Y17" i="6"/>
  <c r="AE17" i="6"/>
  <c r="V19" i="6"/>
  <c r="I19" i="6"/>
  <c r="U18" i="6"/>
  <c r="AB20" i="3"/>
  <c r="AC19" i="3"/>
  <c r="AH19" i="3"/>
  <c r="AF16" i="3"/>
  <c r="Y16" i="3"/>
  <c r="AE16" i="3"/>
  <c r="Q18" i="3"/>
  <c r="AQ15" i="3"/>
  <c r="Y17" i="3"/>
  <c r="AE17" i="3"/>
  <c r="V19" i="3"/>
  <c r="J19" i="3"/>
  <c r="U18" i="3"/>
  <c r="W20" i="3"/>
  <c r="I20" i="14"/>
  <c r="AG17" i="14"/>
  <c r="Z17" i="14"/>
  <c r="AF17" i="14"/>
  <c r="AI17" i="14"/>
  <c r="AJ17" i="14"/>
  <c r="Q19" i="14"/>
  <c r="S18" i="14"/>
  <c r="AI16" i="14"/>
  <c r="AJ16" i="14"/>
  <c r="AB21" i="14"/>
  <c r="AC20" i="14"/>
  <c r="AH20" i="14"/>
  <c r="V20" i="13"/>
  <c r="I20" i="13"/>
  <c r="U19" i="13"/>
  <c r="AG17" i="13"/>
  <c r="Z17" i="13"/>
  <c r="AF17" i="13"/>
  <c r="AI17" i="13"/>
  <c r="AJ17" i="13"/>
  <c r="Q19" i="13"/>
  <c r="S18" i="13"/>
  <c r="AI16" i="13"/>
  <c r="AJ16" i="13"/>
  <c r="AB21" i="13"/>
  <c r="AC20" i="13"/>
  <c r="AH20" i="13"/>
  <c r="V20" i="12"/>
  <c r="I20" i="12"/>
  <c r="U19" i="12"/>
  <c r="AG17" i="12"/>
  <c r="Z17" i="12"/>
  <c r="AF17" i="12"/>
  <c r="AI17" i="12"/>
  <c r="AJ17" i="12"/>
  <c r="Q19" i="12"/>
  <c r="S18" i="12"/>
  <c r="AI16" i="12"/>
  <c r="AJ16" i="12"/>
  <c r="AB21" i="12"/>
  <c r="AC20" i="12"/>
  <c r="AH20" i="12"/>
  <c r="V20" i="11"/>
  <c r="I20" i="11"/>
  <c r="U19" i="11"/>
  <c r="AG17" i="11"/>
  <c r="Z17" i="11"/>
  <c r="AF17" i="11"/>
  <c r="AI17" i="11"/>
  <c r="AJ17" i="11"/>
  <c r="Q19" i="11"/>
  <c r="S18" i="11"/>
  <c r="AI16" i="11"/>
  <c r="AJ16" i="11"/>
  <c r="AB21" i="11"/>
  <c r="AC20" i="11"/>
  <c r="AH20" i="11"/>
  <c r="I20" i="10"/>
  <c r="AG17" i="10"/>
  <c r="Z17" i="10"/>
  <c r="AF17" i="10"/>
  <c r="AI17" i="10"/>
  <c r="AJ17" i="10"/>
  <c r="Q19" i="10"/>
  <c r="S18" i="10"/>
  <c r="AI16" i="10"/>
  <c r="AJ16" i="10"/>
  <c r="AB21" i="10"/>
  <c r="AC20" i="10"/>
  <c r="AH20" i="10"/>
  <c r="V20" i="9"/>
  <c r="I20" i="9"/>
  <c r="U19" i="9"/>
  <c r="AG17" i="9"/>
  <c r="Z17" i="9"/>
  <c r="AF17" i="9"/>
  <c r="AI17" i="9"/>
  <c r="AJ17" i="9"/>
  <c r="Q19" i="9"/>
  <c r="S18" i="9"/>
  <c r="AI16" i="9"/>
  <c r="AJ16" i="9"/>
  <c r="AB21" i="9"/>
  <c r="AC20" i="9"/>
  <c r="AH20" i="9"/>
  <c r="V20" i="8"/>
  <c r="I20" i="8"/>
  <c r="U19" i="8"/>
  <c r="AG17" i="8"/>
  <c r="Z17" i="8"/>
  <c r="AF17" i="8"/>
  <c r="AI17" i="8"/>
  <c r="AJ17" i="8"/>
  <c r="Q19" i="8"/>
  <c r="S18" i="8"/>
  <c r="AI16" i="8"/>
  <c r="AJ16" i="8"/>
  <c r="AB21" i="8"/>
  <c r="AC20" i="8"/>
  <c r="AH20" i="8"/>
  <c r="V20" i="7"/>
  <c r="I20" i="7"/>
  <c r="U19" i="7"/>
  <c r="AG17" i="7"/>
  <c r="Z17" i="7"/>
  <c r="AF17" i="7"/>
  <c r="AI17" i="7"/>
  <c r="AJ17" i="7"/>
  <c r="Q19" i="7"/>
  <c r="S18" i="7"/>
  <c r="AI16" i="7"/>
  <c r="AJ16" i="7"/>
  <c r="AB21" i="7"/>
  <c r="AC20" i="7"/>
  <c r="AH20" i="7"/>
  <c r="V20" i="6"/>
  <c r="I20" i="6"/>
  <c r="U19" i="6"/>
  <c r="AG17" i="6"/>
  <c r="Z17" i="6"/>
  <c r="AF17" i="6"/>
  <c r="AI17" i="6"/>
  <c r="AJ17" i="6"/>
  <c r="Q19" i="6"/>
  <c r="S18" i="6"/>
  <c r="AI16" i="6"/>
  <c r="AJ16" i="6"/>
  <c r="AB21" i="6"/>
  <c r="AC20" i="6"/>
  <c r="AH20" i="6"/>
  <c r="V20" i="3"/>
  <c r="J20" i="3"/>
  <c r="U19" i="3"/>
  <c r="AP17" i="3"/>
  <c r="Z17" i="3"/>
  <c r="AF17" i="3"/>
  <c r="AI17" i="3"/>
  <c r="AJ17" i="3"/>
  <c r="Q19" i="3"/>
  <c r="S18" i="3"/>
  <c r="AI16" i="3"/>
  <c r="AJ16" i="3"/>
  <c r="AP16" i="3"/>
  <c r="AQ16" i="3"/>
  <c r="AB21" i="3"/>
  <c r="AC20" i="3"/>
  <c r="AH20" i="3"/>
  <c r="AO18" i="3"/>
  <c r="AG18" i="3"/>
  <c r="W21" i="3"/>
  <c r="AB22" i="14"/>
  <c r="AC21" i="14"/>
  <c r="AH21" i="14"/>
  <c r="AG18" i="14"/>
  <c r="Z18" i="14"/>
  <c r="AF18" i="14"/>
  <c r="Y18" i="14"/>
  <c r="AE18" i="14"/>
  <c r="Q20" i="14"/>
  <c r="S19" i="14"/>
  <c r="Y19" i="14"/>
  <c r="AE19" i="14"/>
  <c r="I21" i="14"/>
  <c r="AB22" i="13"/>
  <c r="AC21" i="13"/>
  <c r="AH21" i="13"/>
  <c r="AG18" i="13"/>
  <c r="Z18" i="13"/>
  <c r="AF18" i="13"/>
  <c r="Y18" i="13"/>
  <c r="AE18" i="13"/>
  <c r="Q20" i="13"/>
  <c r="S19" i="13"/>
  <c r="Y19" i="13"/>
  <c r="AE19" i="13"/>
  <c r="V21" i="13"/>
  <c r="I21" i="13"/>
  <c r="U20" i="13"/>
  <c r="AB22" i="12"/>
  <c r="AC21" i="12"/>
  <c r="AH21" i="12"/>
  <c r="AG18" i="12"/>
  <c r="Z18" i="12"/>
  <c r="AF18" i="12"/>
  <c r="Y18" i="12"/>
  <c r="AE18" i="12"/>
  <c r="Q20" i="12"/>
  <c r="S19" i="12"/>
  <c r="Y19" i="12"/>
  <c r="AE19" i="12"/>
  <c r="V21" i="12"/>
  <c r="I21" i="12"/>
  <c r="U20" i="12"/>
  <c r="AB22" i="11"/>
  <c r="AC21" i="11"/>
  <c r="AH21" i="11"/>
  <c r="AG18" i="11"/>
  <c r="Z18" i="11"/>
  <c r="AF18" i="11"/>
  <c r="Y18" i="11"/>
  <c r="AE18" i="11"/>
  <c r="Q20" i="11"/>
  <c r="S19" i="11"/>
  <c r="Y19" i="11"/>
  <c r="AE19" i="11"/>
  <c r="V21" i="11"/>
  <c r="I21" i="11"/>
  <c r="U20" i="11"/>
  <c r="AB22" i="10"/>
  <c r="AC21" i="10"/>
  <c r="AH21" i="10"/>
  <c r="AG18" i="10"/>
  <c r="Z18" i="10"/>
  <c r="AF18" i="10"/>
  <c r="Y18" i="10"/>
  <c r="AE18" i="10"/>
  <c r="Q20" i="10"/>
  <c r="S19" i="10"/>
  <c r="Y19" i="10"/>
  <c r="AE19" i="10"/>
  <c r="I21" i="10"/>
  <c r="AB22" i="9"/>
  <c r="AC21" i="9"/>
  <c r="AH21" i="9"/>
  <c r="AG18" i="9"/>
  <c r="Z18" i="9"/>
  <c r="AF18" i="9"/>
  <c r="Y18" i="9"/>
  <c r="AE18" i="9"/>
  <c r="Q20" i="9"/>
  <c r="S19" i="9"/>
  <c r="Y19" i="9"/>
  <c r="AE19" i="9"/>
  <c r="V21" i="9"/>
  <c r="I21" i="9"/>
  <c r="U20" i="9"/>
  <c r="AB22" i="8"/>
  <c r="AC21" i="8"/>
  <c r="AH21" i="8"/>
  <c r="AG18" i="8"/>
  <c r="Z18" i="8"/>
  <c r="AF18" i="8"/>
  <c r="Y18" i="8"/>
  <c r="AE18" i="8"/>
  <c r="Q20" i="8"/>
  <c r="S19" i="8"/>
  <c r="Y19" i="8"/>
  <c r="AE19" i="8"/>
  <c r="V21" i="8"/>
  <c r="I21" i="8"/>
  <c r="U20" i="8"/>
  <c r="AB22" i="7"/>
  <c r="AC21" i="7"/>
  <c r="AH21" i="7"/>
  <c r="AG18" i="7"/>
  <c r="Z18" i="7"/>
  <c r="AF18" i="7"/>
  <c r="Y18" i="7"/>
  <c r="AE18" i="7"/>
  <c r="Q20" i="7"/>
  <c r="S19" i="7"/>
  <c r="Y19" i="7"/>
  <c r="AE19" i="7"/>
  <c r="V21" i="7"/>
  <c r="I21" i="7"/>
  <c r="U20" i="7"/>
  <c r="AB22" i="6"/>
  <c r="AC21" i="6"/>
  <c r="AH21" i="6"/>
  <c r="AG18" i="6"/>
  <c r="Z18" i="6"/>
  <c r="AF18" i="6"/>
  <c r="Y18" i="6"/>
  <c r="AE18" i="6"/>
  <c r="Q20" i="6"/>
  <c r="S19" i="6"/>
  <c r="Y19" i="6"/>
  <c r="AE19" i="6"/>
  <c r="V21" i="6"/>
  <c r="I21" i="6"/>
  <c r="U20" i="6"/>
  <c r="AB22" i="3"/>
  <c r="AC21" i="3"/>
  <c r="AH21" i="3"/>
  <c r="Z18" i="3"/>
  <c r="AF18" i="3"/>
  <c r="Y18" i="3"/>
  <c r="AE18" i="3"/>
  <c r="Q20" i="3"/>
  <c r="S19" i="3"/>
  <c r="AQ17" i="3"/>
  <c r="Y19" i="3"/>
  <c r="AE19" i="3"/>
  <c r="V21" i="3"/>
  <c r="J21" i="3"/>
  <c r="U20" i="3"/>
  <c r="AO19" i="3"/>
  <c r="AG19" i="3"/>
  <c r="W22" i="3"/>
  <c r="I22" i="14"/>
  <c r="AG19" i="14"/>
  <c r="Z19" i="14"/>
  <c r="AF19" i="14"/>
  <c r="AI19" i="14"/>
  <c r="AJ19" i="14"/>
  <c r="Q21" i="14"/>
  <c r="S20" i="14"/>
  <c r="AI18" i="14"/>
  <c r="AJ18" i="14"/>
  <c r="AB23" i="14"/>
  <c r="AC22" i="14"/>
  <c r="AH22" i="14"/>
  <c r="V22" i="13"/>
  <c r="I22" i="13"/>
  <c r="U21" i="13"/>
  <c r="AG19" i="13"/>
  <c r="Z19" i="13"/>
  <c r="AF19" i="13"/>
  <c r="AI19" i="13"/>
  <c r="AJ19" i="13"/>
  <c r="Q21" i="13"/>
  <c r="S20" i="13"/>
  <c r="AI18" i="13"/>
  <c r="AJ18" i="13"/>
  <c r="AB23" i="13"/>
  <c r="AC22" i="13"/>
  <c r="AH22" i="13"/>
  <c r="V22" i="12"/>
  <c r="I22" i="12"/>
  <c r="U21" i="12"/>
  <c r="AG19" i="12"/>
  <c r="Z19" i="12"/>
  <c r="AF19" i="12"/>
  <c r="AI19" i="12"/>
  <c r="AJ19" i="12"/>
  <c r="Q21" i="12"/>
  <c r="S20" i="12"/>
  <c r="AI18" i="12"/>
  <c r="AJ18" i="12"/>
  <c r="AB23" i="12"/>
  <c r="AC22" i="12"/>
  <c r="AH22" i="12"/>
  <c r="V22" i="11"/>
  <c r="I22" i="11"/>
  <c r="U21" i="11"/>
  <c r="AG19" i="11"/>
  <c r="Z19" i="11"/>
  <c r="AF19" i="11"/>
  <c r="AI19" i="11"/>
  <c r="AJ19" i="11"/>
  <c r="Q21" i="11"/>
  <c r="S20" i="11"/>
  <c r="AI18" i="11"/>
  <c r="AJ18" i="11"/>
  <c r="AB23" i="11"/>
  <c r="AC22" i="11"/>
  <c r="AH22" i="11"/>
  <c r="I22" i="10"/>
  <c r="AG19" i="10"/>
  <c r="Z19" i="10"/>
  <c r="AF19" i="10"/>
  <c r="AI19" i="10"/>
  <c r="AJ19" i="10"/>
  <c r="Q21" i="10"/>
  <c r="S20" i="10"/>
  <c r="AI18" i="10"/>
  <c r="AJ18" i="10"/>
  <c r="AB23" i="10"/>
  <c r="AC22" i="10"/>
  <c r="AH22" i="10"/>
  <c r="V22" i="9"/>
  <c r="I22" i="9"/>
  <c r="U21" i="9"/>
  <c r="AG19" i="9"/>
  <c r="Z19" i="9"/>
  <c r="AF19" i="9"/>
  <c r="AI19" i="9"/>
  <c r="AJ19" i="9"/>
  <c r="Q21" i="9"/>
  <c r="S20" i="9"/>
  <c r="AI18" i="9"/>
  <c r="AJ18" i="9"/>
  <c r="AB23" i="9"/>
  <c r="AC22" i="9"/>
  <c r="AH22" i="9"/>
  <c r="V22" i="8"/>
  <c r="I22" i="8"/>
  <c r="U21" i="8"/>
  <c r="AG19" i="8"/>
  <c r="Z19" i="8"/>
  <c r="AF19" i="8"/>
  <c r="AI19" i="8"/>
  <c r="AJ19" i="8"/>
  <c r="Q21" i="8"/>
  <c r="S20" i="8"/>
  <c r="AI18" i="8"/>
  <c r="AJ18" i="8"/>
  <c r="AB23" i="8"/>
  <c r="AC22" i="8"/>
  <c r="AH22" i="8"/>
  <c r="V22" i="7"/>
  <c r="I22" i="7"/>
  <c r="U21" i="7"/>
  <c r="AG19" i="7"/>
  <c r="Z19" i="7"/>
  <c r="AF19" i="7"/>
  <c r="AI19" i="7"/>
  <c r="AJ19" i="7"/>
  <c r="Q21" i="7"/>
  <c r="S20" i="7"/>
  <c r="AI18" i="7"/>
  <c r="AJ18" i="7"/>
  <c r="AB23" i="7"/>
  <c r="AC22" i="7"/>
  <c r="AH22" i="7"/>
  <c r="V22" i="6"/>
  <c r="I22" i="6"/>
  <c r="U21" i="6"/>
  <c r="AG19" i="6"/>
  <c r="Z19" i="6"/>
  <c r="AF19" i="6"/>
  <c r="AI19" i="6"/>
  <c r="AJ19" i="6"/>
  <c r="Q21" i="6"/>
  <c r="S20" i="6"/>
  <c r="AI18" i="6"/>
  <c r="AJ18" i="6"/>
  <c r="AB23" i="6"/>
  <c r="AC22" i="6"/>
  <c r="AH22" i="6"/>
  <c r="V22" i="3"/>
  <c r="J22" i="3"/>
  <c r="U21" i="3"/>
  <c r="AP19" i="3"/>
  <c r="Z19" i="3"/>
  <c r="AF19" i="3"/>
  <c r="AI19" i="3"/>
  <c r="AJ19" i="3"/>
  <c r="Q21" i="3"/>
  <c r="S20" i="3"/>
  <c r="AI18" i="3"/>
  <c r="AJ18" i="3"/>
  <c r="AP18" i="3"/>
  <c r="AQ18" i="3"/>
  <c r="AB23" i="3"/>
  <c r="AC22" i="3"/>
  <c r="AH22" i="3"/>
  <c r="AO20" i="3"/>
  <c r="AG20" i="3"/>
  <c r="W23" i="3"/>
  <c r="AB24" i="14"/>
  <c r="AC23" i="14"/>
  <c r="AH23" i="14"/>
  <c r="AG20" i="14"/>
  <c r="Z20" i="14"/>
  <c r="AF20" i="14"/>
  <c r="Y20" i="14"/>
  <c r="AE20" i="14"/>
  <c r="Q22" i="14"/>
  <c r="S21" i="14"/>
  <c r="Y21" i="14"/>
  <c r="AE21" i="14"/>
  <c r="I23" i="14"/>
  <c r="AB24" i="13"/>
  <c r="AC23" i="13"/>
  <c r="AH23" i="13"/>
  <c r="AG20" i="13"/>
  <c r="Z20" i="13"/>
  <c r="AF20" i="13"/>
  <c r="Y20" i="13"/>
  <c r="AE20" i="13"/>
  <c r="Q22" i="13"/>
  <c r="S21" i="13"/>
  <c r="Y21" i="13"/>
  <c r="AE21" i="13"/>
  <c r="V23" i="13"/>
  <c r="I23" i="13"/>
  <c r="U22" i="13"/>
  <c r="AB24" i="12"/>
  <c r="AC23" i="12"/>
  <c r="AH23" i="12"/>
  <c r="AG20" i="12"/>
  <c r="Z20" i="12"/>
  <c r="AF20" i="12"/>
  <c r="Y20" i="12"/>
  <c r="AE20" i="12"/>
  <c r="Q22" i="12"/>
  <c r="S21" i="12"/>
  <c r="Y21" i="12"/>
  <c r="AE21" i="12"/>
  <c r="V23" i="12"/>
  <c r="I23" i="12"/>
  <c r="U22" i="12"/>
  <c r="AB24" i="11"/>
  <c r="AC23" i="11"/>
  <c r="AH23" i="11"/>
  <c r="AG20" i="11"/>
  <c r="Z20" i="11"/>
  <c r="AF20" i="11"/>
  <c r="Y20" i="11"/>
  <c r="AE20" i="11"/>
  <c r="Q22" i="11"/>
  <c r="S21" i="11"/>
  <c r="Y21" i="11"/>
  <c r="AE21" i="11"/>
  <c r="V23" i="11"/>
  <c r="I23" i="11"/>
  <c r="U22" i="11"/>
  <c r="AB24" i="10"/>
  <c r="AC23" i="10"/>
  <c r="AH23" i="10"/>
  <c r="AG20" i="10"/>
  <c r="Z20" i="10"/>
  <c r="AF20" i="10"/>
  <c r="Y20" i="10"/>
  <c r="AE20" i="10"/>
  <c r="Q22" i="10"/>
  <c r="S21" i="10"/>
  <c r="Y21" i="10"/>
  <c r="AE21" i="10"/>
  <c r="I23" i="10"/>
  <c r="AB24" i="9"/>
  <c r="AC23" i="9"/>
  <c r="AH23" i="9"/>
  <c r="AG20" i="9"/>
  <c r="Z20" i="9"/>
  <c r="AF20" i="9"/>
  <c r="Y20" i="9"/>
  <c r="AE20" i="9"/>
  <c r="Q22" i="9"/>
  <c r="S21" i="9"/>
  <c r="Y21" i="9"/>
  <c r="AE21" i="9"/>
  <c r="V23" i="9"/>
  <c r="I23" i="9"/>
  <c r="U22" i="9"/>
  <c r="AB24" i="8"/>
  <c r="AC23" i="8"/>
  <c r="AH23" i="8"/>
  <c r="AG20" i="8"/>
  <c r="Z20" i="8"/>
  <c r="AF20" i="8"/>
  <c r="Y20" i="8"/>
  <c r="AE20" i="8"/>
  <c r="Q22" i="8"/>
  <c r="S21" i="8"/>
  <c r="Y21" i="8"/>
  <c r="AE21" i="8"/>
  <c r="V23" i="8"/>
  <c r="I23" i="8"/>
  <c r="U22" i="8"/>
  <c r="AB24" i="7"/>
  <c r="AC23" i="7"/>
  <c r="AH23" i="7"/>
  <c r="AG20" i="7"/>
  <c r="Z20" i="7"/>
  <c r="AF20" i="7"/>
  <c r="Y20" i="7"/>
  <c r="AE20" i="7"/>
  <c r="Q22" i="7"/>
  <c r="S21" i="7"/>
  <c r="Y21" i="7"/>
  <c r="AE21" i="7"/>
  <c r="V23" i="7"/>
  <c r="I23" i="7"/>
  <c r="U22" i="7"/>
  <c r="AB24" i="6"/>
  <c r="AC23" i="6"/>
  <c r="AH23" i="6"/>
  <c r="AG20" i="6"/>
  <c r="Z20" i="6"/>
  <c r="AF20" i="6"/>
  <c r="Y20" i="6"/>
  <c r="AE20" i="6"/>
  <c r="Q22" i="6"/>
  <c r="S21" i="6"/>
  <c r="Y21" i="6"/>
  <c r="AE21" i="6"/>
  <c r="V23" i="6"/>
  <c r="I23" i="6"/>
  <c r="U22" i="6"/>
  <c r="AB24" i="3"/>
  <c r="AC23" i="3"/>
  <c r="AH23" i="3"/>
  <c r="Z20" i="3"/>
  <c r="AF20" i="3"/>
  <c r="Y20" i="3"/>
  <c r="AE20" i="3"/>
  <c r="Q22" i="3"/>
  <c r="S21" i="3"/>
  <c r="AQ19" i="3"/>
  <c r="Y21" i="3"/>
  <c r="AE21" i="3"/>
  <c r="V23" i="3"/>
  <c r="J23" i="3"/>
  <c r="U22" i="3"/>
  <c r="AO21" i="3"/>
  <c r="AG21" i="3"/>
  <c r="W24" i="3"/>
  <c r="I24" i="14"/>
  <c r="AG21" i="14"/>
  <c r="Z21" i="14"/>
  <c r="AF21" i="14"/>
  <c r="AI21" i="14"/>
  <c r="AJ21" i="14"/>
  <c r="Q23" i="14"/>
  <c r="S22" i="14"/>
  <c r="AI20" i="14"/>
  <c r="AJ20" i="14"/>
  <c r="AB25" i="14"/>
  <c r="AC24" i="14"/>
  <c r="AH24" i="14"/>
  <c r="V24" i="13"/>
  <c r="I24" i="13"/>
  <c r="U23" i="13"/>
  <c r="AG21" i="13"/>
  <c r="Z21" i="13"/>
  <c r="AF21" i="13"/>
  <c r="AI21" i="13"/>
  <c r="AJ21" i="13"/>
  <c r="Q23" i="13"/>
  <c r="S22" i="13"/>
  <c r="AI20" i="13"/>
  <c r="AJ20" i="13"/>
  <c r="AB25" i="13"/>
  <c r="AC24" i="13"/>
  <c r="AH24" i="13"/>
  <c r="V24" i="12"/>
  <c r="I24" i="12"/>
  <c r="U23" i="12"/>
  <c r="AG21" i="12"/>
  <c r="Z21" i="12"/>
  <c r="AF21" i="12"/>
  <c r="AI21" i="12"/>
  <c r="AJ21" i="12"/>
  <c r="Q23" i="12"/>
  <c r="S22" i="12"/>
  <c r="AI20" i="12"/>
  <c r="AJ20" i="12"/>
  <c r="AB25" i="12"/>
  <c r="AC24" i="12"/>
  <c r="AH24" i="12"/>
  <c r="V24" i="11"/>
  <c r="I24" i="11"/>
  <c r="U23" i="11"/>
  <c r="AG21" i="11"/>
  <c r="Z21" i="11"/>
  <c r="AF21" i="11"/>
  <c r="AI21" i="11"/>
  <c r="AJ21" i="11"/>
  <c r="Q23" i="11"/>
  <c r="S22" i="11"/>
  <c r="AI20" i="11"/>
  <c r="AJ20" i="11"/>
  <c r="AB25" i="11"/>
  <c r="AC24" i="11"/>
  <c r="AH24" i="11"/>
  <c r="I24" i="10"/>
  <c r="AG21" i="10"/>
  <c r="Z21" i="10"/>
  <c r="AF21" i="10"/>
  <c r="AI21" i="10"/>
  <c r="AJ21" i="10"/>
  <c r="Q23" i="10"/>
  <c r="S22" i="10"/>
  <c r="AI20" i="10"/>
  <c r="AJ20" i="10"/>
  <c r="AB25" i="10"/>
  <c r="AC24" i="10"/>
  <c r="AH24" i="10"/>
  <c r="V24" i="9"/>
  <c r="I24" i="9"/>
  <c r="U23" i="9"/>
  <c r="AG21" i="9"/>
  <c r="Z21" i="9"/>
  <c r="AF21" i="9"/>
  <c r="AI21" i="9"/>
  <c r="AJ21" i="9"/>
  <c r="Q23" i="9"/>
  <c r="S22" i="9"/>
  <c r="AI20" i="9"/>
  <c r="AJ20" i="9"/>
  <c r="AB25" i="9"/>
  <c r="AC24" i="9"/>
  <c r="AH24" i="9"/>
  <c r="V24" i="8"/>
  <c r="I24" i="8"/>
  <c r="U23" i="8"/>
  <c r="AG21" i="8"/>
  <c r="Z21" i="8"/>
  <c r="AF21" i="8"/>
  <c r="AI21" i="8"/>
  <c r="AJ21" i="8"/>
  <c r="Q23" i="8"/>
  <c r="S22" i="8"/>
  <c r="AI20" i="8"/>
  <c r="AJ20" i="8"/>
  <c r="AB25" i="8"/>
  <c r="AC24" i="8"/>
  <c r="AH24" i="8"/>
  <c r="V24" i="7"/>
  <c r="I24" i="7"/>
  <c r="U23" i="7"/>
  <c r="AG21" i="7"/>
  <c r="Z21" i="7"/>
  <c r="AF21" i="7"/>
  <c r="AI21" i="7"/>
  <c r="AJ21" i="7"/>
  <c r="Q23" i="7"/>
  <c r="S22" i="7"/>
  <c r="AI20" i="7"/>
  <c r="AJ20" i="7"/>
  <c r="AB25" i="7"/>
  <c r="AC24" i="7"/>
  <c r="AH24" i="7"/>
  <c r="V24" i="6"/>
  <c r="I24" i="6"/>
  <c r="U23" i="6"/>
  <c r="AG21" i="6"/>
  <c r="Z21" i="6"/>
  <c r="AF21" i="6"/>
  <c r="AI21" i="6"/>
  <c r="AJ21" i="6"/>
  <c r="Q23" i="6"/>
  <c r="S22" i="6"/>
  <c r="AI20" i="6"/>
  <c r="AJ20" i="6"/>
  <c r="AB25" i="6"/>
  <c r="AC24" i="6"/>
  <c r="AH24" i="6"/>
  <c r="V24" i="3"/>
  <c r="J24" i="3"/>
  <c r="U23" i="3"/>
  <c r="AP21" i="3"/>
  <c r="Z21" i="3"/>
  <c r="AF21" i="3"/>
  <c r="AI21" i="3"/>
  <c r="AJ21" i="3"/>
  <c r="Q23" i="3"/>
  <c r="S22" i="3"/>
  <c r="AI20" i="3"/>
  <c r="AJ20" i="3"/>
  <c r="AP20" i="3"/>
  <c r="AQ20" i="3"/>
  <c r="AB25" i="3"/>
  <c r="AC24" i="3"/>
  <c r="AH24" i="3"/>
  <c r="AO22" i="3"/>
  <c r="AG22" i="3"/>
  <c r="W25" i="3"/>
  <c r="AB26" i="14"/>
  <c r="AC25" i="14"/>
  <c r="AH25" i="14"/>
  <c r="AG22" i="14"/>
  <c r="Z22" i="14"/>
  <c r="AF22" i="14"/>
  <c r="Y22" i="14"/>
  <c r="AE22" i="14"/>
  <c r="Q24" i="14"/>
  <c r="S23" i="14"/>
  <c r="Y23" i="14"/>
  <c r="AE23" i="14"/>
  <c r="I25" i="14"/>
  <c r="AB26" i="13"/>
  <c r="AC25" i="13"/>
  <c r="AH25" i="13"/>
  <c r="AG22" i="13"/>
  <c r="Z22" i="13"/>
  <c r="AF22" i="13"/>
  <c r="Y22" i="13"/>
  <c r="AE22" i="13"/>
  <c r="Q24" i="13"/>
  <c r="S23" i="13"/>
  <c r="Y23" i="13"/>
  <c r="AE23" i="13"/>
  <c r="V25" i="13"/>
  <c r="I25" i="13"/>
  <c r="U24" i="13"/>
  <c r="AB26" i="12"/>
  <c r="AC25" i="12"/>
  <c r="AH25" i="12"/>
  <c r="AG22" i="12"/>
  <c r="Z22" i="12"/>
  <c r="AF22" i="12"/>
  <c r="Y22" i="12"/>
  <c r="AE22" i="12"/>
  <c r="Q24" i="12"/>
  <c r="S23" i="12"/>
  <c r="Y23" i="12"/>
  <c r="AE23" i="12"/>
  <c r="V25" i="12"/>
  <c r="I25" i="12"/>
  <c r="U24" i="12"/>
  <c r="AB26" i="11"/>
  <c r="AC25" i="11"/>
  <c r="AH25" i="11"/>
  <c r="AG22" i="11"/>
  <c r="Z22" i="11"/>
  <c r="AF22" i="11"/>
  <c r="Y22" i="11"/>
  <c r="AE22" i="11"/>
  <c r="Q24" i="11"/>
  <c r="S23" i="11"/>
  <c r="Y23" i="11"/>
  <c r="AE23" i="11"/>
  <c r="V25" i="11"/>
  <c r="I25" i="11"/>
  <c r="U24" i="11"/>
  <c r="AB26" i="10"/>
  <c r="AC25" i="10"/>
  <c r="AH25" i="10"/>
  <c r="AG22" i="10"/>
  <c r="Z22" i="10"/>
  <c r="AF22" i="10"/>
  <c r="Y22" i="10"/>
  <c r="AE22" i="10"/>
  <c r="Q24" i="10"/>
  <c r="S23" i="10"/>
  <c r="Y23" i="10"/>
  <c r="AE23" i="10"/>
  <c r="I25" i="10"/>
  <c r="AB26" i="9"/>
  <c r="AC25" i="9"/>
  <c r="AH25" i="9"/>
  <c r="AG22" i="9"/>
  <c r="Z22" i="9"/>
  <c r="AF22" i="9"/>
  <c r="Y22" i="9"/>
  <c r="AE22" i="9"/>
  <c r="Q24" i="9"/>
  <c r="S23" i="9"/>
  <c r="Y23" i="9"/>
  <c r="AE23" i="9"/>
  <c r="V25" i="9"/>
  <c r="I25" i="9"/>
  <c r="U24" i="9"/>
  <c r="AB26" i="8"/>
  <c r="AC25" i="8"/>
  <c r="AH25" i="8"/>
  <c r="AG22" i="8"/>
  <c r="Z22" i="8"/>
  <c r="AF22" i="8"/>
  <c r="Y22" i="8"/>
  <c r="AE22" i="8"/>
  <c r="Q24" i="8"/>
  <c r="S23" i="8"/>
  <c r="Y23" i="8"/>
  <c r="AE23" i="8"/>
  <c r="V25" i="8"/>
  <c r="I25" i="8"/>
  <c r="U24" i="8"/>
  <c r="AB26" i="7"/>
  <c r="AC25" i="7"/>
  <c r="AH25" i="7"/>
  <c r="AG22" i="7"/>
  <c r="Z22" i="7"/>
  <c r="AF22" i="7"/>
  <c r="Y22" i="7"/>
  <c r="AE22" i="7"/>
  <c r="Q24" i="7"/>
  <c r="S23" i="7"/>
  <c r="Y23" i="7"/>
  <c r="AE23" i="7"/>
  <c r="V25" i="7"/>
  <c r="I25" i="7"/>
  <c r="U24" i="7"/>
  <c r="AB26" i="6"/>
  <c r="AC25" i="6"/>
  <c r="AH25" i="6"/>
  <c r="AG22" i="6"/>
  <c r="Z22" i="6"/>
  <c r="AF22" i="6"/>
  <c r="Y22" i="6"/>
  <c r="AE22" i="6"/>
  <c r="Q24" i="6"/>
  <c r="S23" i="6"/>
  <c r="Y23" i="6"/>
  <c r="AE23" i="6"/>
  <c r="V25" i="6"/>
  <c r="I25" i="6"/>
  <c r="U24" i="6"/>
  <c r="AB26" i="3"/>
  <c r="AC25" i="3"/>
  <c r="AH25" i="3"/>
  <c r="Z22" i="3"/>
  <c r="AF22" i="3"/>
  <c r="Y22" i="3"/>
  <c r="AE22" i="3"/>
  <c r="Q24" i="3"/>
  <c r="S23" i="3"/>
  <c r="AQ21" i="3"/>
  <c r="Y23" i="3"/>
  <c r="AE23" i="3"/>
  <c r="V25" i="3"/>
  <c r="J25" i="3"/>
  <c r="U24" i="3"/>
  <c r="AO23" i="3"/>
  <c r="AG23" i="3"/>
  <c r="W26" i="3"/>
  <c r="I26" i="14"/>
  <c r="AG23" i="14"/>
  <c r="Z23" i="14"/>
  <c r="AF23" i="14"/>
  <c r="AI23" i="14"/>
  <c r="AJ23" i="14"/>
  <c r="Q25" i="14"/>
  <c r="S24" i="14"/>
  <c r="AI22" i="14"/>
  <c r="AJ22" i="14"/>
  <c r="AB27" i="14"/>
  <c r="AC26" i="14"/>
  <c r="AH26" i="14"/>
  <c r="V26" i="13"/>
  <c r="I26" i="13"/>
  <c r="U25" i="13"/>
  <c r="AG23" i="13"/>
  <c r="Z23" i="13"/>
  <c r="AF23" i="13"/>
  <c r="AI23" i="13"/>
  <c r="AJ23" i="13"/>
  <c r="Q25" i="13"/>
  <c r="S24" i="13"/>
  <c r="AI22" i="13"/>
  <c r="AJ22" i="13"/>
  <c r="AB27" i="13"/>
  <c r="AC26" i="13"/>
  <c r="AH26" i="13"/>
  <c r="V26" i="12"/>
  <c r="I26" i="12"/>
  <c r="U25" i="12"/>
  <c r="AG23" i="12"/>
  <c r="Z23" i="12"/>
  <c r="AF23" i="12"/>
  <c r="AI23" i="12"/>
  <c r="AJ23" i="12"/>
  <c r="Q25" i="12"/>
  <c r="S24" i="12"/>
  <c r="AI22" i="12"/>
  <c r="AJ22" i="12"/>
  <c r="AB27" i="12"/>
  <c r="AC26" i="12"/>
  <c r="AH26" i="12"/>
  <c r="V26" i="11"/>
  <c r="I26" i="11"/>
  <c r="U25" i="11"/>
  <c r="AG23" i="11"/>
  <c r="Z23" i="11"/>
  <c r="AF23" i="11"/>
  <c r="AI23" i="11"/>
  <c r="AJ23" i="11"/>
  <c r="Q25" i="11"/>
  <c r="S24" i="11"/>
  <c r="AI22" i="11"/>
  <c r="AJ22" i="11"/>
  <c r="AB27" i="11"/>
  <c r="AC26" i="11"/>
  <c r="AH26" i="11"/>
  <c r="I26" i="10"/>
  <c r="AG23" i="10"/>
  <c r="Z23" i="10"/>
  <c r="AF23" i="10"/>
  <c r="AI23" i="10"/>
  <c r="AJ23" i="10"/>
  <c r="Q25" i="10"/>
  <c r="S24" i="10"/>
  <c r="AI22" i="10"/>
  <c r="AJ22" i="10"/>
  <c r="AB27" i="10"/>
  <c r="AC26" i="10"/>
  <c r="AH26" i="10"/>
  <c r="V26" i="9"/>
  <c r="I26" i="9"/>
  <c r="U25" i="9"/>
  <c r="AG23" i="9"/>
  <c r="Z23" i="9"/>
  <c r="AF23" i="9"/>
  <c r="AI23" i="9"/>
  <c r="AJ23" i="9"/>
  <c r="Q25" i="9"/>
  <c r="S24" i="9"/>
  <c r="AI22" i="9"/>
  <c r="AJ22" i="9"/>
  <c r="AB27" i="9"/>
  <c r="AC26" i="9"/>
  <c r="AH26" i="9"/>
  <c r="V26" i="8"/>
  <c r="I26" i="8"/>
  <c r="U25" i="8"/>
  <c r="AG23" i="8"/>
  <c r="Z23" i="8"/>
  <c r="AF23" i="8"/>
  <c r="AI23" i="8"/>
  <c r="AJ23" i="8"/>
  <c r="Q25" i="8"/>
  <c r="S24" i="8"/>
  <c r="AI22" i="8"/>
  <c r="AJ22" i="8"/>
  <c r="AB27" i="8"/>
  <c r="AC26" i="8"/>
  <c r="AH26" i="8"/>
  <c r="V26" i="7"/>
  <c r="I26" i="7"/>
  <c r="U25" i="7"/>
  <c r="AG23" i="7"/>
  <c r="Z23" i="7"/>
  <c r="AF23" i="7"/>
  <c r="AI23" i="7"/>
  <c r="AJ23" i="7"/>
  <c r="Q25" i="7"/>
  <c r="S24" i="7"/>
  <c r="AI22" i="7"/>
  <c r="AJ22" i="7"/>
  <c r="AB27" i="7"/>
  <c r="AC26" i="7"/>
  <c r="AH26" i="7"/>
  <c r="V26" i="6"/>
  <c r="I26" i="6"/>
  <c r="U25" i="6"/>
  <c r="AG23" i="6"/>
  <c r="Z23" i="6"/>
  <c r="AF23" i="6"/>
  <c r="AI23" i="6"/>
  <c r="AJ23" i="6"/>
  <c r="Q25" i="6"/>
  <c r="S24" i="6"/>
  <c r="AI22" i="6"/>
  <c r="AJ22" i="6"/>
  <c r="AB27" i="6"/>
  <c r="AC26" i="6"/>
  <c r="AH26" i="6"/>
  <c r="V26" i="3"/>
  <c r="J26" i="3"/>
  <c r="U25" i="3"/>
  <c r="AP23" i="3"/>
  <c r="Z23" i="3"/>
  <c r="AF23" i="3"/>
  <c r="AI23" i="3"/>
  <c r="AJ23" i="3"/>
  <c r="Q25" i="3"/>
  <c r="S24" i="3"/>
  <c r="AI22" i="3"/>
  <c r="AJ22" i="3"/>
  <c r="AP22" i="3"/>
  <c r="AQ22" i="3"/>
  <c r="AB27" i="3"/>
  <c r="AC26" i="3"/>
  <c r="AH26" i="3"/>
  <c r="AO24" i="3"/>
  <c r="AG24" i="3"/>
  <c r="W27" i="3"/>
  <c r="AB28" i="14"/>
  <c r="AC27" i="14"/>
  <c r="AH27" i="14"/>
  <c r="AG24" i="14"/>
  <c r="Z24" i="14"/>
  <c r="AF24" i="14"/>
  <c r="Y24" i="14"/>
  <c r="AE24" i="14"/>
  <c r="Q26" i="14"/>
  <c r="S25" i="14"/>
  <c r="Y25" i="14"/>
  <c r="AE25" i="14"/>
  <c r="I27" i="14"/>
  <c r="AB28" i="13"/>
  <c r="AC27" i="13"/>
  <c r="AH27" i="13"/>
  <c r="AG24" i="13"/>
  <c r="Z24" i="13"/>
  <c r="AF24" i="13"/>
  <c r="Y24" i="13"/>
  <c r="AE24" i="13"/>
  <c r="Q26" i="13"/>
  <c r="S25" i="13"/>
  <c r="Y25" i="13"/>
  <c r="AE25" i="13"/>
  <c r="V27" i="13"/>
  <c r="I27" i="13"/>
  <c r="U26" i="13"/>
  <c r="AB28" i="12"/>
  <c r="AC27" i="12"/>
  <c r="AH27" i="12"/>
  <c r="AG24" i="12"/>
  <c r="Z24" i="12"/>
  <c r="AF24" i="12"/>
  <c r="Y24" i="12"/>
  <c r="AE24" i="12"/>
  <c r="Q26" i="12"/>
  <c r="S25" i="12"/>
  <c r="Y25" i="12"/>
  <c r="AE25" i="12"/>
  <c r="V27" i="12"/>
  <c r="I27" i="12"/>
  <c r="U26" i="12"/>
  <c r="AB28" i="11"/>
  <c r="AC27" i="11"/>
  <c r="AH27" i="11"/>
  <c r="AG24" i="11"/>
  <c r="Z24" i="11"/>
  <c r="AF24" i="11"/>
  <c r="Y24" i="11"/>
  <c r="AE24" i="11"/>
  <c r="Q26" i="11"/>
  <c r="S25" i="11"/>
  <c r="Y25" i="11"/>
  <c r="AE25" i="11"/>
  <c r="V27" i="11"/>
  <c r="I27" i="11"/>
  <c r="U26" i="11"/>
  <c r="AB28" i="10"/>
  <c r="AC27" i="10"/>
  <c r="AH27" i="10"/>
  <c r="AG24" i="10"/>
  <c r="Z24" i="10"/>
  <c r="AF24" i="10"/>
  <c r="Y24" i="10"/>
  <c r="AE24" i="10"/>
  <c r="Q26" i="10"/>
  <c r="S25" i="10"/>
  <c r="Y25" i="10"/>
  <c r="AE25" i="10"/>
  <c r="I27" i="10"/>
  <c r="AB28" i="9"/>
  <c r="AC27" i="9"/>
  <c r="AH27" i="9"/>
  <c r="AG24" i="9"/>
  <c r="Z24" i="9"/>
  <c r="AF24" i="9"/>
  <c r="Y24" i="9"/>
  <c r="AE24" i="9"/>
  <c r="Q26" i="9"/>
  <c r="S25" i="9"/>
  <c r="Y25" i="9"/>
  <c r="AE25" i="9"/>
  <c r="V27" i="9"/>
  <c r="I27" i="9"/>
  <c r="U26" i="9"/>
  <c r="AB28" i="8"/>
  <c r="AC27" i="8"/>
  <c r="AH27" i="8"/>
  <c r="AG24" i="8"/>
  <c r="Z24" i="8"/>
  <c r="AF24" i="8"/>
  <c r="Y24" i="8"/>
  <c r="AE24" i="8"/>
  <c r="Q26" i="8"/>
  <c r="S25" i="8"/>
  <c r="Y25" i="8"/>
  <c r="AE25" i="8"/>
  <c r="V27" i="8"/>
  <c r="I27" i="8"/>
  <c r="U26" i="8"/>
  <c r="AB28" i="7"/>
  <c r="AC27" i="7"/>
  <c r="AH27" i="7"/>
  <c r="AG24" i="7"/>
  <c r="Z24" i="7"/>
  <c r="AF24" i="7"/>
  <c r="Y24" i="7"/>
  <c r="AE24" i="7"/>
  <c r="Q26" i="7"/>
  <c r="S25" i="7"/>
  <c r="Y25" i="7"/>
  <c r="AE25" i="7"/>
  <c r="V27" i="7"/>
  <c r="I27" i="7"/>
  <c r="U26" i="7"/>
  <c r="AB28" i="6"/>
  <c r="AC27" i="6"/>
  <c r="AH27" i="6"/>
  <c r="AG24" i="6"/>
  <c r="Z24" i="6"/>
  <c r="AF24" i="6"/>
  <c r="Y24" i="6"/>
  <c r="AE24" i="6"/>
  <c r="Q26" i="6"/>
  <c r="S25" i="6"/>
  <c r="Y25" i="6"/>
  <c r="AE25" i="6"/>
  <c r="V27" i="6"/>
  <c r="I27" i="6"/>
  <c r="U26" i="6"/>
  <c r="AB28" i="3"/>
  <c r="AC27" i="3"/>
  <c r="AH27" i="3"/>
  <c r="Z24" i="3"/>
  <c r="AF24" i="3"/>
  <c r="Y24" i="3"/>
  <c r="AE24" i="3"/>
  <c r="Q26" i="3"/>
  <c r="S25" i="3"/>
  <c r="AQ23" i="3"/>
  <c r="Y25" i="3"/>
  <c r="AE25" i="3"/>
  <c r="V27" i="3"/>
  <c r="J27" i="3"/>
  <c r="U26" i="3"/>
  <c r="AO25" i="3"/>
  <c r="AG25" i="3"/>
  <c r="W28" i="3"/>
  <c r="I28" i="14"/>
  <c r="AG25" i="14"/>
  <c r="Z25" i="14"/>
  <c r="AF25" i="14"/>
  <c r="AI25" i="14"/>
  <c r="AJ25" i="14"/>
  <c r="Q27" i="14"/>
  <c r="S26" i="14"/>
  <c r="AI24" i="14"/>
  <c r="AJ24" i="14"/>
  <c r="AB29" i="14"/>
  <c r="AC28" i="14"/>
  <c r="AH28" i="14"/>
  <c r="V28" i="13"/>
  <c r="I28" i="13"/>
  <c r="U27" i="13"/>
  <c r="AG25" i="13"/>
  <c r="Z25" i="13"/>
  <c r="AF25" i="13"/>
  <c r="AI25" i="13"/>
  <c r="AJ25" i="13"/>
  <c r="Q27" i="13"/>
  <c r="S26" i="13"/>
  <c r="AI24" i="13"/>
  <c r="AJ24" i="13"/>
  <c r="AB29" i="13"/>
  <c r="AC28" i="13"/>
  <c r="AH28" i="13"/>
  <c r="V28" i="12"/>
  <c r="I28" i="12"/>
  <c r="U27" i="12"/>
  <c r="AG25" i="12"/>
  <c r="Z25" i="12"/>
  <c r="AF25" i="12"/>
  <c r="AI25" i="12"/>
  <c r="AJ25" i="12"/>
  <c r="Q27" i="12"/>
  <c r="S26" i="12"/>
  <c r="AI24" i="12"/>
  <c r="AJ24" i="12"/>
  <c r="AB29" i="12"/>
  <c r="AC28" i="12"/>
  <c r="AH28" i="12"/>
  <c r="V28" i="11"/>
  <c r="I28" i="11"/>
  <c r="U27" i="11"/>
  <c r="AG25" i="11"/>
  <c r="Z25" i="11"/>
  <c r="AF25" i="11"/>
  <c r="AI25" i="11"/>
  <c r="AJ25" i="11"/>
  <c r="Q27" i="11"/>
  <c r="S26" i="11"/>
  <c r="AI24" i="11"/>
  <c r="AJ24" i="11"/>
  <c r="AB29" i="11"/>
  <c r="AC28" i="11"/>
  <c r="AH28" i="11"/>
  <c r="I28" i="10"/>
  <c r="AG25" i="10"/>
  <c r="Z25" i="10"/>
  <c r="AF25" i="10"/>
  <c r="AI25" i="10"/>
  <c r="AJ25" i="10"/>
  <c r="Q27" i="10"/>
  <c r="S26" i="10"/>
  <c r="AI24" i="10"/>
  <c r="AJ24" i="10"/>
  <c r="AB29" i="10"/>
  <c r="AC28" i="10"/>
  <c r="AH28" i="10"/>
  <c r="V28" i="9"/>
  <c r="I28" i="9"/>
  <c r="U27" i="9"/>
  <c r="AG25" i="9"/>
  <c r="Z25" i="9"/>
  <c r="AF25" i="9"/>
  <c r="AI25" i="9"/>
  <c r="AJ25" i="9"/>
  <c r="Q27" i="9"/>
  <c r="S26" i="9"/>
  <c r="AI24" i="9"/>
  <c r="AJ24" i="9"/>
  <c r="AB29" i="9"/>
  <c r="AC28" i="9"/>
  <c r="AH28" i="9"/>
  <c r="V28" i="8"/>
  <c r="I28" i="8"/>
  <c r="U27" i="8"/>
  <c r="AG25" i="8"/>
  <c r="Z25" i="8"/>
  <c r="AF25" i="8"/>
  <c r="AI25" i="8"/>
  <c r="AJ25" i="8"/>
  <c r="Q27" i="8"/>
  <c r="S26" i="8"/>
  <c r="AI24" i="8"/>
  <c r="AJ24" i="8"/>
  <c r="AB29" i="8"/>
  <c r="AC28" i="8"/>
  <c r="AH28" i="8"/>
  <c r="V28" i="7"/>
  <c r="I28" i="7"/>
  <c r="U27" i="7"/>
  <c r="AG25" i="7"/>
  <c r="Z25" i="7"/>
  <c r="AF25" i="7"/>
  <c r="AI25" i="7"/>
  <c r="AJ25" i="7"/>
  <c r="Q27" i="7"/>
  <c r="S26" i="7"/>
  <c r="AI24" i="7"/>
  <c r="AJ24" i="7"/>
  <c r="AB29" i="7"/>
  <c r="AC28" i="7"/>
  <c r="AH28" i="7"/>
  <c r="V28" i="6"/>
  <c r="I28" i="6"/>
  <c r="U27" i="6"/>
  <c r="AG25" i="6"/>
  <c r="Z25" i="6"/>
  <c r="AF25" i="6"/>
  <c r="AI25" i="6"/>
  <c r="AJ25" i="6"/>
  <c r="Q27" i="6"/>
  <c r="S26" i="6"/>
  <c r="AI24" i="6"/>
  <c r="AJ24" i="6"/>
  <c r="AB29" i="6"/>
  <c r="AC28" i="6"/>
  <c r="AH28" i="6"/>
  <c r="V28" i="3"/>
  <c r="J28" i="3"/>
  <c r="U27" i="3"/>
  <c r="AP25" i="3"/>
  <c r="Z25" i="3"/>
  <c r="AF25" i="3"/>
  <c r="AI25" i="3"/>
  <c r="AJ25" i="3"/>
  <c r="Q27" i="3"/>
  <c r="S26" i="3"/>
  <c r="AI24" i="3"/>
  <c r="AJ24" i="3"/>
  <c r="AP24" i="3"/>
  <c r="AQ24" i="3"/>
  <c r="AB29" i="3"/>
  <c r="AC28" i="3"/>
  <c r="AH28" i="3"/>
  <c r="AO26" i="3"/>
  <c r="AG26" i="3"/>
  <c r="W29" i="3"/>
  <c r="AB30" i="14"/>
  <c r="AC29" i="14"/>
  <c r="AH29" i="14"/>
  <c r="AG26" i="14"/>
  <c r="Z26" i="14"/>
  <c r="AF26" i="14"/>
  <c r="Y26" i="14"/>
  <c r="AE26" i="14"/>
  <c r="Q28" i="14"/>
  <c r="S27" i="14"/>
  <c r="Y27" i="14"/>
  <c r="AE27" i="14"/>
  <c r="I29" i="14"/>
  <c r="AB30" i="13"/>
  <c r="AC29" i="13"/>
  <c r="AH29" i="13"/>
  <c r="AG26" i="13"/>
  <c r="Z26" i="13"/>
  <c r="AF26" i="13"/>
  <c r="Y26" i="13"/>
  <c r="AE26" i="13"/>
  <c r="Q28" i="13"/>
  <c r="S27" i="13"/>
  <c r="Y27" i="13"/>
  <c r="AE27" i="13"/>
  <c r="V29" i="13"/>
  <c r="I29" i="13"/>
  <c r="U28" i="13"/>
  <c r="AB30" i="12"/>
  <c r="AC29" i="12"/>
  <c r="AH29" i="12"/>
  <c r="AG26" i="12"/>
  <c r="Z26" i="12"/>
  <c r="AF26" i="12"/>
  <c r="Y26" i="12"/>
  <c r="AE26" i="12"/>
  <c r="Q28" i="12"/>
  <c r="S27" i="12"/>
  <c r="Y27" i="12"/>
  <c r="AE27" i="12"/>
  <c r="V29" i="12"/>
  <c r="I29" i="12"/>
  <c r="U28" i="12"/>
  <c r="AB30" i="11"/>
  <c r="AC29" i="11"/>
  <c r="AH29" i="11"/>
  <c r="AG26" i="11"/>
  <c r="Z26" i="11"/>
  <c r="AF26" i="11"/>
  <c r="Y26" i="11"/>
  <c r="AE26" i="11"/>
  <c r="Q28" i="11"/>
  <c r="S27" i="11"/>
  <c r="Y27" i="11"/>
  <c r="AE27" i="11"/>
  <c r="V29" i="11"/>
  <c r="I29" i="11"/>
  <c r="U28" i="11"/>
  <c r="AB30" i="10"/>
  <c r="AC29" i="10"/>
  <c r="AH29" i="10"/>
  <c r="AG26" i="10"/>
  <c r="Z26" i="10"/>
  <c r="AF26" i="10"/>
  <c r="Y26" i="10"/>
  <c r="AE26" i="10"/>
  <c r="Q28" i="10"/>
  <c r="S27" i="10"/>
  <c r="Y27" i="10"/>
  <c r="AE27" i="10"/>
  <c r="I29" i="10"/>
  <c r="AB30" i="9"/>
  <c r="AC29" i="9"/>
  <c r="AH29" i="9"/>
  <c r="AG26" i="9"/>
  <c r="Z26" i="9"/>
  <c r="AF26" i="9"/>
  <c r="Y26" i="9"/>
  <c r="AE26" i="9"/>
  <c r="Q28" i="9"/>
  <c r="S27" i="9"/>
  <c r="Y27" i="9"/>
  <c r="AE27" i="9"/>
  <c r="V29" i="9"/>
  <c r="I29" i="9"/>
  <c r="U28" i="9"/>
  <c r="AB30" i="8"/>
  <c r="AC29" i="8"/>
  <c r="AH29" i="8"/>
  <c r="AG26" i="8"/>
  <c r="Z26" i="8"/>
  <c r="AF26" i="8"/>
  <c r="Y26" i="8"/>
  <c r="AE26" i="8"/>
  <c r="Q28" i="8"/>
  <c r="S27" i="8"/>
  <c r="Y27" i="8"/>
  <c r="AE27" i="8"/>
  <c r="V29" i="8"/>
  <c r="I29" i="8"/>
  <c r="U28" i="8"/>
  <c r="AB30" i="7"/>
  <c r="AC29" i="7"/>
  <c r="AH29" i="7"/>
  <c r="AG26" i="7"/>
  <c r="Z26" i="7"/>
  <c r="AF26" i="7"/>
  <c r="Y26" i="7"/>
  <c r="AE26" i="7"/>
  <c r="Q28" i="7"/>
  <c r="S27" i="7"/>
  <c r="Y27" i="7"/>
  <c r="AE27" i="7"/>
  <c r="V29" i="7"/>
  <c r="I29" i="7"/>
  <c r="U28" i="7"/>
  <c r="AB30" i="6"/>
  <c r="AC29" i="6"/>
  <c r="AH29" i="6"/>
  <c r="AG26" i="6"/>
  <c r="Z26" i="6"/>
  <c r="AF26" i="6"/>
  <c r="Y26" i="6"/>
  <c r="AE26" i="6"/>
  <c r="Q28" i="6"/>
  <c r="S27" i="6"/>
  <c r="Y27" i="6"/>
  <c r="AE27" i="6"/>
  <c r="V29" i="6"/>
  <c r="I29" i="6"/>
  <c r="U28" i="6"/>
  <c r="AB30" i="3"/>
  <c r="AC29" i="3"/>
  <c r="AH29" i="3"/>
  <c r="Z26" i="3"/>
  <c r="AF26" i="3"/>
  <c r="Y26" i="3"/>
  <c r="AE26" i="3"/>
  <c r="Q28" i="3"/>
  <c r="S27" i="3"/>
  <c r="AQ25" i="3"/>
  <c r="Y27" i="3"/>
  <c r="AE27" i="3"/>
  <c r="V29" i="3"/>
  <c r="J29" i="3"/>
  <c r="U28" i="3"/>
  <c r="AO27" i="3"/>
  <c r="AG27" i="3"/>
  <c r="W30" i="3"/>
  <c r="I30" i="14"/>
  <c r="AG27" i="14"/>
  <c r="Z27" i="14"/>
  <c r="AF27" i="14"/>
  <c r="AI27" i="14"/>
  <c r="AJ27" i="14"/>
  <c r="Q29" i="14"/>
  <c r="S28" i="14"/>
  <c r="AI26" i="14"/>
  <c r="AJ26" i="14"/>
  <c r="AB31" i="14"/>
  <c r="AC30" i="14"/>
  <c r="AH30" i="14"/>
  <c r="V30" i="13"/>
  <c r="I30" i="13"/>
  <c r="U29" i="13"/>
  <c r="AG27" i="13"/>
  <c r="Z27" i="13"/>
  <c r="AF27" i="13"/>
  <c r="AI27" i="13"/>
  <c r="AJ27" i="13"/>
  <c r="Q29" i="13"/>
  <c r="S28" i="13"/>
  <c r="AI26" i="13"/>
  <c r="AJ26" i="13"/>
  <c r="AB31" i="13"/>
  <c r="AC30" i="13"/>
  <c r="AH30" i="13"/>
  <c r="V30" i="12"/>
  <c r="I30" i="12"/>
  <c r="U29" i="12"/>
  <c r="AG27" i="12"/>
  <c r="Z27" i="12"/>
  <c r="AF27" i="12"/>
  <c r="AI27" i="12"/>
  <c r="AJ27" i="12"/>
  <c r="Q29" i="12"/>
  <c r="S28" i="12"/>
  <c r="AI26" i="12"/>
  <c r="AJ26" i="12"/>
  <c r="AB31" i="12"/>
  <c r="AC30" i="12"/>
  <c r="AH30" i="12"/>
  <c r="V30" i="11"/>
  <c r="I30" i="11"/>
  <c r="U29" i="11"/>
  <c r="AG27" i="11"/>
  <c r="Z27" i="11"/>
  <c r="AF27" i="11"/>
  <c r="AI27" i="11"/>
  <c r="AJ27" i="11"/>
  <c r="Q29" i="11"/>
  <c r="S28" i="11"/>
  <c r="AI26" i="11"/>
  <c r="AJ26" i="11"/>
  <c r="AB31" i="11"/>
  <c r="AC30" i="11"/>
  <c r="AH30" i="11"/>
  <c r="I30" i="10"/>
  <c r="AG27" i="10"/>
  <c r="Z27" i="10"/>
  <c r="AF27" i="10"/>
  <c r="AI27" i="10"/>
  <c r="AJ27" i="10"/>
  <c r="Q29" i="10"/>
  <c r="S28" i="10"/>
  <c r="AI26" i="10"/>
  <c r="AJ26" i="10"/>
  <c r="AB31" i="10"/>
  <c r="AC30" i="10"/>
  <c r="AH30" i="10"/>
  <c r="V30" i="9"/>
  <c r="I30" i="9"/>
  <c r="U29" i="9"/>
  <c r="AG27" i="9"/>
  <c r="Z27" i="9"/>
  <c r="AF27" i="9"/>
  <c r="AI27" i="9"/>
  <c r="AJ27" i="9"/>
  <c r="Q29" i="9"/>
  <c r="S28" i="9"/>
  <c r="AI26" i="9"/>
  <c r="AJ26" i="9"/>
  <c r="AB31" i="9"/>
  <c r="AC30" i="9"/>
  <c r="AH30" i="9"/>
  <c r="V30" i="8"/>
  <c r="I30" i="8"/>
  <c r="U29" i="8"/>
  <c r="AG27" i="8"/>
  <c r="Z27" i="8"/>
  <c r="AF27" i="8"/>
  <c r="AI27" i="8"/>
  <c r="AJ27" i="8"/>
  <c r="Q29" i="8"/>
  <c r="S28" i="8"/>
  <c r="AI26" i="8"/>
  <c r="AJ26" i="8"/>
  <c r="AB31" i="8"/>
  <c r="AC30" i="8"/>
  <c r="AH30" i="8"/>
  <c r="V30" i="7"/>
  <c r="I30" i="7"/>
  <c r="U29" i="7"/>
  <c r="AG27" i="7"/>
  <c r="Z27" i="7"/>
  <c r="AF27" i="7"/>
  <c r="AI27" i="7"/>
  <c r="AJ27" i="7"/>
  <c r="Q29" i="7"/>
  <c r="S28" i="7"/>
  <c r="AI26" i="7"/>
  <c r="AJ26" i="7"/>
  <c r="AB31" i="7"/>
  <c r="AC30" i="7"/>
  <c r="AH30" i="7"/>
  <c r="V30" i="6"/>
  <c r="I30" i="6"/>
  <c r="U29" i="6"/>
  <c r="AG27" i="6"/>
  <c r="Z27" i="6"/>
  <c r="AF27" i="6"/>
  <c r="AI27" i="6"/>
  <c r="AJ27" i="6"/>
  <c r="Q29" i="6"/>
  <c r="S28" i="6"/>
  <c r="AI26" i="6"/>
  <c r="AJ26" i="6"/>
  <c r="AB31" i="6"/>
  <c r="AC30" i="6"/>
  <c r="AH30" i="6"/>
  <c r="V30" i="3"/>
  <c r="J30" i="3"/>
  <c r="U29" i="3"/>
  <c r="AP27" i="3"/>
  <c r="Z27" i="3"/>
  <c r="AF27" i="3"/>
  <c r="AI27" i="3"/>
  <c r="AJ27" i="3"/>
  <c r="Q29" i="3"/>
  <c r="S28" i="3"/>
  <c r="AI26" i="3"/>
  <c r="AJ26" i="3"/>
  <c r="AP26" i="3"/>
  <c r="AQ26" i="3"/>
  <c r="AB31" i="3"/>
  <c r="AC30" i="3"/>
  <c r="AH30" i="3"/>
  <c r="AO28" i="3"/>
  <c r="AG28" i="3"/>
  <c r="W31" i="3"/>
  <c r="AB32" i="14"/>
  <c r="AC31" i="14"/>
  <c r="AH31" i="14"/>
  <c r="AG28" i="14"/>
  <c r="Z28" i="14"/>
  <c r="AF28" i="14"/>
  <c r="Y28" i="14"/>
  <c r="AE28" i="14"/>
  <c r="Q30" i="14"/>
  <c r="S29" i="14"/>
  <c r="Y29" i="14"/>
  <c r="AE29" i="14"/>
  <c r="I31" i="14"/>
  <c r="AB32" i="13"/>
  <c r="AC31" i="13"/>
  <c r="AH31" i="13"/>
  <c r="AG28" i="13"/>
  <c r="Z28" i="13"/>
  <c r="AF28" i="13"/>
  <c r="Y28" i="13"/>
  <c r="AE28" i="13"/>
  <c r="Q30" i="13"/>
  <c r="S29" i="13"/>
  <c r="Y29" i="13"/>
  <c r="AE29" i="13"/>
  <c r="V31" i="13"/>
  <c r="I31" i="13"/>
  <c r="U30" i="13"/>
  <c r="AB32" i="12"/>
  <c r="AC31" i="12"/>
  <c r="AH31" i="12"/>
  <c r="AG28" i="12"/>
  <c r="Z28" i="12"/>
  <c r="AF28" i="12"/>
  <c r="Y28" i="12"/>
  <c r="AE28" i="12"/>
  <c r="Q30" i="12"/>
  <c r="S29" i="12"/>
  <c r="Y29" i="12"/>
  <c r="AE29" i="12"/>
  <c r="V31" i="12"/>
  <c r="I31" i="12"/>
  <c r="U30" i="12"/>
  <c r="AB32" i="11"/>
  <c r="AC31" i="11"/>
  <c r="AH31" i="11"/>
  <c r="AG28" i="11"/>
  <c r="Z28" i="11"/>
  <c r="AF28" i="11"/>
  <c r="Y28" i="11"/>
  <c r="AE28" i="11"/>
  <c r="Q30" i="11"/>
  <c r="S29" i="11"/>
  <c r="Y29" i="11"/>
  <c r="AE29" i="11"/>
  <c r="V31" i="11"/>
  <c r="I31" i="11"/>
  <c r="U30" i="11"/>
  <c r="AB32" i="10"/>
  <c r="AC31" i="10"/>
  <c r="AH31" i="10"/>
  <c r="AG28" i="10"/>
  <c r="Z28" i="10"/>
  <c r="AF28" i="10"/>
  <c r="Y28" i="10"/>
  <c r="AE28" i="10"/>
  <c r="Q30" i="10"/>
  <c r="S29" i="10"/>
  <c r="Y29" i="10"/>
  <c r="AE29" i="10"/>
  <c r="I31" i="10"/>
  <c r="AB32" i="9"/>
  <c r="AC31" i="9"/>
  <c r="AH31" i="9"/>
  <c r="AG28" i="9"/>
  <c r="Z28" i="9"/>
  <c r="AF28" i="9"/>
  <c r="Y28" i="9"/>
  <c r="AE28" i="9"/>
  <c r="Q30" i="9"/>
  <c r="S29" i="9"/>
  <c r="Y29" i="9"/>
  <c r="AE29" i="9"/>
  <c r="V31" i="9"/>
  <c r="I31" i="9"/>
  <c r="U30" i="9"/>
  <c r="AB32" i="8"/>
  <c r="AC31" i="8"/>
  <c r="AH31" i="8"/>
  <c r="AG28" i="8"/>
  <c r="Z28" i="8"/>
  <c r="AF28" i="8"/>
  <c r="Y28" i="8"/>
  <c r="AE28" i="8"/>
  <c r="Q30" i="8"/>
  <c r="S29" i="8"/>
  <c r="Y29" i="8"/>
  <c r="AE29" i="8"/>
  <c r="V31" i="8"/>
  <c r="I31" i="8"/>
  <c r="U30" i="8"/>
  <c r="AB32" i="7"/>
  <c r="AC31" i="7"/>
  <c r="AH31" i="7"/>
  <c r="AG28" i="7"/>
  <c r="Z28" i="7"/>
  <c r="AF28" i="7"/>
  <c r="Y28" i="7"/>
  <c r="AE28" i="7"/>
  <c r="Q30" i="7"/>
  <c r="S29" i="7"/>
  <c r="Y29" i="7"/>
  <c r="AE29" i="7"/>
  <c r="V31" i="7"/>
  <c r="I31" i="7"/>
  <c r="U30" i="7"/>
  <c r="AB32" i="6"/>
  <c r="AC31" i="6"/>
  <c r="AH31" i="6"/>
  <c r="AG28" i="6"/>
  <c r="Z28" i="6"/>
  <c r="AF28" i="6"/>
  <c r="Y28" i="6"/>
  <c r="AE28" i="6"/>
  <c r="Q30" i="6"/>
  <c r="S29" i="6"/>
  <c r="Y29" i="6"/>
  <c r="AE29" i="6"/>
  <c r="V31" i="6"/>
  <c r="I31" i="6"/>
  <c r="U30" i="6"/>
  <c r="AB32" i="3"/>
  <c r="AC31" i="3"/>
  <c r="AH31" i="3"/>
  <c r="Z28" i="3"/>
  <c r="AF28" i="3"/>
  <c r="Y28" i="3"/>
  <c r="AE28" i="3"/>
  <c r="Q30" i="3"/>
  <c r="S29" i="3"/>
  <c r="AQ27" i="3"/>
  <c r="Y29" i="3"/>
  <c r="AE29" i="3"/>
  <c r="V31" i="3"/>
  <c r="J31" i="3"/>
  <c r="U30" i="3"/>
  <c r="AO29" i="3"/>
  <c r="AG29" i="3"/>
  <c r="W32" i="3"/>
  <c r="I32" i="14"/>
  <c r="AG29" i="14"/>
  <c r="Z29" i="14"/>
  <c r="AF29" i="14"/>
  <c r="AI29" i="14"/>
  <c r="AJ29" i="14"/>
  <c r="Q31" i="14"/>
  <c r="S30" i="14"/>
  <c r="AI28" i="14"/>
  <c r="AJ28" i="14"/>
  <c r="AB33" i="14"/>
  <c r="AC32" i="14"/>
  <c r="AH32" i="14"/>
  <c r="V32" i="13"/>
  <c r="I32" i="13"/>
  <c r="U31" i="13"/>
  <c r="AG29" i="13"/>
  <c r="Z29" i="13"/>
  <c r="AF29" i="13"/>
  <c r="AI29" i="13"/>
  <c r="AJ29" i="13"/>
  <c r="Q31" i="13"/>
  <c r="S30" i="13"/>
  <c r="AI28" i="13"/>
  <c r="AJ28" i="13"/>
  <c r="AB33" i="13"/>
  <c r="AC32" i="13"/>
  <c r="AH32" i="13"/>
  <c r="V32" i="12"/>
  <c r="I32" i="12"/>
  <c r="U31" i="12"/>
  <c r="AG29" i="12"/>
  <c r="Z29" i="12"/>
  <c r="AF29" i="12"/>
  <c r="AI29" i="12"/>
  <c r="AJ29" i="12"/>
  <c r="Q31" i="12"/>
  <c r="S30" i="12"/>
  <c r="AI28" i="12"/>
  <c r="AJ28" i="12"/>
  <c r="AB33" i="12"/>
  <c r="AC32" i="12"/>
  <c r="AH32" i="12"/>
  <c r="V32" i="11"/>
  <c r="I32" i="11"/>
  <c r="U31" i="11"/>
  <c r="AG29" i="11"/>
  <c r="Z29" i="11"/>
  <c r="AF29" i="11"/>
  <c r="AI29" i="11"/>
  <c r="AJ29" i="11"/>
  <c r="Q31" i="11"/>
  <c r="S30" i="11"/>
  <c r="AI28" i="11"/>
  <c r="AJ28" i="11"/>
  <c r="AB33" i="11"/>
  <c r="AC32" i="11"/>
  <c r="AH32" i="11"/>
  <c r="I32" i="10"/>
  <c r="AG29" i="10"/>
  <c r="Z29" i="10"/>
  <c r="AF29" i="10"/>
  <c r="AI29" i="10"/>
  <c r="AJ29" i="10"/>
  <c r="Q31" i="10"/>
  <c r="S30" i="10"/>
  <c r="AI28" i="10"/>
  <c r="AJ28" i="10"/>
  <c r="AB33" i="10"/>
  <c r="AC32" i="10"/>
  <c r="AH32" i="10"/>
  <c r="V32" i="9"/>
  <c r="I32" i="9"/>
  <c r="U31" i="9"/>
  <c r="AG29" i="9"/>
  <c r="Z29" i="9"/>
  <c r="AF29" i="9"/>
  <c r="AI29" i="9"/>
  <c r="AJ29" i="9"/>
  <c r="Q31" i="9"/>
  <c r="S30" i="9"/>
  <c r="AI28" i="9"/>
  <c r="AJ28" i="9"/>
  <c r="AB33" i="9"/>
  <c r="AC32" i="9"/>
  <c r="AH32" i="9"/>
  <c r="V32" i="8"/>
  <c r="I32" i="8"/>
  <c r="U31" i="8"/>
  <c r="AG29" i="8"/>
  <c r="Z29" i="8"/>
  <c r="AF29" i="8"/>
  <c r="AI29" i="8"/>
  <c r="AJ29" i="8"/>
  <c r="Q31" i="8"/>
  <c r="S30" i="8"/>
  <c r="AI28" i="8"/>
  <c r="AJ28" i="8"/>
  <c r="AB33" i="8"/>
  <c r="AC32" i="8"/>
  <c r="AH32" i="8"/>
  <c r="V32" i="7"/>
  <c r="I32" i="7"/>
  <c r="U31" i="7"/>
  <c r="AG29" i="7"/>
  <c r="Z29" i="7"/>
  <c r="AF29" i="7"/>
  <c r="AI29" i="7"/>
  <c r="AJ29" i="7"/>
  <c r="Q31" i="7"/>
  <c r="S30" i="7"/>
  <c r="AI28" i="7"/>
  <c r="AJ28" i="7"/>
  <c r="AB33" i="7"/>
  <c r="AC32" i="7"/>
  <c r="AH32" i="7"/>
  <c r="V32" i="6"/>
  <c r="I32" i="6"/>
  <c r="U31" i="6"/>
  <c r="AG29" i="6"/>
  <c r="Z29" i="6"/>
  <c r="AF29" i="6"/>
  <c r="AI29" i="6"/>
  <c r="AJ29" i="6"/>
  <c r="Q31" i="6"/>
  <c r="S30" i="6"/>
  <c r="AI28" i="6"/>
  <c r="AJ28" i="6"/>
  <c r="AB33" i="6"/>
  <c r="AC32" i="6"/>
  <c r="AH32" i="6"/>
  <c r="V32" i="3"/>
  <c r="J32" i="3"/>
  <c r="U31" i="3"/>
  <c r="AP29" i="3"/>
  <c r="Z29" i="3"/>
  <c r="AF29" i="3"/>
  <c r="AI29" i="3"/>
  <c r="AJ29" i="3"/>
  <c r="Q31" i="3"/>
  <c r="S30" i="3"/>
  <c r="AI28" i="3"/>
  <c r="AJ28" i="3"/>
  <c r="AP28" i="3"/>
  <c r="AQ28" i="3"/>
  <c r="AB33" i="3"/>
  <c r="AC32" i="3"/>
  <c r="AH32" i="3"/>
  <c r="AO30" i="3"/>
  <c r="AG30" i="3"/>
  <c r="W33" i="3"/>
  <c r="AB34" i="14"/>
  <c r="AC33" i="14"/>
  <c r="AH33" i="14"/>
  <c r="AG30" i="14"/>
  <c r="Z30" i="14"/>
  <c r="AF30" i="14"/>
  <c r="Y30" i="14"/>
  <c r="AE30" i="14"/>
  <c r="Q32" i="14"/>
  <c r="S31" i="14"/>
  <c r="Y31" i="14"/>
  <c r="AE31" i="14"/>
  <c r="I33" i="14"/>
  <c r="AB34" i="13"/>
  <c r="AC33" i="13"/>
  <c r="AH33" i="13"/>
  <c r="AG30" i="13"/>
  <c r="Z30" i="13"/>
  <c r="AF30" i="13"/>
  <c r="Y30" i="13"/>
  <c r="AE30" i="13"/>
  <c r="Q32" i="13"/>
  <c r="S31" i="13"/>
  <c r="Y31" i="13"/>
  <c r="AE31" i="13"/>
  <c r="V33" i="13"/>
  <c r="I33" i="13"/>
  <c r="U32" i="13"/>
  <c r="AB34" i="12"/>
  <c r="AC33" i="12"/>
  <c r="AH33" i="12"/>
  <c r="AG30" i="12"/>
  <c r="Z30" i="12"/>
  <c r="AF30" i="12"/>
  <c r="Y30" i="12"/>
  <c r="AE30" i="12"/>
  <c r="Q32" i="12"/>
  <c r="S31" i="12"/>
  <c r="Y31" i="12"/>
  <c r="AE31" i="12"/>
  <c r="V33" i="12"/>
  <c r="I33" i="12"/>
  <c r="U32" i="12"/>
  <c r="AB34" i="11"/>
  <c r="AC33" i="11"/>
  <c r="AH33" i="11"/>
  <c r="AG30" i="11"/>
  <c r="Z30" i="11"/>
  <c r="AF30" i="11"/>
  <c r="Y30" i="11"/>
  <c r="AE30" i="11"/>
  <c r="Q32" i="11"/>
  <c r="S31" i="11"/>
  <c r="Y31" i="11"/>
  <c r="AE31" i="11"/>
  <c r="V33" i="11"/>
  <c r="I33" i="11"/>
  <c r="U32" i="11"/>
  <c r="AB34" i="10"/>
  <c r="AC33" i="10"/>
  <c r="AH33" i="10"/>
  <c r="AG30" i="10"/>
  <c r="Z30" i="10"/>
  <c r="AF30" i="10"/>
  <c r="Y30" i="10"/>
  <c r="AE30" i="10"/>
  <c r="Q32" i="10"/>
  <c r="S31" i="10"/>
  <c r="Y31" i="10"/>
  <c r="AE31" i="10"/>
  <c r="I33" i="10"/>
  <c r="AB34" i="9"/>
  <c r="AC33" i="9"/>
  <c r="AH33" i="9"/>
  <c r="AG30" i="9"/>
  <c r="Z30" i="9"/>
  <c r="AF30" i="9"/>
  <c r="Y30" i="9"/>
  <c r="AE30" i="9"/>
  <c r="Q32" i="9"/>
  <c r="S31" i="9"/>
  <c r="Y31" i="9"/>
  <c r="AE31" i="9"/>
  <c r="V33" i="9"/>
  <c r="I33" i="9"/>
  <c r="U32" i="9"/>
  <c r="AB34" i="8"/>
  <c r="AC33" i="8"/>
  <c r="AH33" i="8"/>
  <c r="AG30" i="8"/>
  <c r="Z30" i="8"/>
  <c r="AF30" i="8"/>
  <c r="Y30" i="8"/>
  <c r="AE30" i="8"/>
  <c r="Q32" i="8"/>
  <c r="S31" i="8"/>
  <c r="Y31" i="8"/>
  <c r="AE31" i="8"/>
  <c r="V33" i="8"/>
  <c r="I33" i="8"/>
  <c r="U32" i="8"/>
  <c r="AB34" i="7"/>
  <c r="AC33" i="7"/>
  <c r="AH33" i="7"/>
  <c r="AG30" i="7"/>
  <c r="Z30" i="7"/>
  <c r="AF30" i="7"/>
  <c r="Y30" i="7"/>
  <c r="AE30" i="7"/>
  <c r="Q32" i="7"/>
  <c r="S31" i="7"/>
  <c r="Y31" i="7"/>
  <c r="AE31" i="7"/>
  <c r="V33" i="7"/>
  <c r="I33" i="7"/>
  <c r="U32" i="7"/>
  <c r="AB34" i="6"/>
  <c r="AC33" i="6"/>
  <c r="AH33" i="6"/>
  <c r="AG30" i="6"/>
  <c r="Z30" i="6"/>
  <c r="AF30" i="6"/>
  <c r="Y30" i="6"/>
  <c r="AE30" i="6"/>
  <c r="Q32" i="6"/>
  <c r="S31" i="6"/>
  <c r="Y31" i="6"/>
  <c r="AE31" i="6"/>
  <c r="V33" i="6"/>
  <c r="I33" i="6"/>
  <c r="U32" i="6"/>
  <c r="AB34" i="3"/>
  <c r="AC33" i="3"/>
  <c r="AH33" i="3"/>
  <c r="Z30" i="3"/>
  <c r="AF30" i="3"/>
  <c r="Y30" i="3"/>
  <c r="AE30" i="3"/>
  <c r="Q32" i="3"/>
  <c r="S31" i="3"/>
  <c r="AQ29" i="3"/>
  <c r="Y31" i="3"/>
  <c r="AE31" i="3"/>
  <c r="V33" i="3"/>
  <c r="J33" i="3"/>
  <c r="U32" i="3"/>
  <c r="AO31" i="3"/>
  <c r="AG31" i="3"/>
  <c r="W34" i="3"/>
  <c r="I34" i="14"/>
  <c r="AG31" i="14"/>
  <c r="Z31" i="14"/>
  <c r="AF31" i="14"/>
  <c r="AI31" i="14"/>
  <c r="AJ31" i="14"/>
  <c r="Q33" i="14"/>
  <c r="S32" i="14"/>
  <c r="AI30" i="14"/>
  <c r="AJ30" i="14"/>
  <c r="AB35" i="14"/>
  <c r="AC34" i="14"/>
  <c r="AH34" i="14"/>
  <c r="V34" i="13"/>
  <c r="I34" i="13"/>
  <c r="U33" i="13"/>
  <c r="AG31" i="13"/>
  <c r="Z31" i="13"/>
  <c r="AF31" i="13"/>
  <c r="AI31" i="13"/>
  <c r="AJ31" i="13"/>
  <c r="Q33" i="13"/>
  <c r="S32" i="13"/>
  <c r="AI30" i="13"/>
  <c r="AJ30" i="13"/>
  <c r="AB35" i="13"/>
  <c r="AC34" i="13"/>
  <c r="AH34" i="13"/>
  <c r="V34" i="12"/>
  <c r="I34" i="12"/>
  <c r="U33" i="12"/>
  <c r="AG31" i="12"/>
  <c r="Z31" i="12"/>
  <c r="AF31" i="12"/>
  <c r="AI31" i="12"/>
  <c r="AJ31" i="12"/>
  <c r="Q33" i="12"/>
  <c r="S32" i="12"/>
  <c r="AI30" i="12"/>
  <c r="AJ30" i="12"/>
  <c r="AB35" i="12"/>
  <c r="AC34" i="12"/>
  <c r="AH34" i="12"/>
  <c r="V34" i="11"/>
  <c r="I34" i="11"/>
  <c r="U33" i="11"/>
  <c r="AG31" i="11"/>
  <c r="Z31" i="11"/>
  <c r="AF31" i="11"/>
  <c r="AI31" i="11"/>
  <c r="AJ31" i="11"/>
  <c r="Q33" i="11"/>
  <c r="S32" i="11"/>
  <c r="AI30" i="11"/>
  <c r="AJ30" i="11"/>
  <c r="AB35" i="11"/>
  <c r="AC34" i="11"/>
  <c r="AH34" i="11"/>
  <c r="I34" i="10"/>
  <c r="AG31" i="10"/>
  <c r="Z31" i="10"/>
  <c r="AF31" i="10"/>
  <c r="AI31" i="10"/>
  <c r="AJ31" i="10"/>
  <c r="Q33" i="10"/>
  <c r="S32" i="10"/>
  <c r="AI30" i="10"/>
  <c r="AJ30" i="10"/>
  <c r="AB35" i="10"/>
  <c r="AC34" i="10"/>
  <c r="AH34" i="10"/>
  <c r="V34" i="9"/>
  <c r="I34" i="9"/>
  <c r="U33" i="9"/>
  <c r="AG31" i="9"/>
  <c r="Z31" i="9"/>
  <c r="AF31" i="9"/>
  <c r="AI31" i="9"/>
  <c r="AJ31" i="9"/>
  <c r="Q33" i="9"/>
  <c r="S32" i="9"/>
  <c r="AI30" i="9"/>
  <c r="AJ30" i="9"/>
  <c r="AB35" i="9"/>
  <c r="AC34" i="9"/>
  <c r="AH34" i="9"/>
  <c r="V34" i="8"/>
  <c r="I34" i="8"/>
  <c r="U33" i="8"/>
  <c r="AG31" i="8"/>
  <c r="Z31" i="8"/>
  <c r="AF31" i="8"/>
  <c r="AI31" i="8"/>
  <c r="AJ31" i="8"/>
  <c r="Q33" i="8"/>
  <c r="S32" i="8"/>
  <c r="AI30" i="8"/>
  <c r="AJ30" i="8"/>
  <c r="AB35" i="8"/>
  <c r="AC34" i="8"/>
  <c r="AH34" i="8"/>
  <c r="V34" i="7"/>
  <c r="I34" i="7"/>
  <c r="U33" i="7"/>
  <c r="AG31" i="7"/>
  <c r="Z31" i="7"/>
  <c r="AF31" i="7"/>
  <c r="AI31" i="7"/>
  <c r="AJ31" i="7"/>
  <c r="Q33" i="7"/>
  <c r="S32" i="7"/>
  <c r="AI30" i="7"/>
  <c r="AJ30" i="7"/>
  <c r="AB35" i="7"/>
  <c r="AC34" i="7"/>
  <c r="AH34" i="7"/>
  <c r="V34" i="6"/>
  <c r="I34" i="6"/>
  <c r="U33" i="6"/>
  <c r="AG31" i="6"/>
  <c r="Z31" i="6"/>
  <c r="AF31" i="6"/>
  <c r="AI31" i="6"/>
  <c r="AJ31" i="6"/>
  <c r="Q33" i="6"/>
  <c r="S32" i="6"/>
  <c r="AI30" i="6"/>
  <c r="AJ30" i="6"/>
  <c r="AB35" i="6"/>
  <c r="AC34" i="6"/>
  <c r="AH34" i="6"/>
  <c r="V34" i="3"/>
  <c r="J34" i="3"/>
  <c r="U33" i="3"/>
  <c r="AP31" i="3"/>
  <c r="Z31" i="3"/>
  <c r="AF31" i="3"/>
  <c r="AI31" i="3"/>
  <c r="AJ31" i="3"/>
  <c r="Q33" i="3"/>
  <c r="S32" i="3"/>
  <c r="AI30" i="3"/>
  <c r="AJ30" i="3"/>
  <c r="AP30" i="3"/>
  <c r="AQ30" i="3"/>
  <c r="AB35" i="3"/>
  <c r="AC34" i="3"/>
  <c r="AH34" i="3"/>
  <c r="AO32" i="3"/>
  <c r="AG32" i="3"/>
  <c r="W35" i="3"/>
  <c r="AB36" i="14"/>
  <c r="AC35" i="14"/>
  <c r="AH35" i="14"/>
  <c r="AG32" i="14"/>
  <c r="Z32" i="14"/>
  <c r="AF32" i="14"/>
  <c r="Y32" i="14"/>
  <c r="AE32" i="14"/>
  <c r="Q34" i="14"/>
  <c r="S33" i="14"/>
  <c r="Y33" i="14"/>
  <c r="AE33" i="14"/>
  <c r="I35" i="14"/>
  <c r="AB36" i="13"/>
  <c r="AC35" i="13"/>
  <c r="AH35" i="13"/>
  <c r="AG32" i="13"/>
  <c r="Z32" i="13"/>
  <c r="AF32" i="13"/>
  <c r="Y32" i="13"/>
  <c r="AE32" i="13"/>
  <c r="Q34" i="13"/>
  <c r="S33" i="13"/>
  <c r="Y33" i="13"/>
  <c r="AE33" i="13"/>
  <c r="V35" i="13"/>
  <c r="I35" i="13"/>
  <c r="U34" i="13"/>
  <c r="AB36" i="12"/>
  <c r="AC35" i="12"/>
  <c r="AH35" i="12"/>
  <c r="AG32" i="12"/>
  <c r="Z32" i="12"/>
  <c r="AF32" i="12"/>
  <c r="Y32" i="12"/>
  <c r="AE32" i="12"/>
  <c r="Q34" i="12"/>
  <c r="S33" i="12"/>
  <c r="Y33" i="12"/>
  <c r="AE33" i="12"/>
  <c r="V35" i="12"/>
  <c r="I35" i="12"/>
  <c r="U34" i="12"/>
  <c r="AB36" i="11"/>
  <c r="AC35" i="11"/>
  <c r="AH35" i="11"/>
  <c r="AG32" i="11"/>
  <c r="Z32" i="11"/>
  <c r="AF32" i="11"/>
  <c r="Y32" i="11"/>
  <c r="AE32" i="11"/>
  <c r="Q34" i="11"/>
  <c r="S33" i="11"/>
  <c r="Y33" i="11"/>
  <c r="AE33" i="11"/>
  <c r="V35" i="11"/>
  <c r="I35" i="11"/>
  <c r="U34" i="11"/>
  <c r="AB36" i="10"/>
  <c r="AC35" i="10"/>
  <c r="AH35" i="10"/>
  <c r="AG32" i="10"/>
  <c r="Z32" i="10"/>
  <c r="AF32" i="10"/>
  <c r="Y32" i="10"/>
  <c r="AE32" i="10"/>
  <c r="Q34" i="10"/>
  <c r="S33" i="10"/>
  <c r="Y33" i="10"/>
  <c r="AE33" i="10"/>
  <c r="I35" i="10"/>
  <c r="AB36" i="9"/>
  <c r="AC35" i="9"/>
  <c r="AH35" i="9"/>
  <c r="AG32" i="9"/>
  <c r="Z32" i="9"/>
  <c r="AF32" i="9"/>
  <c r="Y32" i="9"/>
  <c r="AE32" i="9"/>
  <c r="Q34" i="9"/>
  <c r="S33" i="9"/>
  <c r="Y33" i="9"/>
  <c r="AE33" i="9"/>
  <c r="V35" i="9"/>
  <c r="I35" i="9"/>
  <c r="U34" i="9"/>
  <c r="AB36" i="8"/>
  <c r="AC35" i="8"/>
  <c r="AH35" i="8"/>
  <c r="AG32" i="8"/>
  <c r="Z32" i="8"/>
  <c r="AF32" i="8"/>
  <c r="Y32" i="8"/>
  <c r="AE32" i="8"/>
  <c r="Q34" i="8"/>
  <c r="S33" i="8"/>
  <c r="Y33" i="8"/>
  <c r="AE33" i="8"/>
  <c r="V35" i="8"/>
  <c r="I35" i="8"/>
  <c r="U34" i="8"/>
  <c r="AB36" i="7"/>
  <c r="AC35" i="7"/>
  <c r="AH35" i="7"/>
  <c r="AG32" i="7"/>
  <c r="Z32" i="7"/>
  <c r="AF32" i="7"/>
  <c r="Y32" i="7"/>
  <c r="AE32" i="7"/>
  <c r="Q34" i="7"/>
  <c r="S33" i="7"/>
  <c r="Y33" i="7"/>
  <c r="AE33" i="7"/>
  <c r="V35" i="7"/>
  <c r="I35" i="7"/>
  <c r="U34" i="7"/>
  <c r="AB36" i="6"/>
  <c r="AC35" i="6"/>
  <c r="AH35" i="6"/>
  <c r="AG32" i="6"/>
  <c r="Z32" i="6"/>
  <c r="AF32" i="6"/>
  <c r="Y32" i="6"/>
  <c r="AE32" i="6"/>
  <c r="Q34" i="6"/>
  <c r="S33" i="6"/>
  <c r="Y33" i="6"/>
  <c r="AE33" i="6"/>
  <c r="V35" i="6"/>
  <c r="I35" i="6"/>
  <c r="U34" i="6"/>
  <c r="AB36" i="3"/>
  <c r="AC35" i="3"/>
  <c r="AH35" i="3"/>
  <c r="Z32" i="3"/>
  <c r="AF32" i="3"/>
  <c r="Y32" i="3"/>
  <c r="AE32" i="3"/>
  <c r="Q34" i="3"/>
  <c r="S33" i="3"/>
  <c r="AQ31" i="3"/>
  <c r="Y33" i="3"/>
  <c r="AE33" i="3"/>
  <c r="V35" i="3"/>
  <c r="J35" i="3"/>
  <c r="U34" i="3"/>
  <c r="AO33" i="3"/>
  <c r="AG33" i="3"/>
  <c r="W36" i="3"/>
  <c r="I36" i="14"/>
  <c r="AG33" i="14"/>
  <c r="Z33" i="14"/>
  <c r="AF33" i="14"/>
  <c r="AI33" i="14"/>
  <c r="AJ33" i="14"/>
  <c r="Q35" i="14"/>
  <c r="S34" i="14"/>
  <c r="AI32" i="14"/>
  <c r="AJ32" i="14"/>
  <c r="AB37" i="14"/>
  <c r="AC36" i="14"/>
  <c r="AH36" i="14"/>
  <c r="V36" i="13"/>
  <c r="I36" i="13"/>
  <c r="U35" i="13"/>
  <c r="AG33" i="13"/>
  <c r="Z33" i="13"/>
  <c r="AF33" i="13"/>
  <c r="AI33" i="13"/>
  <c r="AJ33" i="13"/>
  <c r="Q35" i="13"/>
  <c r="S34" i="13"/>
  <c r="AI32" i="13"/>
  <c r="AJ32" i="13"/>
  <c r="AB37" i="13"/>
  <c r="AC36" i="13"/>
  <c r="AH36" i="13"/>
  <c r="V36" i="12"/>
  <c r="I36" i="12"/>
  <c r="U35" i="12"/>
  <c r="AG33" i="12"/>
  <c r="Z33" i="12"/>
  <c r="AF33" i="12"/>
  <c r="AI33" i="12"/>
  <c r="AJ33" i="12"/>
  <c r="Q35" i="12"/>
  <c r="S34" i="12"/>
  <c r="AI32" i="12"/>
  <c r="AJ32" i="12"/>
  <c r="AB37" i="12"/>
  <c r="AC36" i="12"/>
  <c r="AH36" i="12"/>
  <c r="V36" i="11"/>
  <c r="I36" i="11"/>
  <c r="U35" i="11"/>
  <c r="AG33" i="11"/>
  <c r="Z33" i="11"/>
  <c r="AF33" i="11"/>
  <c r="AI33" i="11"/>
  <c r="AJ33" i="11"/>
  <c r="Q35" i="11"/>
  <c r="S34" i="11"/>
  <c r="AI32" i="11"/>
  <c r="AJ32" i="11"/>
  <c r="AB37" i="11"/>
  <c r="AC36" i="11"/>
  <c r="AH36" i="11"/>
  <c r="I36" i="10"/>
  <c r="AG33" i="10"/>
  <c r="Z33" i="10"/>
  <c r="AF33" i="10"/>
  <c r="AI33" i="10"/>
  <c r="AJ33" i="10"/>
  <c r="Q35" i="10"/>
  <c r="S34" i="10"/>
  <c r="AI32" i="10"/>
  <c r="AJ32" i="10"/>
  <c r="AB37" i="10"/>
  <c r="AC36" i="10"/>
  <c r="AH36" i="10"/>
  <c r="V36" i="9"/>
  <c r="I36" i="9"/>
  <c r="U35" i="9"/>
  <c r="AG33" i="9"/>
  <c r="Z33" i="9"/>
  <c r="AF33" i="9"/>
  <c r="AI33" i="9"/>
  <c r="AJ33" i="9"/>
  <c r="Q35" i="9"/>
  <c r="S34" i="9"/>
  <c r="AI32" i="9"/>
  <c r="AJ32" i="9"/>
  <c r="AB37" i="9"/>
  <c r="AC36" i="9"/>
  <c r="AH36" i="9"/>
  <c r="V36" i="8"/>
  <c r="I36" i="8"/>
  <c r="U35" i="8"/>
  <c r="AG33" i="8"/>
  <c r="Z33" i="8"/>
  <c r="AF33" i="8"/>
  <c r="AI33" i="8"/>
  <c r="AJ33" i="8"/>
  <c r="Q35" i="8"/>
  <c r="S34" i="8"/>
  <c r="AI32" i="8"/>
  <c r="AJ32" i="8"/>
  <c r="AB37" i="8"/>
  <c r="AC36" i="8"/>
  <c r="AH36" i="8"/>
  <c r="V36" i="7"/>
  <c r="I36" i="7"/>
  <c r="U35" i="7"/>
  <c r="AG33" i="7"/>
  <c r="Z33" i="7"/>
  <c r="AF33" i="7"/>
  <c r="AI33" i="7"/>
  <c r="AJ33" i="7"/>
  <c r="Q35" i="7"/>
  <c r="S34" i="7"/>
  <c r="AI32" i="7"/>
  <c r="AJ32" i="7"/>
  <c r="AB37" i="7"/>
  <c r="AC36" i="7"/>
  <c r="AH36" i="7"/>
  <c r="V36" i="6"/>
  <c r="I36" i="6"/>
  <c r="U35" i="6"/>
  <c r="AG33" i="6"/>
  <c r="Z33" i="6"/>
  <c r="AF33" i="6"/>
  <c r="AI33" i="6"/>
  <c r="AJ33" i="6"/>
  <c r="Q35" i="6"/>
  <c r="S34" i="6"/>
  <c r="AI32" i="6"/>
  <c r="AJ32" i="6"/>
  <c r="AB37" i="6"/>
  <c r="AC36" i="6"/>
  <c r="AH36" i="6"/>
  <c r="V36" i="3"/>
  <c r="J36" i="3"/>
  <c r="U35" i="3"/>
  <c r="AP33" i="3"/>
  <c r="Z33" i="3"/>
  <c r="AF33" i="3"/>
  <c r="AI33" i="3"/>
  <c r="AJ33" i="3"/>
  <c r="Q35" i="3"/>
  <c r="S34" i="3"/>
  <c r="AI32" i="3"/>
  <c r="AJ32" i="3"/>
  <c r="AP32" i="3"/>
  <c r="AQ32" i="3"/>
  <c r="AB37" i="3"/>
  <c r="AC36" i="3"/>
  <c r="AH36" i="3"/>
  <c r="AO34" i="3"/>
  <c r="AG34" i="3"/>
  <c r="W37" i="3"/>
  <c r="AB38" i="14"/>
  <c r="AC37" i="14"/>
  <c r="AH37" i="14"/>
  <c r="AG34" i="14"/>
  <c r="Z34" i="14"/>
  <c r="AF34" i="14"/>
  <c r="Y34" i="14"/>
  <c r="AE34" i="14"/>
  <c r="Q36" i="14"/>
  <c r="S35" i="14"/>
  <c r="Y35" i="14"/>
  <c r="AE35" i="14"/>
  <c r="I37" i="14"/>
  <c r="AB38" i="13"/>
  <c r="AC37" i="13"/>
  <c r="AH37" i="13"/>
  <c r="AG34" i="13"/>
  <c r="Z34" i="13"/>
  <c r="AF34" i="13"/>
  <c r="Y34" i="13"/>
  <c r="AE34" i="13"/>
  <c r="Q36" i="13"/>
  <c r="S35" i="13"/>
  <c r="Y35" i="13"/>
  <c r="AE35" i="13"/>
  <c r="V37" i="13"/>
  <c r="I37" i="13"/>
  <c r="U36" i="13"/>
  <c r="AB38" i="12"/>
  <c r="AC37" i="12"/>
  <c r="AH37" i="12"/>
  <c r="AG34" i="12"/>
  <c r="Z34" i="12"/>
  <c r="AF34" i="12"/>
  <c r="Y34" i="12"/>
  <c r="AE34" i="12"/>
  <c r="Q36" i="12"/>
  <c r="S35" i="12"/>
  <c r="Y35" i="12"/>
  <c r="AE35" i="12"/>
  <c r="V37" i="12"/>
  <c r="I37" i="12"/>
  <c r="U36" i="12"/>
  <c r="AB38" i="11"/>
  <c r="AC37" i="11"/>
  <c r="AH37" i="11"/>
  <c r="AG34" i="11"/>
  <c r="Z34" i="11"/>
  <c r="AF34" i="11"/>
  <c r="Y34" i="11"/>
  <c r="AE34" i="11"/>
  <c r="Q36" i="11"/>
  <c r="S35" i="11"/>
  <c r="Y35" i="11"/>
  <c r="AE35" i="11"/>
  <c r="V37" i="11"/>
  <c r="I37" i="11"/>
  <c r="U36" i="11"/>
  <c r="AB38" i="10"/>
  <c r="AC37" i="10"/>
  <c r="AH37" i="10"/>
  <c r="AG34" i="10"/>
  <c r="Z34" i="10"/>
  <c r="AF34" i="10"/>
  <c r="Y34" i="10"/>
  <c r="AE34" i="10"/>
  <c r="Q36" i="10"/>
  <c r="S35" i="10"/>
  <c r="Y35" i="10"/>
  <c r="AE35" i="10"/>
  <c r="I37" i="10"/>
  <c r="AB38" i="9"/>
  <c r="AC37" i="9"/>
  <c r="AH37" i="9"/>
  <c r="AG34" i="9"/>
  <c r="Z34" i="9"/>
  <c r="AF34" i="9"/>
  <c r="Y34" i="9"/>
  <c r="AE34" i="9"/>
  <c r="Q36" i="9"/>
  <c r="S35" i="9"/>
  <c r="Y35" i="9"/>
  <c r="AE35" i="9"/>
  <c r="V37" i="9"/>
  <c r="I37" i="9"/>
  <c r="U36" i="9"/>
  <c r="AB38" i="8"/>
  <c r="AC37" i="8"/>
  <c r="AH37" i="8"/>
  <c r="AG34" i="8"/>
  <c r="Z34" i="8"/>
  <c r="AF34" i="8"/>
  <c r="Y34" i="8"/>
  <c r="AE34" i="8"/>
  <c r="Q36" i="8"/>
  <c r="S35" i="8"/>
  <c r="Y35" i="8"/>
  <c r="AE35" i="8"/>
  <c r="V37" i="8"/>
  <c r="I37" i="8"/>
  <c r="U36" i="8"/>
  <c r="AB38" i="7"/>
  <c r="AC37" i="7"/>
  <c r="AH37" i="7"/>
  <c r="AG34" i="7"/>
  <c r="Z34" i="7"/>
  <c r="AF34" i="7"/>
  <c r="Y34" i="7"/>
  <c r="AE34" i="7"/>
  <c r="Q36" i="7"/>
  <c r="S35" i="7"/>
  <c r="Y35" i="7"/>
  <c r="AE35" i="7"/>
  <c r="V37" i="7"/>
  <c r="I37" i="7"/>
  <c r="U36" i="7"/>
  <c r="AB38" i="6"/>
  <c r="AC37" i="6"/>
  <c r="AH37" i="6"/>
  <c r="AG34" i="6"/>
  <c r="Z34" i="6"/>
  <c r="AF34" i="6"/>
  <c r="Y34" i="6"/>
  <c r="AE34" i="6"/>
  <c r="Q36" i="6"/>
  <c r="S35" i="6"/>
  <c r="Y35" i="6"/>
  <c r="AE35" i="6"/>
  <c r="V37" i="6"/>
  <c r="I37" i="6"/>
  <c r="U36" i="6"/>
  <c r="AB38" i="3"/>
  <c r="AC37" i="3"/>
  <c r="AH37" i="3"/>
  <c r="Z34" i="3"/>
  <c r="AF34" i="3"/>
  <c r="Y34" i="3"/>
  <c r="AE34" i="3"/>
  <c r="Q36" i="3"/>
  <c r="S35" i="3"/>
  <c r="AQ33" i="3"/>
  <c r="Y35" i="3"/>
  <c r="AE35" i="3"/>
  <c r="V37" i="3"/>
  <c r="J37" i="3"/>
  <c r="U36" i="3"/>
  <c r="AO35" i="3"/>
  <c r="AG35" i="3"/>
  <c r="W38" i="3"/>
  <c r="I38" i="14"/>
  <c r="AG35" i="14"/>
  <c r="Z35" i="14"/>
  <c r="AF35" i="14"/>
  <c r="AI35" i="14"/>
  <c r="AJ35" i="14"/>
  <c r="Q37" i="14"/>
  <c r="S36" i="14"/>
  <c r="AI34" i="14"/>
  <c r="AJ34" i="14"/>
  <c r="AB39" i="14"/>
  <c r="AC38" i="14"/>
  <c r="AH38" i="14"/>
  <c r="V38" i="13"/>
  <c r="I38" i="13"/>
  <c r="U37" i="13"/>
  <c r="AG35" i="13"/>
  <c r="Z35" i="13"/>
  <c r="AF35" i="13"/>
  <c r="AI35" i="13"/>
  <c r="AJ35" i="13"/>
  <c r="Q37" i="13"/>
  <c r="S36" i="13"/>
  <c r="AI34" i="13"/>
  <c r="AJ34" i="13"/>
  <c r="AB39" i="13"/>
  <c r="AC38" i="13"/>
  <c r="AH38" i="13"/>
  <c r="V38" i="12"/>
  <c r="I38" i="12"/>
  <c r="U37" i="12"/>
  <c r="AG35" i="12"/>
  <c r="Z35" i="12"/>
  <c r="AF35" i="12"/>
  <c r="AI35" i="12"/>
  <c r="AJ35" i="12"/>
  <c r="Q37" i="12"/>
  <c r="S36" i="12"/>
  <c r="AI34" i="12"/>
  <c r="AJ34" i="12"/>
  <c r="AB39" i="12"/>
  <c r="AC38" i="12"/>
  <c r="AH38" i="12"/>
  <c r="V38" i="11"/>
  <c r="I38" i="11"/>
  <c r="U37" i="11"/>
  <c r="AG35" i="11"/>
  <c r="Z35" i="11"/>
  <c r="AF35" i="11"/>
  <c r="AI35" i="11"/>
  <c r="AJ35" i="11"/>
  <c r="Q37" i="11"/>
  <c r="S36" i="11"/>
  <c r="AI34" i="11"/>
  <c r="AJ34" i="11"/>
  <c r="AB39" i="11"/>
  <c r="AC38" i="11"/>
  <c r="AH38" i="11"/>
  <c r="I38" i="10"/>
  <c r="AG35" i="10"/>
  <c r="Z35" i="10"/>
  <c r="AF35" i="10"/>
  <c r="AI35" i="10"/>
  <c r="AJ35" i="10"/>
  <c r="Q37" i="10"/>
  <c r="S36" i="10"/>
  <c r="AI34" i="10"/>
  <c r="AJ34" i="10"/>
  <c r="AB39" i="10"/>
  <c r="AC38" i="10"/>
  <c r="AH38" i="10"/>
  <c r="V38" i="9"/>
  <c r="I38" i="9"/>
  <c r="U37" i="9"/>
  <c r="AG35" i="9"/>
  <c r="Z35" i="9"/>
  <c r="AF35" i="9"/>
  <c r="AI35" i="9"/>
  <c r="AJ35" i="9"/>
  <c r="Q37" i="9"/>
  <c r="S36" i="9"/>
  <c r="AI34" i="9"/>
  <c r="AJ34" i="9"/>
  <c r="AB39" i="9"/>
  <c r="AC38" i="9"/>
  <c r="AH38" i="9"/>
  <c r="V38" i="8"/>
  <c r="I38" i="8"/>
  <c r="U37" i="8"/>
  <c r="AG35" i="8"/>
  <c r="Z35" i="8"/>
  <c r="AF35" i="8"/>
  <c r="AI35" i="8"/>
  <c r="AJ35" i="8"/>
  <c r="Q37" i="8"/>
  <c r="S36" i="8"/>
  <c r="AI34" i="8"/>
  <c r="AJ34" i="8"/>
  <c r="AB39" i="8"/>
  <c r="AC38" i="8"/>
  <c r="AH38" i="8"/>
  <c r="V38" i="7"/>
  <c r="I38" i="7"/>
  <c r="U37" i="7"/>
  <c r="AG35" i="7"/>
  <c r="Z35" i="7"/>
  <c r="AF35" i="7"/>
  <c r="AI35" i="7"/>
  <c r="AJ35" i="7"/>
  <c r="Q37" i="7"/>
  <c r="S36" i="7"/>
  <c r="AI34" i="7"/>
  <c r="AJ34" i="7"/>
  <c r="AB39" i="7"/>
  <c r="AC38" i="7"/>
  <c r="AH38" i="7"/>
  <c r="V38" i="6"/>
  <c r="I38" i="6"/>
  <c r="U37" i="6"/>
  <c r="AG35" i="6"/>
  <c r="Z35" i="6"/>
  <c r="AF35" i="6"/>
  <c r="AI35" i="6"/>
  <c r="AJ35" i="6"/>
  <c r="Q37" i="6"/>
  <c r="S36" i="6"/>
  <c r="AI34" i="6"/>
  <c r="AJ34" i="6"/>
  <c r="AB39" i="6"/>
  <c r="AC38" i="6"/>
  <c r="AH38" i="6"/>
  <c r="V38" i="3"/>
  <c r="J38" i="3"/>
  <c r="U37" i="3"/>
  <c r="AP35" i="3"/>
  <c r="Z35" i="3"/>
  <c r="AF35" i="3"/>
  <c r="AI35" i="3"/>
  <c r="AJ35" i="3"/>
  <c r="Q37" i="3"/>
  <c r="S36" i="3"/>
  <c r="AI34" i="3"/>
  <c r="AJ34" i="3"/>
  <c r="AP34" i="3"/>
  <c r="AQ34" i="3"/>
  <c r="AB39" i="3"/>
  <c r="AC38" i="3"/>
  <c r="AH38" i="3"/>
  <c r="AO36" i="3"/>
  <c r="AG36" i="3"/>
  <c r="W39" i="3"/>
  <c r="AB40" i="14"/>
  <c r="AC39" i="14"/>
  <c r="AH39" i="14"/>
  <c r="AG36" i="14"/>
  <c r="Z36" i="14"/>
  <c r="AF36" i="14"/>
  <c r="Y36" i="14"/>
  <c r="AE36" i="14"/>
  <c r="Q38" i="14"/>
  <c r="S37" i="14"/>
  <c r="Y37" i="14"/>
  <c r="AE37" i="14"/>
  <c r="I39" i="14"/>
  <c r="AB40" i="13"/>
  <c r="AC39" i="13"/>
  <c r="AH39" i="13"/>
  <c r="AG36" i="13"/>
  <c r="Z36" i="13"/>
  <c r="AF36" i="13"/>
  <c r="Y36" i="13"/>
  <c r="AE36" i="13"/>
  <c r="Q38" i="13"/>
  <c r="S37" i="13"/>
  <c r="Y37" i="13"/>
  <c r="AE37" i="13"/>
  <c r="V39" i="13"/>
  <c r="I39" i="13"/>
  <c r="U38" i="13"/>
  <c r="AB40" i="12"/>
  <c r="AC39" i="12"/>
  <c r="AH39" i="12"/>
  <c r="AG36" i="12"/>
  <c r="Z36" i="12"/>
  <c r="AF36" i="12"/>
  <c r="Y36" i="12"/>
  <c r="AE36" i="12"/>
  <c r="Q38" i="12"/>
  <c r="S37" i="12"/>
  <c r="Y37" i="12"/>
  <c r="AE37" i="12"/>
  <c r="V39" i="12"/>
  <c r="I39" i="12"/>
  <c r="U38" i="12"/>
  <c r="AB40" i="11"/>
  <c r="AC39" i="11"/>
  <c r="AH39" i="11"/>
  <c r="AG36" i="11"/>
  <c r="Z36" i="11"/>
  <c r="AF36" i="11"/>
  <c r="Y36" i="11"/>
  <c r="AE36" i="11"/>
  <c r="Q38" i="11"/>
  <c r="S37" i="11"/>
  <c r="Y37" i="11"/>
  <c r="AE37" i="11"/>
  <c r="V39" i="11"/>
  <c r="I39" i="11"/>
  <c r="U38" i="11"/>
  <c r="AB40" i="10"/>
  <c r="AC39" i="10"/>
  <c r="AH39" i="10"/>
  <c r="AG36" i="10"/>
  <c r="Z36" i="10"/>
  <c r="AF36" i="10"/>
  <c r="Y36" i="10"/>
  <c r="AE36" i="10"/>
  <c r="Q38" i="10"/>
  <c r="S37" i="10"/>
  <c r="Y37" i="10"/>
  <c r="AE37" i="10"/>
  <c r="I39" i="10"/>
  <c r="AB40" i="9"/>
  <c r="AC39" i="9"/>
  <c r="AH39" i="9"/>
  <c r="AG36" i="9"/>
  <c r="Z36" i="9"/>
  <c r="AF36" i="9"/>
  <c r="Y36" i="9"/>
  <c r="AE36" i="9"/>
  <c r="Q38" i="9"/>
  <c r="S37" i="9"/>
  <c r="Y37" i="9"/>
  <c r="AE37" i="9"/>
  <c r="V39" i="9"/>
  <c r="I39" i="9"/>
  <c r="U38" i="9"/>
  <c r="AB40" i="8"/>
  <c r="AC39" i="8"/>
  <c r="AH39" i="8"/>
  <c r="AG36" i="8"/>
  <c r="Z36" i="8"/>
  <c r="AF36" i="8"/>
  <c r="Y36" i="8"/>
  <c r="AE36" i="8"/>
  <c r="Q38" i="8"/>
  <c r="S37" i="8"/>
  <c r="Y37" i="8"/>
  <c r="AE37" i="8"/>
  <c r="V39" i="8"/>
  <c r="I39" i="8"/>
  <c r="U38" i="8"/>
  <c r="AB40" i="7"/>
  <c r="AC39" i="7"/>
  <c r="AH39" i="7"/>
  <c r="AG36" i="7"/>
  <c r="Z36" i="7"/>
  <c r="AF36" i="7"/>
  <c r="Y36" i="7"/>
  <c r="AE36" i="7"/>
  <c r="Q38" i="7"/>
  <c r="S37" i="7"/>
  <c r="Y37" i="7"/>
  <c r="AE37" i="7"/>
  <c r="V39" i="7"/>
  <c r="I39" i="7"/>
  <c r="U38" i="7"/>
  <c r="AB40" i="6"/>
  <c r="AC39" i="6"/>
  <c r="AH39" i="6"/>
  <c r="AG36" i="6"/>
  <c r="Z36" i="6"/>
  <c r="AF36" i="6"/>
  <c r="Y36" i="6"/>
  <c r="AE36" i="6"/>
  <c r="Q38" i="6"/>
  <c r="S37" i="6"/>
  <c r="Y37" i="6"/>
  <c r="AE37" i="6"/>
  <c r="V39" i="6"/>
  <c r="I39" i="6"/>
  <c r="U38" i="6"/>
  <c r="AB40" i="3"/>
  <c r="AC39" i="3"/>
  <c r="AH39" i="3"/>
  <c r="Z36" i="3"/>
  <c r="AF36" i="3"/>
  <c r="Y36" i="3"/>
  <c r="AE36" i="3"/>
  <c r="Q38" i="3"/>
  <c r="S37" i="3"/>
  <c r="AQ35" i="3"/>
  <c r="Y37" i="3"/>
  <c r="AE37" i="3"/>
  <c r="V39" i="3"/>
  <c r="J39" i="3"/>
  <c r="U38" i="3"/>
  <c r="AO37" i="3"/>
  <c r="AG37" i="3"/>
  <c r="W40" i="3"/>
  <c r="I40" i="14"/>
  <c r="AG37" i="14"/>
  <c r="Z37" i="14"/>
  <c r="AF37" i="14"/>
  <c r="AI37" i="14"/>
  <c r="AJ37" i="14"/>
  <c r="Q39" i="14"/>
  <c r="S38" i="14"/>
  <c r="AI36" i="14"/>
  <c r="AJ36" i="14"/>
  <c r="AB41" i="14"/>
  <c r="AC40" i="14"/>
  <c r="AH40" i="14"/>
  <c r="V40" i="13"/>
  <c r="I40" i="13"/>
  <c r="U39" i="13"/>
  <c r="AG37" i="13"/>
  <c r="Z37" i="13"/>
  <c r="AF37" i="13"/>
  <c r="AI37" i="13"/>
  <c r="AJ37" i="13"/>
  <c r="Q39" i="13"/>
  <c r="S38" i="13"/>
  <c r="AI36" i="13"/>
  <c r="AJ36" i="13"/>
  <c r="AB41" i="13"/>
  <c r="AC40" i="13"/>
  <c r="AH40" i="13"/>
  <c r="V40" i="12"/>
  <c r="I40" i="12"/>
  <c r="U39" i="12"/>
  <c r="AG37" i="12"/>
  <c r="Z37" i="12"/>
  <c r="AF37" i="12"/>
  <c r="AI37" i="12"/>
  <c r="AJ37" i="12"/>
  <c r="Q39" i="12"/>
  <c r="S38" i="12"/>
  <c r="AI36" i="12"/>
  <c r="AJ36" i="12"/>
  <c r="AB41" i="12"/>
  <c r="AC40" i="12"/>
  <c r="AH40" i="12"/>
  <c r="V40" i="11"/>
  <c r="I40" i="11"/>
  <c r="U39" i="11"/>
  <c r="AG37" i="11"/>
  <c r="Z37" i="11"/>
  <c r="AF37" i="11"/>
  <c r="AI37" i="11"/>
  <c r="AJ37" i="11"/>
  <c r="Q39" i="11"/>
  <c r="S38" i="11"/>
  <c r="AI36" i="11"/>
  <c r="AJ36" i="11"/>
  <c r="AB41" i="11"/>
  <c r="AC40" i="11"/>
  <c r="AH40" i="11"/>
  <c r="I40" i="10"/>
  <c r="AG37" i="10"/>
  <c r="Z37" i="10"/>
  <c r="AF37" i="10"/>
  <c r="AI37" i="10"/>
  <c r="AJ37" i="10"/>
  <c r="Q39" i="10"/>
  <c r="S38" i="10"/>
  <c r="AI36" i="10"/>
  <c r="AJ36" i="10"/>
  <c r="AB41" i="10"/>
  <c r="AC40" i="10"/>
  <c r="AH40" i="10"/>
  <c r="V40" i="9"/>
  <c r="I40" i="9"/>
  <c r="U39" i="9"/>
  <c r="AG37" i="9"/>
  <c r="Z37" i="9"/>
  <c r="AF37" i="9"/>
  <c r="AI37" i="9"/>
  <c r="AJ37" i="9"/>
  <c r="Q39" i="9"/>
  <c r="S38" i="9"/>
  <c r="AI36" i="9"/>
  <c r="AJ36" i="9"/>
  <c r="AB41" i="9"/>
  <c r="AC40" i="9"/>
  <c r="AH40" i="9"/>
  <c r="V40" i="8"/>
  <c r="I40" i="8"/>
  <c r="U39" i="8"/>
  <c r="AG37" i="8"/>
  <c r="Z37" i="8"/>
  <c r="AF37" i="8"/>
  <c r="AI37" i="8"/>
  <c r="AJ37" i="8"/>
  <c r="Q39" i="8"/>
  <c r="S38" i="8"/>
  <c r="AI36" i="8"/>
  <c r="AJ36" i="8"/>
  <c r="AB41" i="8"/>
  <c r="AC40" i="8"/>
  <c r="AH40" i="8"/>
  <c r="V40" i="7"/>
  <c r="I40" i="7"/>
  <c r="U39" i="7"/>
  <c r="AG37" i="7"/>
  <c r="Z37" i="7"/>
  <c r="AF37" i="7"/>
  <c r="AI37" i="7"/>
  <c r="AJ37" i="7"/>
  <c r="Q39" i="7"/>
  <c r="S38" i="7"/>
  <c r="AI36" i="7"/>
  <c r="AJ36" i="7"/>
  <c r="AB41" i="7"/>
  <c r="AC40" i="7"/>
  <c r="AH40" i="7"/>
  <c r="V40" i="6"/>
  <c r="I40" i="6"/>
  <c r="U39" i="6"/>
  <c r="AG37" i="6"/>
  <c r="Z37" i="6"/>
  <c r="AF37" i="6"/>
  <c r="AI37" i="6"/>
  <c r="AJ37" i="6"/>
  <c r="Q39" i="6"/>
  <c r="S38" i="6"/>
  <c r="AI36" i="6"/>
  <c r="AJ36" i="6"/>
  <c r="AB41" i="6"/>
  <c r="AC40" i="6"/>
  <c r="AH40" i="6"/>
  <c r="V40" i="3"/>
  <c r="J40" i="3"/>
  <c r="U39" i="3"/>
  <c r="AP37" i="3"/>
  <c r="Z37" i="3"/>
  <c r="AF37" i="3"/>
  <c r="AI37" i="3"/>
  <c r="AJ37" i="3"/>
  <c r="Q39" i="3"/>
  <c r="S38" i="3"/>
  <c r="AI36" i="3"/>
  <c r="AJ36" i="3"/>
  <c r="AP36" i="3"/>
  <c r="AQ36" i="3"/>
  <c r="AB41" i="3"/>
  <c r="AC40" i="3"/>
  <c r="AH40" i="3"/>
  <c r="AO38" i="3"/>
  <c r="AG38" i="3"/>
  <c r="W41" i="3"/>
  <c r="AB42" i="14"/>
  <c r="AC41" i="14"/>
  <c r="AH41" i="14"/>
  <c r="AG38" i="14"/>
  <c r="Z38" i="14"/>
  <c r="AF38" i="14"/>
  <c r="Y38" i="14"/>
  <c r="AE38" i="14"/>
  <c r="Q40" i="14"/>
  <c r="S39" i="14"/>
  <c r="Y39" i="14"/>
  <c r="AE39" i="14"/>
  <c r="I41" i="14"/>
  <c r="AB42" i="13"/>
  <c r="AC41" i="13"/>
  <c r="AH41" i="13"/>
  <c r="AG38" i="13"/>
  <c r="Z38" i="13"/>
  <c r="AF38" i="13"/>
  <c r="Y38" i="13"/>
  <c r="AE38" i="13"/>
  <c r="Q40" i="13"/>
  <c r="S39" i="13"/>
  <c r="Y39" i="13"/>
  <c r="AE39" i="13"/>
  <c r="V41" i="13"/>
  <c r="I41" i="13"/>
  <c r="U40" i="13"/>
  <c r="AB42" i="12"/>
  <c r="AC41" i="12"/>
  <c r="AH41" i="12"/>
  <c r="AG38" i="12"/>
  <c r="Z38" i="12"/>
  <c r="AF38" i="12"/>
  <c r="Y38" i="12"/>
  <c r="AE38" i="12"/>
  <c r="Q40" i="12"/>
  <c r="S39" i="12"/>
  <c r="Y39" i="12"/>
  <c r="AE39" i="12"/>
  <c r="V41" i="12"/>
  <c r="I41" i="12"/>
  <c r="U40" i="12"/>
  <c r="AB42" i="11"/>
  <c r="AC41" i="11"/>
  <c r="AH41" i="11"/>
  <c r="AG38" i="11"/>
  <c r="Z38" i="11"/>
  <c r="AF38" i="11"/>
  <c r="Y38" i="11"/>
  <c r="AE38" i="11"/>
  <c r="Q40" i="11"/>
  <c r="S39" i="11"/>
  <c r="Y39" i="11"/>
  <c r="AE39" i="11"/>
  <c r="V41" i="11"/>
  <c r="I41" i="11"/>
  <c r="U40" i="11"/>
  <c r="AB42" i="10"/>
  <c r="AC41" i="10"/>
  <c r="AH41" i="10"/>
  <c r="AG38" i="10"/>
  <c r="Z38" i="10"/>
  <c r="AF38" i="10"/>
  <c r="Y38" i="10"/>
  <c r="AE38" i="10"/>
  <c r="Q40" i="10"/>
  <c r="S39" i="10"/>
  <c r="Y39" i="10"/>
  <c r="AE39" i="10"/>
  <c r="I41" i="10"/>
  <c r="AB42" i="9"/>
  <c r="AC41" i="9"/>
  <c r="AH41" i="9"/>
  <c r="AG38" i="9"/>
  <c r="Z38" i="9"/>
  <c r="AF38" i="9"/>
  <c r="Y38" i="9"/>
  <c r="AE38" i="9"/>
  <c r="Q40" i="9"/>
  <c r="S39" i="9"/>
  <c r="Y39" i="9"/>
  <c r="AE39" i="9"/>
  <c r="V41" i="9"/>
  <c r="I41" i="9"/>
  <c r="U40" i="9"/>
  <c r="AB42" i="8"/>
  <c r="AC41" i="8"/>
  <c r="AH41" i="8"/>
  <c r="AG38" i="8"/>
  <c r="Z38" i="8"/>
  <c r="AF38" i="8"/>
  <c r="Y38" i="8"/>
  <c r="AE38" i="8"/>
  <c r="Q40" i="8"/>
  <c r="S39" i="8"/>
  <c r="Y39" i="8"/>
  <c r="AE39" i="8"/>
  <c r="V41" i="8"/>
  <c r="I41" i="8"/>
  <c r="U40" i="8"/>
  <c r="AB42" i="7"/>
  <c r="AC41" i="7"/>
  <c r="AH41" i="7"/>
  <c r="AG38" i="7"/>
  <c r="Z38" i="7"/>
  <c r="AF38" i="7"/>
  <c r="Y38" i="7"/>
  <c r="AE38" i="7"/>
  <c r="Q40" i="7"/>
  <c r="S39" i="7"/>
  <c r="Y39" i="7"/>
  <c r="AE39" i="7"/>
  <c r="V41" i="7"/>
  <c r="I41" i="7"/>
  <c r="U40" i="7"/>
  <c r="AB42" i="6"/>
  <c r="AC41" i="6"/>
  <c r="AH41" i="6"/>
  <c r="AG38" i="6"/>
  <c r="Z38" i="6"/>
  <c r="AF38" i="6"/>
  <c r="Y38" i="6"/>
  <c r="AE38" i="6"/>
  <c r="Q40" i="6"/>
  <c r="S39" i="6"/>
  <c r="Y39" i="6"/>
  <c r="AE39" i="6"/>
  <c r="V41" i="6"/>
  <c r="I41" i="6"/>
  <c r="U40" i="6"/>
  <c r="AB42" i="3"/>
  <c r="AC41" i="3"/>
  <c r="AH41" i="3"/>
  <c r="Z38" i="3"/>
  <c r="AF38" i="3"/>
  <c r="Y38" i="3"/>
  <c r="AE38" i="3"/>
  <c r="Q40" i="3"/>
  <c r="S39" i="3"/>
  <c r="AQ37" i="3"/>
  <c r="Y39" i="3"/>
  <c r="AE39" i="3"/>
  <c r="V41" i="3"/>
  <c r="J41" i="3"/>
  <c r="U40" i="3"/>
  <c r="AO39" i="3"/>
  <c r="AG39" i="3"/>
  <c r="W42" i="3"/>
  <c r="I42" i="14"/>
  <c r="AG39" i="14"/>
  <c r="Z39" i="14"/>
  <c r="AF39" i="14"/>
  <c r="AI39" i="14"/>
  <c r="AJ39" i="14"/>
  <c r="Q41" i="14"/>
  <c r="S40" i="14"/>
  <c r="AI38" i="14"/>
  <c r="AJ38" i="14"/>
  <c r="AB43" i="14"/>
  <c r="AC42" i="14"/>
  <c r="AH42" i="14"/>
  <c r="V42" i="13"/>
  <c r="I42" i="13"/>
  <c r="U41" i="13"/>
  <c r="AG39" i="13"/>
  <c r="Z39" i="13"/>
  <c r="AF39" i="13"/>
  <c r="AI39" i="13"/>
  <c r="AJ39" i="13"/>
  <c r="Q41" i="13"/>
  <c r="S40" i="13"/>
  <c r="AI38" i="13"/>
  <c r="AJ38" i="13"/>
  <c r="AB43" i="13"/>
  <c r="AC42" i="13"/>
  <c r="AH42" i="13"/>
  <c r="V42" i="12"/>
  <c r="I42" i="12"/>
  <c r="U41" i="12"/>
  <c r="AG39" i="12"/>
  <c r="Z39" i="12"/>
  <c r="AF39" i="12"/>
  <c r="AI39" i="12"/>
  <c r="AJ39" i="12"/>
  <c r="Q41" i="12"/>
  <c r="S40" i="12"/>
  <c r="AI38" i="12"/>
  <c r="AJ38" i="12"/>
  <c r="AB43" i="12"/>
  <c r="AC42" i="12"/>
  <c r="AH42" i="12"/>
  <c r="V42" i="11"/>
  <c r="I42" i="11"/>
  <c r="U41" i="11"/>
  <c r="AG39" i="11"/>
  <c r="Z39" i="11"/>
  <c r="AF39" i="11"/>
  <c r="AI39" i="11"/>
  <c r="AJ39" i="11"/>
  <c r="Q41" i="11"/>
  <c r="S40" i="11"/>
  <c r="AI38" i="11"/>
  <c r="AJ38" i="11"/>
  <c r="AB43" i="11"/>
  <c r="AC42" i="11"/>
  <c r="AH42" i="11"/>
  <c r="I42" i="10"/>
  <c r="AG39" i="10"/>
  <c r="Z39" i="10"/>
  <c r="AF39" i="10"/>
  <c r="AI39" i="10"/>
  <c r="AJ39" i="10"/>
  <c r="Q41" i="10"/>
  <c r="S40" i="10"/>
  <c r="AI38" i="10"/>
  <c r="AJ38" i="10"/>
  <c r="AB43" i="10"/>
  <c r="AC42" i="10"/>
  <c r="AH42" i="10"/>
  <c r="V42" i="9"/>
  <c r="I42" i="9"/>
  <c r="U41" i="9"/>
  <c r="AG39" i="9"/>
  <c r="Z39" i="9"/>
  <c r="AF39" i="9"/>
  <c r="AI39" i="9"/>
  <c r="AJ39" i="9"/>
  <c r="Q41" i="9"/>
  <c r="S40" i="9"/>
  <c r="AI38" i="9"/>
  <c r="AJ38" i="9"/>
  <c r="AB43" i="9"/>
  <c r="AC42" i="9"/>
  <c r="AH42" i="9"/>
  <c r="V42" i="8"/>
  <c r="I42" i="8"/>
  <c r="U41" i="8"/>
  <c r="AG39" i="8"/>
  <c r="Z39" i="8"/>
  <c r="AF39" i="8"/>
  <c r="AI39" i="8"/>
  <c r="AJ39" i="8"/>
  <c r="Q41" i="8"/>
  <c r="S40" i="8"/>
  <c r="AI38" i="8"/>
  <c r="AJ38" i="8"/>
  <c r="AB43" i="8"/>
  <c r="AC42" i="8"/>
  <c r="AH42" i="8"/>
  <c r="V42" i="7"/>
  <c r="I42" i="7"/>
  <c r="U41" i="7"/>
  <c r="AG39" i="7"/>
  <c r="Z39" i="7"/>
  <c r="AF39" i="7"/>
  <c r="AI39" i="7"/>
  <c r="AJ39" i="7"/>
  <c r="Q41" i="7"/>
  <c r="S40" i="7"/>
  <c r="AI38" i="7"/>
  <c r="AJ38" i="7"/>
  <c r="AB43" i="7"/>
  <c r="AC42" i="7"/>
  <c r="AH42" i="7"/>
  <c r="V42" i="6"/>
  <c r="I42" i="6"/>
  <c r="U41" i="6"/>
  <c r="AG39" i="6"/>
  <c r="Z39" i="6"/>
  <c r="AF39" i="6"/>
  <c r="AI39" i="6"/>
  <c r="AJ39" i="6"/>
  <c r="Q41" i="6"/>
  <c r="S40" i="6"/>
  <c r="AI38" i="6"/>
  <c r="AJ38" i="6"/>
  <c r="AB43" i="6"/>
  <c r="AC42" i="6"/>
  <c r="AH42" i="6"/>
  <c r="V42" i="3"/>
  <c r="J42" i="3"/>
  <c r="U41" i="3"/>
  <c r="AP39" i="3"/>
  <c r="Z39" i="3"/>
  <c r="AF39" i="3"/>
  <c r="AI39" i="3"/>
  <c r="AJ39" i="3"/>
  <c r="Q41" i="3"/>
  <c r="S40" i="3"/>
  <c r="AI38" i="3"/>
  <c r="AJ38" i="3"/>
  <c r="AP38" i="3"/>
  <c r="AQ38" i="3"/>
  <c r="AB43" i="3"/>
  <c r="AC42" i="3"/>
  <c r="AH42" i="3"/>
  <c r="AO40" i="3"/>
  <c r="AG40" i="3"/>
  <c r="W43" i="3"/>
  <c r="AB44" i="14"/>
  <c r="AC43" i="14"/>
  <c r="AH43" i="14"/>
  <c r="AG40" i="14"/>
  <c r="Z40" i="14"/>
  <c r="AF40" i="14"/>
  <c r="Y40" i="14"/>
  <c r="AE40" i="14"/>
  <c r="Q42" i="14"/>
  <c r="S41" i="14"/>
  <c r="Y41" i="14"/>
  <c r="AE41" i="14"/>
  <c r="I43" i="14"/>
  <c r="AB44" i="13"/>
  <c r="AC43" i="13"/>
  <c r="AH43" i="13"/>
  <c r="AG40" i="13"/>
  <c r="Z40" i="13"/>
  <c r="AF40" i="13"/>
  <c r="Y40" i="13"/>
  <c r="AE40" i="13"/>
  <c r="Q42" i="13"/>
  <c r="S41" i="13"/>
  <c r="Y41" i="13"/>
  <c r="AE41" i="13"/>
  <c r="V43" i="13"/>
  <c r="I43" i="13"/>
  <c r="U42" i="13"/>
  <c r="AB44" i="12"/>
  <c r="AC43" i="12"/>
  <c r="AH43" i="12"/>
  <c r="AG40" i="12"/>
  <c r="Z40" i="12"/>
  <c r="AF40" i="12"/>
  <c r="Y40" i="12"/>
  <c r="AE40" i="12"/>
  <c r="Q42" i="12"/>
  <c r="S41" i="12"/>
  <c r="Y41" i="12"/>
  <c r="AE41" i="12"/>
  <c r="V43" i="12"/>
  <c r="I43" i="12"/>
  <c r="U42" i="12"/>
  <c r="AB44" i="11"/>
  <c r="AC43" i="11"/>
  <c r="AH43" i="11"/>
  <c r="AG40" i="11"/>
  <c r="Z40" i="11"/>
  <c r="AF40" i="11"/>
  <c r="Y40" i="11"/>
  <c r="AE40" i="11"/>
  <c r="Q42" i="11"/>
  <c r="S41" i="11"/>
  <c r="Y41" i="11"/>
  <c r="AE41" i="11"/>
  <c r="V43" i="11"/>
  <c r="I43" i="11"/>
  <c r="U42" i="11"/>
  <c r="AB44" i="10"/>
  <c r="AC43" i="10"/>
  <c r="AH43" i="10"/>
  <c r="AG40" i="10"/>
  <c r="Z40" i="10"/>
  <c r="AF40" i="10"/>
  <c r="Y40" i="10"/>
  <c r="AE40" i="10"/>
  <c r="Q42" i="10"/>
  <c r="S41" i="10"/>
  <c r="Y41" i="10"/>
  <c r="AE41" i="10"/>
  <c r="I43" i="10"/>
  <c r="AB44" i="9"/>
  <c r="AC43" i="9"/>
  <c r="AH43" i="9"/>
  <c r="AG40" i="9"/>
  <c r="Z40" i="9"/>
  <c r="AF40" i="9"/>
  <c r="Y40" i="9"/>
  <c r="AE40" i="9"/>
  <c r="Q42" i="9"/>
  <c r="S41" i="9"/>
  <c r="Y41" i="9"/>
  <c r="AE41" i="9"/>
  <c r="V43" i="9"/>
  <c r="I43" i="9"/>
  <c r="U42" i="9"/>
  <c r="AB44" i="8"/>
  <c r="AC43" i="8"/>
  <c r="AH43" i="8"/>
  <c r="AG40" i="8"/>
  <c r="Z40" i="8"/>
  <c r="AF40" i="8"/>
  <c r="Y40" i="8"/>
  <c r="AE40" i="8"/>
  <c r="Q42" i="8"/>
  <c r="S41" i="8"/>
  <c r="Y41" i="8"/>
  <c r="AE41" i="8"/>
  <c r="V43" i="8"/>
  <c r="I43" i="8"/>
  <c r="U42" i="8"/>
  <c r="AB44" i="7"/>
  <c r="AC43" i="7"/>
  <c r="AH43" i="7"/>
  <c r="AG40" i="7"/>
  <c r="Z40" i="7"/>
  <c r="AF40" i="7"/>
  <c r="Y40" i="7"/>
  <c r="AE40" i="7"/>
  <c r="Q42" i="7"/>
  <c r="S41" i="7"/>
  <c r="Y41" i="7"/>
  <c r="AE41" i="7"/>
  <c r="V43" i="7"/>
  <c r="I43" i="7"/>
  <c r="U42" i="7"/>
  <c r="AB44" i="6"/>
  <c r="AC43" i="6"/>
  <c r="AH43" i="6"/>
  <c r="AG40" i="6"/>
  <c r="Z40" i="6"/>
  <c r="AF40" i="6"/>
  <c r="Y40" i="6"/>
  <c r="AE40" i="6"/>
  <c r="Q42" i="6"/>
  <c r="S41" i="6"/>
  <c r="Y41" i="6"/>
  <c r="AE41" i="6"/>
  <c r="V43" i="6"/>
  <c r="I43" i="6"/>
  <c r="U42" i="6"/>
  <c r="AB44" i="3"/>
  <c r="AC43" i="3"/>
  <c r="AH43" i="3"/>
  <c r="Z40" i="3"/>
  <c r="AF40" i="3"/>
  <c r="Y40" i="3"/>
  <c r="AE40" i="3"/>
  <c r="Q42" i="3"/>
  <c r="S41" i="3"/>
  <c r="AQ39" i="3"/>
  <c r="Y41" i="3"/>
  <c r="AE41" i="3"/>
  <c r="V43" i="3"/>
  <c r="J43" i="3"/>
  <c r="U42" i="3"/>
  <c r="AO41" i="3"/>
  <c r="AG41" i="3"/>
  <c r="W44" i="3"/>
  <c r="I44" i="14"/>
  <c r="AG41" i="14"/>
  <c r="Z41" i="14"/>
  <c r="AF41" i="14"/>
  <c r="AI41" i="14"/>
  <c r="AJ41" i="14"/>
  <c r="Q43" i="14"/>
  <c r="S42" i="14"/>
  <c r="AI40" i="14"/>
  <c r="AJ40" i="14"/>
  <c r="AB45" i="14"/>
  <c r="AC44" i="14"/>
  <c r="AH44" i="14"/>
  <c r="V44" i="13"/>
  <c r="I44" i="13"/>
  <c r="U43" i="13"/>
  <c r="AG41" i="13"/>
  <c r="Z41" i="13"/>
  <c r="AF41" i="13"/>
  <c r="AI41" i="13"/>
  <c r="AJ41" i="13"/>
  <c r="Q43" i="13"/>
  <c r="S42" i="13"/>
  <c r="AI40" i="13"/>
  <c r="AJ40" i="13"/>
  <c r="AB45" i="13"/>
  <c r="AC44" i="13"/>
  <c r="AH44" i="13"/>
  <c r="V44" i="12"/>
  <c r="I44" i="12"/>
  <c r="U43" i="12"/>
  <c r="AG41" i="12"/>
  <c r="Z41" i="12"/>
  <c r="AF41" i="12"/>
  <c r="AI41" i="12"/>
  <c r="AJ41" i="12"/>
  <c r="Q43" i="12"/>
  <c r="S42" i="12"/>
  <c r="AI40" i="12"/>
  <c r="AJ40" i="12"/>
  <c r="AB45" i="12"/>
  <c r="AC44" i="12"/>
  <c r="AH44" i="12"/>
  <c r="V44" i="11"/>
  <c r="I44" i="11"/>
  <c r="U43" i="11"/>
  <c r="AG41" i="11"/>
  <c r="Z41" i="11"/>
  <c r="AF41" i="11"/>
  <c r="AI41" i="11"/>
  <c r="AJ41" i="11"/>
  <c r="Q43" i="11"/>
  <c r="S42" i="11"/>
  <c r="AI40" i="11"/>
  <c r="AJ40" i="11"/>
  <c r="AB45" i="11"/>
  <c r="AC44" i="11"/>
  <c r="AH44" i="11"/>
  <c r="I44" i="10"/>
  <c r="AG41" i="10"/>
  <c r="Z41" i="10"/>
  <c r="AF41" i="10"/>
  <c r="AI41" i="10"/>
  <c r="AJ41" i="10"/>
  <c r="Q43" i="10"/>
  <c r="S42" i="10"/>
  <c r="AI40" i="10"/>
  <c r="AJ40" i="10"/>
  <c r="AB45" i="10"/>
  <c r="AC44" i="10"/>
  <c r="AH44" i="10"/>
  <c r="V44" i="9"/>
  <c r="I44" i="9"/>
  <c r="U43" i="9"/>
  <c r="AG41" i="9"/>
  <c r="Z41" i="9"/>
  <c r="AF41" i="9"/>
  <c r="AI41" i="9"/>
  <c r="AJ41" i="9"/>
  <c r="Q43" i="9"/>
  <c r="S42" i="9"/>
  <c r="AI40" i="9"/>
  <c r="AJ40" i="9"/>
  <c r="AB45" i="9"/>
  <c r="AC44" i="9"/>
  <c r="AH44" i="9"/>
  <c r="V44" i="8"/>
  <c r="I44" i="8"/>
  <c r="U43" i="8"/>
  <c r="AG41" i="8"/>
  <c r="Z41" i="8"/>
  <c r="AF41" i="8"/>
  <c r="AI41" i="8"/>
  <c r="AJ41" i="8"/>
  <c r="Q43" i="8"/>
  <c r="S42" i="8"/>
  <c r="AI40" i="8"/>
  <c r="AJ40" i="8"/>
  <c r="AB45" i="8"/>
  <c r="AC44" i="8"/>
  <c r="AH44" i="8"/>
  <c r="V44" i="7"/>
  <c r="I44" i="7"/>
  <c r="U43" i="7"/>
  <c r="AG41" i="7"/>
  <c r="Z41" i="7"/>
  <c r="AF41" i="7"/>
  <c r="AI41" i="7"/>
  <c r="AJ41" i="7"/>
  <c r="Q43" i="7"/>
  <c r="S42" i="7"/>
  <c r="AI40" i="7"/>
  <c r="AJ40" i="7"/>
  <c r="AB45" i="7"/>
  <c r="AC44" i="7"/>
  <c r="AH44" i="7"/>
  <c r="V44" i="6"/>
  <c r="I44" i="6"/>
  <c r="U43" i="6"/>
  <c r="AG41" i="6"/>
  <c r="Z41" i="6"/>
  <c r="AF41" i="6"/>
  <c r="AI41" i="6"/>
  <c r="AJ41" i="6"/>
  <c r="Q43" i="6"/>
  <c r="S42" i="6"/>
  <c r="AI40" i="6"/>
  <c r="AJ40" i="6"/>
  <c r="AB45" i="6"/>
  <c r="AC44" i="6"/>
  <c r="AH44" i="6"/>
  <c r="V44" i="3"/>
  <c r="J44" i="3"/>
  <c r="U43" i="3"/>
  <c r="AP41" i="3"/>
  <c r="Z41" i="3"/>
  <c r="AF41" i="3"/>
  <c r="AI41" i="3"/>
  <c r="AJ41" i="3"/>
  <c r="Q43" i="3"/>
  <c r="S42" i="3"/>
  <c r="AI40" i="3"/>
  <c r="AJ40" i="3"/>
  <c r="AP40" i="3"/>
  <c r="AQ40" i="3"/>
  <c r="AB45" i="3"/>
  <c r="AC44" i="3"/>
  <c r="AH44" i="3"/>
  <c r="AO42" i="3"/>
  <c r="AG42" i="3"/>
  <c r="W45" i="3"/>
  <c r="AB46" i="14"/>
  <c r="AC45" i="14"/>
  <c r="AH45" i="14"/>
  <c r="AG42" i="14"/>
  <c r="Z42" i="14"/>
  <c r="AF42" i="14"/>
  <c r="Y42" i="14"/>
  <c r="AE42" i="14"/>
  <c r="Q44" i="14"/>
  <c r="S43" i="14"/>
  <c r="Y43" i="14"/>
  <c r="AE43" i="14"/>
  <c r="I45" i="14"/>
  <c r="AB46" i="13"/>
  <c r="AC45" i="13"/>
  <c r="AH45" i="13"/>
  <c r="AG42" i="13"/>
  <c r="Z42" i="13"/>
  <c r="AF42" i="13"/>
  <c r="Y42" i="13"/>
  <c r="AE42" i="13"/>
  <c r="Q44" i="13"/>
  <c r="S43" i="13"/>
  <c r="Y43" i="13"/>
  <c r="AE43" i="13"/>
  <c r="V45" i="13"/>
  <c r="I45" i="13"/>
  <c r="U44" i="13"/>
  <c r="AB46" i="12"/>
  <c r="AC45" i="12"/>
  <c r="AH45" i="12"/>
  <c r="AG42" i="12"/>
  <c r="Z42" i="12"/>
  <c r="AF42" i="12"/>
  <c r="Y42" i="12"/>
  <c r="AE42" i="12"/>
  <c r="Q44" i="12"/>
  <c r="S43" i="12"/>
  <c r="Y43" i="12"/>
  <c r="AE43" i="12"/>
  <c r="V45" i="12"/>
  <c r="I45" i="12"/>
  <c r="U44" i="12"/>
  <c r="AB46" i="11"/>
  <c r="AC45" i="11"/>
  <c r="AH45" i="11"/>
  <c r="AG42" i="11"/>
  <c r="Z42" i="11"/>
  <c r="AF42" i="11"/>
  <c r="Y42" i="11"/>
  <c r="AE42" i="11"/>
  <c r="Q44" i="11"/>
  <c r="S43" i="11"/>
  <c r="Y43" i="11"/>
  <c r="AE43" i="11"/>
  <c r="V45" i="11"/>
  <c r="I45" i="11"/>
  <c r="U44" i="11"/>
  <c r="AB46" i="10"/>
  <c r="AC45" i="10"/>
  <c r="AH45" i="10"/>
  <c r="AG42" i="10"/>
  <c r="Z42" i="10"/>
  <c r="AF42" i="10"/>
  <c r="Y42" i="10"/>
  <c r="AE42" i="10"/>
  <c r="Q44" i="10"/>
  <c r="S43" i="10"/>
  <c r="Y43" i="10"/>
  <c r="AE43" i="10"/>
  <c r="I45" i="10"/>
  <c r="AB46" i="9"/>
  <c r="AC45" i="9"/>
  <c r="AH45" i="9"/>
  <c r="AG42" i="9"/>
  <c r="Z42" i="9"/>
  <c r="AF42" i="9"/>
  <c r="Y42" i="9"/>
  <c r="AE42" i="9"/>
  <c r="Q44" i="9"/>
  <c r="S43" i="9"/>
  <c r="Y43" i="9"/>
  <c r="AE43" i="9"/>
  <c r="V45" i="9"/>
  <c r="I45" i="9"/>
  <c r="U44" i="9"/>
  <c r="AB46" i="8"/>
  <c r="AC45" i="8"/>
  <c r="AH45" i="8"/>
  <c r="AG42" i="8"/>
  <c r="Z42" i="8"/>
  <c r="AF42" i="8"/>
  <c r="Y42" i="8"/>
  <c r="AE42" i="8"/>
  <c r="Q44" i="8"/>
  <c r="S43" i="8"/>
  <c r="Y43" i="8"/>
  <c r="AE43" i="8"/>
  <c r="V45" i="8"/>
  <c r="I45" i="8"/>
  <c r="U44" i="8"/>
  <c r="AB46" i="7"/>
  <c r="AC45" i="7"/>
  <c r="AH45" i="7"/>
  <c r="AG42" i="7"/>
  <c r="Z42" i="7"/>
  <c r="AF42" i="7"/>
  <c r="Y42" i="7"/>
  <c r="AE42" i="7"/>
  <c r="Q44" i="7"/>
  <c r="S43" i="7"/>
  <c r="Y43" i="7"/>
  <c r="AE43" i="7"/>
  <c r="V45" i="7"/>
  <c r="I45" i="7"/>
  <c r="U44" i="7"/>
  <c r="AB46" i="6"/>
  <c r="AC45" i="6"/>
  <c r="AH45" i="6"/>
  <c r="AG42" i="6"/>
  <c r="Z42" i="6"/>
  <c r="AF42" i="6"/>
  <c r="Y42" i="6"/>
  <c r="AE42" i="6"/>
  <c r="Q44" i="6"/>
  <c r="S43" i="6"/>
  <c r="Y43" i="6"/>
  <c r="AE43" i="6"/>
  <c r="V45" i="6"/>
  <c r="I45" i="6"/>
  <c r="U44" i="6"/>
  <c r="AB46" i="3"/>
  <c r="AC45" i="3"/>
  <c r="AH45" i="3"/>
  <c r="Z42" i="3"/>
  <c r="AF42" i="3"/>
  <c r="Y42" i="3"/>
  <c r="AE42" i="3"/>
  <c r="Q44" i="3"/>
  <c r="S43" i="3"/>
  <c r="AQ41" i="3"/>
  <c r="Y43" i="3"/>
  <c r="AE43" i="3"/>
  <c r="V45" i="3"/>
  <c r="J45" i="3"/>
  <c r="U44" i="3"/>
  <c r="AO43" i="3"/>
  <c r="AG43" i="3"/>
  <c r="W46" i="3"/>
  <c r="I46" i="14"/>
  <c r="AG43" i="14"/>
  <c r="Z43" i="14"/>
  <c r="AF43" i="14"/>
  <c r="AI43" i="14"/>
  <c r="AJ43" i="14"/>
  <c r="Q45" i="14"/>
  <c r="S44" i="14"/>
  <c r="AI42" i="14"/>
  <c r="AJ42" i="14"/>
  <c r="AB47" i="14"/>
  <c r="AC46" i="14"/>
  <c r="AH46" i="14"/>
  <c r="V46" i="13"/>
  <c r="I46" i="13"/>
  <c r="U45" i="13"/>
  <c r="AG43" i="13"/>
  <c r="Z43" i="13"/>
  <c r="AF43" i="13"/>
  <c r="AI43" i="13"/>
  <c r="AJ43" i="13"/>
  <c r="Q45" i="13"/>
  <c r="S44" i="13"/>
  <c r="AI42" i="13"/>
  <c r="AJ42" i="13"/>
  <c r="AB47" i="13"/>
  <c r="AC46" i="13"/>
  <c r="AH46" i="13"/>
  <c r="V46" i="12"/>
  <c r="I46" i="12"/>
  <c r="U45" i="12"/>
  <c r="AG43" i="12"/>
  <c r="Z43" i="12"/>
  <c r="AF43" i="12"/>
  <c r="AI43" i="12"/>
  <c r="AJ43" i="12"/>
  <c r="Q45" i="12"/>
  <c r="S44" i="12"/>
  <c r="AI42" i="12"/>
  <c r="AJ42" i="12"/>
  <c r="AB47" i="12"/>
  <c r="AC46" i="12"/>
  <c r="AH46" i="12"/>
  <c r="V46" i="11"/>
  <c r="I46" i="11"/>
  <c r="U45" i="11"/>
  <c r="AG43" i="11"/>
  <c r="Z43" i="11"/>
  <c r="AF43" i="11"/>
  <c r="AI43" i="11"/>
  <c r="AJ43" i="11"/>
  <c r="Q45" i="11"/>
  <c r="S44" i="11"/>
  <c r="AI42" i="11"/>
  <c r="AJ42" i="11"/>
  <c r="AB47" i="11"/>
  <c r="AC46" i="11"/>
  <c r="AH46" i="11"/>
  <c r="I46" i="10"/>
  <c r="AG43" i="10"/>
  <c r="Z43" i="10"/>
  <c r="AF43" i="10"/>
  <c r="AI43" i="10"/>
  <c r="AJ43" i="10"/>
  <c r="Q45" i="10"/>
  <c r="S44" i="10"/>
  <c r="AI42" i="10"/>
  <c r="AJ42" i="10"/>
  <c r="AB47" i="10"/>
  <c r="AC46" i="10"/>
  <c r="AH46" i="10"/>
  <c r="V46" i="9"/>
  <c r="I46" i="9"/>
  <c r="U45" i="9"/>
  <c r="AG43" i="9"/>
  <c r="Z43" i="9"/>
  <c r="AF43" i="9"/>
  <c r="AI43" i="9"/>
  <c r="AJ43" i="9"/>
  <c r="Q45" i="9"/>
  <c r="S44" i="9"/>
  <c r="AI42" i="9"/>
  <c r="AJ42" i="9"/>
  <c r="AB47" i="9"/>
  <c r="AC46" i="9"/>
  <c r="AH46" i="9"/>
  <c r="V46" i="8"/>
  <c r="I46" i="8"/>
  <c r="U45" i="8"/>
  <c r="AG43" i="8"/>
  <c r="Z43" i="8"/>
  <c r="AF43" i="8"/>
  <c r="AI43" i="8"/>
  <c r="AJ43" i="8"/>
  <c r="Q45" i="8"/>
  <c r="S44" i="8"/>
  <c r="AI42" i="8"/>
  <c r="AJ42" i="8"/>
  <c r="AB47" i="8"/>
  <c r="AC46" i="8"/>
  <c r="AH46" i="8"/>
  <c r="V46" i="7"/>
  <c r="I46" i="7"/>
  <c r="U45" i="7"/>
  <c r="AG43" i="7"/>
  <c r="Z43" i="7"/>
  <c r="AF43" i="7"/>
  <c r="AI43" i="7"/>
  <c r="AJ43" i="7"/>
  <c r="Q45" i="7"/>
  <c r="S44" i="7"/>
  <c r="AI42" i="7"/>
  <c r="AJ42" i="7"/>
  <c r="AB47" i="7"/>
  <c r="AC46" i="7"/>
  <c r="AH46" i="7"/>
  <c r="V46" i="6"/>
  <c r="I46" i="6"/>
  <c r="U45" i="6"/>
  <c r="AG43" i="6"/>
  <c r="Z43" i="6"/>
  <c r="AF43" i="6"/>
  <c r="AI43" i="6"/>
  <c r="AJ43" i="6"/>
  <c r="Q45" i="6"/>
  <c r="S44" i="6"/>
  <c r="AI42" i="6"/>
  <c r="AJ42" i="6"/>
  <c r="AB47" i="6"/>
  <c r="AC46" i="6"/>
  <c r="AH46" i="6"/>
  <c r="V46" i="3"/>
  <c r="J46" i="3"/>
  <c r="U45" i="3"/>
  <c r="AP43" i="3"/>
  <c r="Z43" i="3"/>
  <c r="AF43" i="3"/>
  <c r="AI43" i="3"/>
  <c r="AJ43" i="3"/>
  <c r="Q45" i="3"/>
  <c r="S44" i="3"/>
  <c r="AI42" i="3"/>
  <c r="AJ42" i="3"/>
  <c r="AP42" i="3"/>
  <c r="AQ42" i="3"/>
  <c r="AB47" i="3"/>
  <c r="AC46" i="3"/>
  <c r="AH46" i="3"/>
  <c r="AO44" i="3"/>
  <c r="AG44" i="3"/>
  <c r="W47" i="3"/>
  <c r="AB48" i="14"/>
  <c r="AC47" i="14"/>
  <c r="AH47" i="14"/>
  <c r="AG44" i="14"/>
  <c r="Z44" i="14"/>
  <c r="AF44" i="14"/>
  <c r="Y44" i="14"/>
  <c r="AE44" i="14"/>
  <c r="Q46" i="14"/>
  <c r="S45" i="14"/>
  <c r="Y45" i="14"/>
  <c r="AE45" i="14"/>
  <c r="I47" i="14"/>
  <c r="AB48" i="13"/>
  <c r="AC47" i="13"/>
  <c r="AH47" i="13"/>
  <c r="AG44" i="13"/>
  <c r="Z44" i="13"/>
  <c r="AF44" i="13"/>
  <c r="Y44" i="13"/>
  <c r="AE44" i="13"/>
  <c r="Q46" i="13"/>
  <c r="S45" i="13"/>
  <c r="Y45" i="13"/>
  <c r="AE45" i="13"/>
  <c r="V47" i="13"/>
  <c r="I47" i="13"/>
  <c r="U46" i="13"/>
  <c r="AB48" i="12"/>
  <c r="AC47" i="12"/>
  <c r="AH47" i="12"/>
  <c r="AG44" i="12"/>
  <c r="Z44" i="12"/>
  <c r="AF44" i="12"/>
  <c r="Y44" i="12"/>
  <c r="AE44" i="12"/>
  <c r="Q46" i="12"/>
  <c r="S45" i="12"/>
  <c r="Y45" i="12"/>
  <c r="AE45" i="12"/>
  <c r="V47" i="12"/>
  <c r="I47" i="12"/>
  <c r="U46" i="12"/>
  <c r="AB48" i="11"/>
  <c r="AC47" i="11"/>
  <c r="AH47" i="11"/>
  <c r="AG44" i="11"/>
  <c r="Z44" i="11"/>
  <c r="AF44" i="11"/>
  <c r="Y44" i="11"/>
  <c r="AE44" i="11"/>
  <c r="Q46" i="11"/>
  <c r="S45" i="11"/>
  <c r="Y45" i="11"/>
  <c r="AE45" i="11"/>
  <c r="V47" i="11"/>
  <c r="I47" i="11"/>
  <c r="U46" i="11"/>
  <c r="AB48" i="10"/>
  <c r="AC47" i="10"/>
  <c r="AH47" i="10"/>
  <c r="AG44" i="10"/>
  <c r="Z44" i="10"/>
  <c r="AF44" i="10"/>
  <c r="Y44" i="10"/>
  <c r="AE44" i="10"/>
  <c r="Q46" i="10"/>
  <c r="S45" i="10"/>
  <c r="Y45" i="10"/>
  <c r="AE45" i="10"/>
  <c r="I47" i="10"/>
  <c r="AB48" i="9"/>
  <c r="AC47" i="9"/>
  <c r="AH47" i="9"/>
  <c r="AG44" i="9"/>
  <c r="Z44" i="9"/>
  <c r="AF44" i="9"/>
  <c r="Y44" i="9"/>
  <c r="AE44" i="9"/>
  <c r="Q46" i="9"/>
  <c r="S45" i="9"/>
  <c r="Y45" i="9"/>
  <c r="AE45" i="9"/>
  <c r="V47" i="9"/>
  <c r="I47" i="9"/>
  <c r="U46" i="9"/>
  <c r="AB48" i="8"/>
  <c r="AC47" i="8"/>
  <c r="AH47" i="8"/>
  <c r="AG44" i="8"/>
  <c r="Z44" i="8"/>
  <c r="AF44" i="8"/>
  <c r="Y44" i="8"/>
  <c r="AE44" i="8"/>
  <c r="Q46" i="8"/>
  <c r="S45" i="8"/>
  <c r="Y45" i="8"/>
  <c r="AE45" i="8"/>
  <c r="V47" i="8"/>
  <c r="I47" i="8"/>
  <c r="U46" i="8"/>
  <c r="AB48" i="7"/>
  <c r="AC47" i="7"/>
  <c r="AH47" i="7"/>
  <c r="AG44" i="7"/>
  <c r="Z44" i="7"/>
  <c r="AF44" i="7"/>
  <c r="Y44" i="7"/>
  <c r="AE44" i="7"/>
  <c r="Q46" i="7"/>
  <c r="S45" i="7"/>
  <c r="Y45" i="7"/>
  <c r="AE45" i="7"/>
  <c r="V47" i="7"/>
  <c r="I47" i="7"/>
  <c r="U46" i="7"/>
  <c r="AB48" i="6"/>
  <c r="AC47" i="6"/>
  <c r="AH47" i="6"/>
  <c r="AG44" i="6"/>
  <c r="Z44" i="6"/>
  <c r="AF44" i="6"/>
  <c r="Y44" i="6"/>
  <c r="AE44" i="6"/>
  <c r="Q46" i="6"/>
  <c r="S45" i="6"/>
  <c r="Y45" i="6"/>
  <c r="AE45" i="6"/>
  <c r="V47" i="6"/>
  <c r="I47" i="6"/>
  <c r="U46" i="6"/>
  <c r="AB48" i="3"/>
  <c r="AC47" i="3"/>
  <c r="AH47" i="3"/>
  <c r="Z44" i="3"/>
  <c r="AF44" i="3"/>
  <c r="Y44" i="3"/>
  <c r="AE44" i="3"/>
  <c r="Q46" i="3"/>
  <c r="S45" i="3"/>
  <c r="AQ43" i="3"/>
  <c r="Y45" i="3"/>
  <c r="AE45" i="3"/>
  <c r="V47" i="3"/>
  <c r="J47" i="3"/>
  <c r="U46" i="3"/>
  <c r="AO45" i="3"/>
  <c r="AG45" i="3"/>
  <c r="W48" i="3"/>
  <c r="I48" i="14"/>
  <c r="AG45" i="14"/>
  <c r="Z45" i="14"/>
  <c r="AF45" i="14"/>
  <c r="AI45" i="14"/>
  <c r="AJ45" i="14"/>
  <c r="Q47" i="14"/>
  <c r="S46" i="14"/>
  <c r="AI44" i="14"/>
  <c r="AJ44" i="14"/>
  <c r="AB49" i="14"/>
  <c r="AC48" i="14"/>
  <c r="AH48" i="14"/>
  <c r="V48" i="13"/>
  <c r="I48" i="13"/>
  <c r="U47" i="13"/>
  <c r="AG45" i="13"/>
  <c r="Z45" i="13"/>
  <c r="AF45" i="13"/>
  <c r="AI45" i="13"/>
  <c r="AJ45" i="13"/>
  <c r="Q47" i="13"/>
  <c r="S46" i="13"/>
  <c r="AI44" i="13"/>
  <c r="AJ44" i="13"/>
  <c r="AB49" i="13"/>
  <c r="AC48" i="13"/>
  <c r="AH48" i="13"/>
  <c r="V48" i="12"/>
  <c r="I48" i="12"/>
  <c r="U47" i="12"/>
  <c r="AG45" i="12"/>
  <c r="Z45" i="12"/>
  <c r="AF45" i="12"/>
  <c r="AI45" i="12"/>
  <c r="AJ45" i="12"/>
  <c r="Q47" i="12"/>
  <c r="S46" i="12"/>
  <c r="AI44" i="12"/>
  <c r="AJ44" i="12"/>
  <c r="AB49" i="12"/>
  <c r="AC48" i="12"/>
  <c r="AH48" i="12"/>
  <c r="V48" i="11"/>
  <c r="I48" i="11"/>
  <c r="U47" i="11"/>
  <c r="AG45" i="11"/>
  <c r="Z45" i="11"/>
  <c r="AF45" i="11"/>
  <c r="AI45" i="11"/>
  <c r="AJ45" i="11"/>
  <c r="Q47" i="11"/>
  <c r="S46" i="11"/>
  <c r="AI44" i="11"/>
  <c r="AJ44" i="11"/>
  <c r="AB49" i="11"/>
  <c r="AC48" i="11"/>
  <c r="AH48" i="11"/>
  <c r="I48" i="10"/>
  <c r="AG45" i="10"/>
  <c r="Z45" i="10"/>
  <c r="AF45" i="10"/>
  <c r="AI45" i="10"/>
  <c r="AJ45" i="10"/>
  <c r="Q47" i="10"/>
  <c r="S46" i="10"/>
  <c r="AI44" i="10"/>
  <c r="AJ44" i="10"/>
  <c r="AB49" i="10"/>
  <c r="AC48" i="10"/>
  <c r="AH48" i="10"/>
  <c r="V48" i="9"/>
  <c r="I48" i="9"/>
  <c r="U47" i="9"/>
  <c r="AG45" i="9"/>
  <c r="Z45" i="9"/>
  <c r="AF45" i="9"/>
  <c r="AI45" i="9"/>
  <c r="AJ45" i="9"/>
  <c r="Q47" i="9"/>
  <c r="S46" i="9"/>
  <c r="AI44" i="9"/>
  <c r="AJ44" i="9"/>
  <c r="AB49" i="9"/>
  <c r="AC48" i="9"/>
  <c r="AH48" i="9"/>
  <c r="V48" i="8"/>
  <c r="I48" i="8"/>
  <c r="U47" i="8"/>
  <c r="AG45" i="8"/>
  <c r="Z45" i="8"/>
  <c r="AF45" i="8"/>
  <c r="AI45" i="8"/>
  <c r="AJ45" i="8"/>
  <c r="Q47" i="8"/>
  <c r="S46" i="8"/>
  <c r="AI44" i="8"/>
  <c r="AJ44" i="8"/>
  <c r="AB49" i="8"/>
  <c r="AC48" i="8"/>
  <c r="AH48" i="8"/>
  <c r="V48" i="7"/>
  <c r="I48" i="7"/>
  <c r="U47" i="7"/>
  <c r="AG45" i="7"/>
  <c r="Z45" i="7"/>
  <c r="AF45" i="7"/>
  <c r="AI45" i="7"/>
  <c r="AJ45" i="7"/>
  <c r="Q47" i="7"/>
  <c r="S46" i="7"/>
  <c r="AI44" i="7"/>
  <c r="AJ44" i="7"/>
  <c r="AB49" i="7"/>
  <c r="AC48" i="7"/>
  <c r="AH48" i="7"/>
  <c r="V48" i="6"/>
  <c r="I48" i="6"/>
  <c r="U47" i="6"/>
  <c r="AG45" i="6"/>
  <c r="Z45" i="6"/>
  <c r="AF45" i="6"/>
  <c r="AI45" i="6"/>
  <c r="AJ45" i="6"/>
  <c r="Q47" i="6"/>
  <c r="S46" i="6"/>
  <c r="AI44" i="6"/>
  <c r="AJ44" i="6"/>
  <c r="AB49" i="6"/>
  <c r="AC48" i="6"/>
  <c r="AH48" i="6"/>
  <c r="V48" i="3"/>
  <c r="J48" i="3"/>
  <c r="U47" i="3"/>
  <c r="AP45" i="3"/>
  <c r="Z45" i="3"/>
  <c r="AF45" i="3"/>
  <c r="AI45" i="3"/>
  <c r="AJ45" i="3"/>
  <c r="Q47" i="3"/>
  <c r="S46" i="3"/>
  <c r="AI44" i="3"/>
  <c r="AJ44" i="3"/>
  <c r="AP44" i="3"/>
  <c r="AQ44" i="3"/>
  <c r="AB49" i="3"/>
  <c r="AC48" i="3"/>
  <c r="AH48" i="3"/>
  <c r="AO46" i="3"/>
  <c r="AG46" i="3"/>
  <c r="W49" i="3"/>
  <c r="AB50" i="14"/>
  <c r="AC49" i="14"/>
  <c r="AH49" i="14"/>
  <c r="AG46" i="14"/>
  <c r="Z46" i="14"/>
  <c r="AF46" i="14"/>
  <c r="Y46" i="14"/>
  <c r="AE46" i="14"/>
  <c r="Q48" i="14"/>
  <c r="S47" i="14"/>
  <c r="Y47" i="14"/>
  <c r="AE47" i="14"/>
  <c r="I49" i="14"/>
  <c r="AB50" i="13"/>
  <c r="AC49" i="13"/>
  <c r="AH49" i="13"/>
  <c r="AG46" i="13"/>
  <c r="Z46" i="13"/>
  <c r="AF46" i="13"/>
  <c r="Y46" i="13"/>
  <c r="AE46" i="13"/>
  <c r="Q48" i="13"/>
  <c r="S47" i="13"/>
  <c r="Y47" i="13"/>
  <c r="AE47" i="13"/>
  <c r="V49" i="13"/>
  <c r="I49" i="13"/>
  <c r="U48" i="13"/>
  <c r="AB50" i="12"/>
  <c r="AC49" i="12"/>
  <c r="AH49" i="12"/>
  <c r="AG46" i="12"/>
  <c r="Z46" i="12"/>
  <c r="AF46" i="12"/>
  <c r="Y46" i="12"/>
  <c r="AE46" i="12"/>
  <c r="Q48" i="12"/>
  <c r="S47" i="12"/>
  <c r="Y47" i="12"/>
  <c r="AE47" i="12"/>
  <c r="V49" i="12"/>
  <c r="I49" i="12"/>
  <c r="U48" i="12"/>
  <c r="AB50" i="11"/>
  <c r="AC49" i="11"/>
  <c r="AH49" i="11"/>
  <c r="AG46" i="11"/>
  <c r="Z46" i="11"/>
  <c r="AF46" i="11"/>
  <c r="Y46" i="11"/>
  <c r="AE46" i="11"/>
  <c r="Q48" i="11"/>
  <c r="S47" i="11"/>
  <c r="Y47" i="11"/>
  <c r="AE47" i="11"/>
  <c r="V49" i="11"/>
  <c r="I49" i="11"/>
  <c r="U48" i="11"/>
  <c r="AB50" i="10"/>
  <c r="AC49" i="10"/>
  <c r="AH49" i="10"/>
  <c r="AG46" i="10"/>
  <c r="Z46" i="10"/>
  <c r="AF46" i="10"/>
  <c r="Y46" i="10"/>
  <c r="AE46" i="10"/>
  <c r="Q48" i="10"/>
  <c r="S47" i="10"/>
  <c r="Y47" i="10"/>
  <c r="AE47" i="10"/>
  <c r="I49" i="10"/>
  <c r="AB50" i="9"/>
  <c r="AC49" i="9"/>
  <c r="AH49" i="9"/>
  <c r="AG46" i="9"/>
  <c r="Z46" i="9"/>
  <c r="AF46" i="9"/>
  <c r="Y46" i="9"/>
  <c r="AE46" i="9"/>
  <c r="Q48" i="9"/>
  <c r="S47" i="9"/>
  <c r="Y47" i="9"/>
  <c r="AE47" i="9"/>
  <c r="V49" i="9"/>
  <c r="I49" i="9"/>
  <c r="U48" i="9"/>
  <c r="AB50" i="8"/>
  <c r="AC49" i="8"/>
  <c r="AH49" i="8"/>
  <c r="AG46" i="8"/>
  <c r="Z46" i="8"/>
  <c r="AF46" i="8"/>
  <c r="Y46" i="8"/>
  <c r="AE46" i="8"/>
  <c r="Q48" i="8"/>
  <c r="S47" i="8"/>
  <c r="Y47" i="8"/>
  <c r="AE47" i="8"/>
  <c r="V49" i="8"/>
  <c r="I49" i="8"/>
  <c r="U48" i="8"/>
  <c r="AB50" i="7"/>
  <c r="AC49" i="7"/>
  <c r="AH49" i="7"/>
  <c r="AG46" i="7"/>
  <c r="Z46" i="7"/>
  <c r="AF46" i="7"/>
  <c r="Y46" i="7"/>
  <c r="AE46" i="7"/>
  <c r="Q48" i="7"/>
  <c r="S47" i="7"/>
  <c r="Y47" i="7"/>
  <c r="AE47" i="7"/>
  <c r="V49" i="7"/>
  <c r="I49" i="7"/>
  <c r="U48" i="7"/>
  <c r="AB50" i="6"/>
  <c r="AC49" i="6"/>
  <c r="AH49" i="6"/>
  <c r="AG46" i="6"/>
  <c r="Z46" i="6"/>
  <c r="AF46" i="6"/>
  <c r="Y46" i="6"/>
  <c r="AE46" i="6"/>
  <c r="Q48" i="6"/>
  <c r="S47" i="6"/>
  <c r="Y47" i="6"/>
  <c r="AE47" i="6"/>
  <c r="V49" i="6"/>
  <c r="I49" i="6"/>
  <c r="U48" i="6"/>
  <c r="AB50" i="3"/>
  <c r="AC49" i="3"/>
  <c r="AH49" i="3"/>
  <c r="Z46" i="3"/>
  <c r="AF46" i="3"/>
  <c r="Y46" i="3"/>
  <c r="AE46" i="3"/>
  <c r="Q48" i="3"/>
  <c r="S47" i="3"/>
  <c r="AQ45" i="3"/>
  <c r="Y47" i="3"/>
  <c r="AE47" i="3"/>
  <c r="V49" i="3"/>
  <c r="J49" i="3"/>
  <c r="U48" i="3"/>
  <c r="AO47" i="3"/>
  <c r="AG47" i="3"/>
  <c r="W50" i="3"/>
  <c r="I50" i="14"/>
  <c r="AG47" i="14"/>
  <c r="Z47" i="14"/>
  <c r="AF47" i="14"/>
  <c r="AI47" i="14"/>
  <c r="AJ47" i="14"/>
  <c r="Q49" i="14"/>
  <c r="S48" i="14"/>
  <c r="AI46" i="14"/>
  <c r="AJ46" i="14"/>
  <c r="AB51" i="14"/>
  <c r="AC50" i="14"/>
  <c r="AH50" i="14"/>
  <c r="V50" i="13"/>
  <c r="I50" i="13"/>
  <c r="U49" i="13"/>
  <c r="AG47" i="13"/>
  <c r="Z47" i="13"/>
  <c r="AF47" i="13"/>
  <c r="AI47" i="13"/>
  <c r="AJ47" i="13"/>
  <c r="Q49" i="13"/>
  <c r="S48" i="13"/>
  <c r="AI46" i="13"/>
  <c r="AJ46" i="13"/>
  <c r="AB51" i="13"/>
  <c r="AC50" i="13"/>
  <c r="AH50" i="13"/>
  <c r="V50" i="12"/>
  <c r="I50" i="12"/>
  <c r="U49" i="12"/>
  <c r="AG47" i="12"/>
  <c r="Z47" i="12"/>
  <c r="AF47" i="12"/>
  <c r="AI47" i="12"/>
  <c r="AJ47" i="12"/>
  <c r="Q49" i="12"/>
  <c r="S48" i="12"/>
  <c r="AI46" i="12"/>
  <c r="AJ46" i="12"/>
  <c r="AB51" i="12"/>
  <c r="AC50" i="12"/>
  <c r="AH50" i="12"/>
  <c r="V50" i="11"/>
  <c r="I50" i="11"/>
  <c r="U49" i="11"/>
  <c r="AG47" i="11"/>
  <c r="Z47" i="11"/>
  <c r="AF47" i="11"/>
  <c r="AI47" i="11"/>
  <c r="AJ47" i="11"/>
  <c r="Q49" i="11"/>
  <c r="S48" i="11"/>
  <c r="AI46" i="11"/>
  <c r="AJ46" i="11"/>
  <c r="AB51" i="11"/>
  <c r="AC50" i="11"/>
  <c r="AH50" i="11"/>
  <c r="I50" i="10"/>
  <c r="AG47" i="10"/>
  <c r="Z47" i="10"/>
  <c r="AF47" i="10"/>
  <c r="AI47" i="10"/>
  <c r="AJ47" i="10"/>
  <c r="Q49" i="10"/>
  <c r="S48" i="10"/>
  <c r="AI46" i="10"/>
  <c r="AJ46" i="10"/>
  <c r="AB51" i="10"/>
  <c r="AC50" i="10"/>
  <c r="AH50" i="10"/>
  <c r="V50" i="9"/>
  <c r="I50" i="9"/>
  <c r="U49" i="9"/>
  <c r="AG47" i="9"/>
  <c r="Z47" i="9"/>
  <c r="AF47" i="9"/>
  <c r="AI47" i="9"/>
  <c r="AJ47" i="9"/>
  <c r="Q49" i="9"/>
  <c r="S48" i="9"/>
  <c r="AI46" i="9"/>
  <c r="AJ46" i="9"/>
  <c r="AB51" i="9"/>
  <c r="AC50" i="9"/>
  <c r="AH50" i="9"/>
  <c r="V50" i="8"/>
  <c r="I50" i="8"/>
  <c r="U49" i="8"/>
  <c r="AG47" i="8"/>
  <c r="Z47" i="8"/>
  <c r="AF47" i="8"/>
  <c r="AI47" i="8"/>
  <c r="AJ47" i="8"/>
  <c r="Q49" i="8"/>
  <c r="S48" i="8"/>
  <c r="AI46" i="8"/>
  <c r="AJ46" i="8"/>
  <c r="AB51" i="8"/>
  <c r="AC50" i="8"/>
  <c r="AH50" i="8"/>
  <c r="V50" i="7"/>
  <c r="I50" i="7"/>
  <c r="U49" i="7"/>
  <c r="AG47" i="7"/>
  <c r="Z47" i="7"/>
  <c r="AF47" i="7"/>
  <c r="AI47" i="7"/>
  <c r="AJ47" i="7"/>
  <c r="Q49" i="7"/>
  <c r="S48" i="7"/>
  <c r="AI46" i="7"/>
  <c r="AJ46" i="7"/>
  <c r="AB51" i="7"/>
  <c r="AC50" i="7"/>
  <c r="AH50" i="7"/>
  <c r="V50" i="6"/>
  <c r="I50" i="6"/>
  <c r="U49" i="6"/>
  <c r="AG47" i="6"/>
  <c r="Z47" i="6"/>
  <c r="AF47" i="6"/>
  <c r="AI47" i="6"/>
  <c r="AJ47" i="6"/>
  <c r="Q49" i="6"/>
  <c r="S48" i="6"/>
  <c r="AI46" i="6"/>
  <c r="AJ46" i="6"/>
  <c r="AB51" i="6"/>
  <c r="AC50" i="6"/>
  <c r="AH50" i="6"/>
  <c r="V50" i="3"/>
  <c r="J50" i="3"/>
  <c r="U49" i="3"/>
  <c r="AP47" i="3"/>
  <c r="Z47" i="3"/>
  <c r="AF47" i="3"/>
  <c r="AI47" i="3"/>
  <c r="AJ47" i="3"/>
  <c r="Q49" i="3"/>
  <c r="S48" i="3"/>
  <c r="AI46" i="3"/>
  <c r="AJ46" i="3"/>
  <c r="AP46" i="3"/>
  <c r="AQ46" i="3"/>
  <c r="AB51" i="3"/>
  <c r="AC50" i="3"/>
  <c r="AH50" i="3"/>
  <c r="AO48" i="3"/>
  <c r="AG48" i="3"/>
  <c r="W51" i="3"/>
  <c r="AB52" i="14"/>
  <c r="AC51" i="14"/>
  <c r="AH51" i="14"/>
  <c r="AG48" i="14"/>
  <c r="Z48" i="14"/>
  <c r="AF48" i="14"/>
  <c r="Y48" i="14"/>
  <c r="AE48" i="14"/>
  <c r="Q50" i="14"/>
  <c r="S49" i="14"/>
  <c r="Y49" i="14"/>
  <c r="AE49" i="14"/>
  <c r="I51" i="14"/>
  <c r="AB52" i="13"/>
  <c r="AC51" i="13"/>
  <c r="AH51" i="13"/>
  <c r="AG48" i="13"/>
  <c r="Z48" i="13"/>
  <c r="AF48" i="13"/>
  <c r="Y48" i="13"/>
  <c r="AE48" i="13"/>
  <c r="Q50" i="13"/>
  <c r="S49" i="13"/>
  <c r="Y49" i="13"/>
  <c r="AE49" i="13"/>
  <c r="V51" i="13"/>
  <c r="I51" i="13"/>
  <c r="U50" i="13"/>
  <c r="AB52" i="12"/>
  <c r="AC51" i="12"/>
  <c r="AH51" i="12"/>
  <c r="AG48" i="12"/>
  <c r="Z48" i="12"/>
  <c r="AF48" i="12"/>
  <c r="Y48" i="12"/>
  <c r="AE48" i="12"/>
  <c r="Q50" i="12"/>
  <c r="S49" i="12"/>
  <c r="Y49" i="12"/>
  <c r="AE49" i="12"/>
  <c r="V51" i="12"/>
  <c r="I51" i="12"/>
  <c r="U50" i="12"/>
  <c r="AB52" i="11"/>
  <c r="AC51" i="11"/>
  <c r="AH51" i="11"/>
  <c r="AG48" i="11"/>
  <c r="Z48" i="11"/>
  <c r="AF48" i="11"/>
  <c r="Y48" i="11"/>
  <c r="AE48" i="11"/>
  <c r="Q50" i="11"/>
  <c r="S49" i="11"/>
  <c r="Y49" i="11"/>
  <c r="AE49" i="11"/>
  <c r="V51" i="11"/>
  <c r="I51" i="11"/>
  <c r="U50" i="11"/>
  <c r="AB52" i="10"/>
  <c r="AC51" i="10"/>
  <c r="AH51" i="10"/>
  <c r="AG48" i="10"/>
  <c r="Z48" i="10"/>
  <c r="AF48" i="10"/>
  <c r="Y48" i="10"/>
  <c r="AE48" i="10"/>
  <c r="Q50" i="10"/>
  <c r="S49" i="10"/>
  <c r="Y49" i="10"/>
  <c r="AE49" i="10"/>
  <c r="I51" i="10"/>
  <c r="AB52" i="9"/>
  <c r="AC51" i="9"/>
  <c r="AH51" i="9"/>
  <c r="AG48" i="9"/>
  <c r="Z48" i="9"/>
  <c r="AF48" i="9"/>
  <c r="Y48" i="9"/>
  <c r="AE48" i="9"/>
  <c r="Q50" i="9"/>
  <c r="S49" i="9"/>
  <c r="Y49" i="9"/>
  <c r="AE49" i="9"/>
  <c r="V51" i="9"/>
  <c r="I51" i="9"/>
  <c r="U50" i="9"/>
  <c r="AB52" i="8"/>
  <c r="AC51" i="8"/>
  <c r="AH51" i="8"/>
  <c r="AG48" i="8"/>
  <c r="Z48" i="8"/>
  <c r="AF48" i="8"/>
  <c r="Y48" i="8"/>
  <c r="AE48" i="8"/>
  <c r="Q50" i="8"/>
  <c r="S49" i="8"/>
  <c r="Y49" i="8"/>
  <c r="AE49" i="8"/>
  <c r="V51" i="8"/>
  <c r="I51" i="8"/>
  <c r="U50" i="8"/>
  <c r="AB52" i="7"/>
  <c r="AC51" i="7"/>
  <c r="AH51" i="7"/>
  <c r="AG48" i="7"/>
  <c r="Z48" i="7"/>
  <c r="AF48" i="7"/>
  <c r="Y48" i="7"/>
  <c r="AE48" i="7"/>
  <c r="Q50" i="7"/>
  <c r="S49" i="7"/>
  <c r="Y49" i="7"/>
  <c r="AE49" i="7"/>
  <c r="V51" i="7"/>
  <c r="I51" i="7"/>
  <c r="U50" i="7"/>
  <c r="AB52" i="6"/>
  <c r="AC51" i="6"/>
  <c r="AH51" i="6"/>
  <c r="AG48" i="6"/>
  <c r="Z48" i="6"/>
  <c r="AF48" i="6"/>
  <c r="Y48" i="6"/>
  <c r="AE48" i="6"/>
  <c r="Q50" i="6"/>
  <c r="S49" i="6"/>
  <c r="Y49" i="6"/>
  <c r="AE49" i="6"/>
  <c r="V51" i="6"/>
  <c r="I51" i="6"/>
  <c r="U50" i="6"/>
  <c r="AB52" i="3"/>
  <c r="AC51" i="3"/>
  <c r="AH51" i="3"/>
  <c r="Z48" i="3"/>
  <c r="AF48" i="3"/>
  <c r="Y48" i="3"/>
  <c r="AE48" i="3"/>
  <c r="Q50" i="3"/>
  <c r="S49" i="3"/>
  <c r="AQ47" i="3"/>
  <c r="Y49" i="3"/>
  <c r="AE49" i="3"/>
  <c r="V51" i="3"/>
  <c r="J51" i="3"/>
  <c r="U50" i="3"/>
  <c r="AO49" i="3"/>
  <c r="AG49" i="3"/>
  <c r="W52" i="3"/>
  <c r="I52" i="14"/>
  <c r="AG49" i="14"/>
  <c r="Z49" i="14"/>
  <c r="AF49" i="14"/>
  <c r="AI49" i="14"/>
  <c r="AJ49" i="14"/>
  <c r="Q51" i="14"/>
  <c r="S50" i="14"/>
  <c r="AI48" i="14"/>
  <c r="AJ48" i="14"/>
  <c r="AB53" i="14"/>
  <c r="AC53" i="14"/>
  <c r="AH53" i="14"/>
  <c r="AC52" i="14"/>
  <c r="AH52" i="14"/>
  <c r="AM7" i="14"/>
  <c r="V52" i="13"/>
  <c r="I52" i="13"/>
  <c r="U51" i="13"/>
  <c r="AG49" i="13"/>
  <c r="Z49" i="13"/>
  <c r="AF49" i="13"/>
  <c r="AI49" i="13"/>
  <c r="AJ49" i="13"/>
  <c r="Q51" i="13"/>
  <c r="S50" i="13"/>
  <c r="AI48" i="13"/>
  <c r="AJ48" i="13"/>
  <c r="AB53" i="13"/>
  <c r="AC53" i="13"/>
  <c r="AH53" i="13"/>
  <c r="AC52" i="13"/>
  <c r="AH52" i="13"/>
  <c r="AM7" i="13"/>
  <c r="V52" i="12"/>
  <c r="I52" i="12"/>
  <c r="U51" i="12"/>
  <c r="AG49" i="12"/>
  <c r="Z49" i="12"/>
  <c r="AF49" i="12"/>
  <c r="AI49" i="12"/>
  <c r="AJ49" i="12"/>
  <c r="Q51" i="12"/>
  <c r="S50" i="12"/>
  <c r="AI48" i="12"/>
  <c r="AJ48" i="12"/>
  <c r="AB53" i="12"/>
  <c r="AC53" i="12"/>
  <c r="AH53" i="12"/>
  <c r="AC52" i="12"/>
  <c r="AH52" i="12"/>
  <c r="AM7" i="12"/>
  <c r="V52" i="11"/>
  <c r="I52" i="11"/>
  <c r="U51" i="11"/>
  <c r="AG49" i="11"/>
  <c r="Z49" i="11"/>
  <c r="AF49" i="11"/>
  <c r="AI49" i="11"/>
  <c r="AJ49" i="11"/>
  <c r="Q51" i="11"/>
  <c r="S50" i="11"/>
  <c r="AI48" i="11"/>
  <c r="AJ48" i="11"/>
  <c r="AB53" i="11"/>
  <c r="AC53" i="11"/>
  <c r="AH53" i="11"/>
  <c r="AC52" i="11"/>
  <c r="AH52" i="11"/>
  <c r="AM7" i="11"/>
  <c r="I52" i="10"/>
  <c r="AG49" i="10"/>
  <c r="Z49" i="10"/>
  <c r="AF49" i="10"/>
  <c r="AI49" i="10"/>
  <c r="AJ49" i="10"/>
  <c r="Q51" i="10"/>
  <c r="S50" i="10"/>
  <c r="AI48" i="10"/>
  <c r="AJ48" i="10"/>
  <c r="AB53" i="10"/>
  <c r="AC53" i="10"/>
  <c r="AH53" i="10"/>
  <c r="AC52" i="10"/>
  <c r="AH52" i="10"/>
  <c r="AM7" i="10"/>
  <c r="V52" i="9"/>
  <c r="I52" i="9"/>
  <c r="U51" i="9"/>
  <c r="AG49" i="9"/>
  <c r="Z49" i="9"/>
  <c r="AF49" i="9"/>
  <c r="AI49" i="9"/>
  <c r="AJ49" i="9"/>
  <c r="Q51" i="9"/>
  <c r="S50" i="9"/>
  <c r="AI48" i="9"/>
  <c r="AJ48" i="9"/>
  <c r="AB53" i="9"/>
  <c r="AC53" i="9"/>
  <c r="AH53" i="9"/>
  <c r="AC52" i="9"/>
  <c r="AH52" i="9"/>
  <c r="AM7" i="9"/>
  <c r="V52" i="8"/>
  <c r="I52" i="8"/>
  <c r="U51" i="8"/>
  <c r="AG49" i="8"/>
  <c r="Z49" i="8"/>
  <c r="AF49" i="8"/>
  <c r="AI49" i="8"/>
  <c r="AJ49" i="8"/>
  <c r="Q51" i="8"/>
  <c r="S50" i="8"/>
  <c r="AI48" i="8"/>
  <c r="AJ48" i="8"/>
  <c r="AB53" i="8"/>
  <c r="AC53" i="8"/>
  <c r="AH53" i="8"/>
  <c r="AC52" i="8"/>
  <c r="AH52" i="8"/>
  <c r="AM7" i="8"/>
  <c r="V52" i="7"/>
  <c r="I52" i="7"/>
  <c r="U51" i="7"/>
  <c r="AG49" i="7"/>
  <c r="Z49" i="7"/>
  <c r="AF49" i="7"/>
  <c r="AI49" i="7"/>
  <c r="AJ49" i="7"/>
  <c r="Q51" i="7"/>
  <c r="S50" i="7"/>
  <c r="AI48" i="7"/>
  <c r="AJ48" i="7"/>
  <c r="AB53" i="7"/>
  <c r="AC53" i="7"/>
  <c r="AH53" i="7"/>
  <c r="AC52" i="7"/>
  <c r="AH52" i="7"/>
  <c r="AM7" i="7"/>
  <c r="V52" i="6"/>
  <c r="I52" i="6"/>
  <c r="U51" i="6"/>
  <c r="AG49" i="6"/>
  <c r="Z49" i="6"/>
  <c r="AF49" i="6"/>
  <c r="AI49" i="6"/>
  <c r="AJ49" i="6"/>
  <c r="Q51" i="6"/>
  <c r="S50" i="6"/>
  <c r="AI48" i="6"/>
  <c r="AJ48" i="6"/>
  <c r="AB53" i="6"/>
  <c r="AC53" i="6"/>
  <c r="AH53" i="6"/>
  <c r="AC52" i="6"/>
  <c r="AH52" i="6"/>
  <c r="AM7" i="6"/>
  <c r="V52" i="3"/>
  <c r="J52" i="3"/>
  <c r="U51" i="3"/>
  <c r="AP49" i="3"/>
  <c r="Z49" i="3"/>
  <c r="AF49" i="3"/>
  <c r="AI49" i="3"/>
  <c r="AJ49" i="3"/>
  <c r="Q51" i="3"/>
  <c r="S50" i="3"/>
  <c r="AI48" i="3"/>
  <c r="AJ48" i="3"/>
  <c r="AP48" i="3"/>
  <c r="AQ48" i="3"/>
  <c r="AB53" i="3"/>
  <c r="AC53" i="3"/>
  <c r="AH53" i="3"/>
  <c r="AC52" i="3"/>
  <c r="AH52" i="3"/>
  <c r="AM7" i="3"/>
  <c r="AO50" i="3"/>
  <c r="AG50" i="3"/>
  <c r="W53" i="3"/>
  <c r="AM14" i="3"/>
  <c r="AG50" i="14"/>
  <c r="Z50" i="14"/>
  <c r="AF50" i="14"/>
  <c r="Y50" i="14"/>
  <c r="AE50" i="14"/>
  <c r="Q52" i="14"/>
  <c r="S51" i="14"/>
  <c r="Y51" i="14"/>
  <c r="AE51" i="14"/>
  <c r="I53" i="14"/>
  <c r="AG50" i="13"/>
  <c r="Z50" i="13"/>
  <c r="AF50" i="13"/>
  <c r="Y50" i="13"/>
  <c r="AE50" i="13"/>
  <c r="Q52" i="13"/>
  <c r="S51" i="13"/>
  <c r="Y51" i="13"/>
  <c r="AE51" i="13"/>
  <c r="V53" i="13"/>
  <c r="I53" i="13"/>
  <c r="U53" i="13"/>
  <c r="U52" i="13"/>
  <c r="AG50" i="12"/>
  <c r="Z50" i="12"/>
  <c r="AF50" i="12"/>
  <c r="Y50" i="12"/>
  <c r="AE50" i="12"/>
  <c r="Q52" i="12"/>
  <c r="S51" i="12"/>
  <c r="Y51" i="12"/>
  <c r="AE51" i="12"/>
  <c r="V53" i="12"/>
  <c r="I53" i="12"/>
  <c r="U53" i="12"/>
  <c r="U52" i="12"/>
  <c r="AG50" i="11"/>
  <c r="Z50" i="11"/>
  <c r="AF50" i="11"/>
  <c r="Y50" i="11"/>
  <c r="AE50" i="11"/>
  <c r="Q52" i="11"/>
  <c r="S51" i="11"/>
  <c r="Y51" i="11"/>
  <c r="AE51" i="11"/>
  <c r="V53" i="11"/>
  <c r="I53" i="11"/>
  <c r="U53" i="11"/>
  <c r="U52" i="11"/>
  <c r="AG50" i="10"/>
  <c r="Z50" i="10"/>
  <c r="AF50" i="10"/>
  <c r="Y50" i="10"/>
  <c r="AE50" i="10"/>
  <c r="Q52" i="10"/>
  <c r="S51" i="10"/>
  <c r="Y51" i="10"/>
  <c r="AE51" i="10"/>
  <c r="I53" i="10"/>
  <c r="AG50" i="9"/>
  <c r="Z50" i="9"/>
  <c r="AF50" i="9"/>
  <c r="Y50" i="9"/>
  <c r="AE50" i="9"/>
  <c r="Q52" i="9"/>
  <c r="S51" i="9"/>
  <c r="Y51" i="9"/>
  <c r="AE51" i="9"/>
  <c r="V53" i="9"/>
  <c r="I53" i="9"/>
  <c r="U53" i="9"/>
  <c r="U52" i="9"/>
  <c r="AG50" i="8"/>
  <c r="Z50" i="8"/>
  <c r="AF50" i="8"/>
  <c r="Y50" i="8"/>
  <c r="AE50" i="8"/>
  <c r="Q52" i="8"/>
  <c r="S51" i="8"/>
  <c r="Y51" i="8"/>
  <c r="AE51" i="8"/>
  <c r="V53" i="8"/>
  <c r="I53" i="8"/>
  <c r="U53" i="8"/>
  <c r="U52" i="8"/>
  <c r="AG50" i="7"/>
  <c r="Z50" i="7"/>
  <c r="AF50" i="7"/>
  <c r="Y50" i="7"/>
  <c r="AE50" i="7"/>
  <c r="Q52" i="7"/>
  <c r="S51" i="7"/>
  <c r="Y51" i="7"/>
  <c r="AE51" i="7"/>
  <c r="V53" i="7"/>
  <c r="I53" i="7"/>
  <c r="U53" i="7"/>
  <c r="U52" i="7"/>
  <c r="AG50" i="6"/>
  <c r="Z50" i="6"/>
  <c r="AF50" i="6"/>
  <c r="Y50" i="6"/>
  <c r="AE50" i="6"/>
  <c r="Q52" i="6"/>
  <c r="S51" i="6"/>
  <c r="Y51" i="6"/>
  <c r="AE51" i="6"/>
  <c r="V53" i="6"/>
  <c r="I53" i="6"/>
  <c r="U53" i="6"/>
  <c r="U52" i="6"/>
  <c r="Z50" i="3"/>
  <c r="AF50" i="3"/>
  <c r="Y50" i="3"/>
  <c r="AE50" i="3"/>
  <c r="Q52" i="3"/>
  <c r="S51" i="3"/>
  <c r="AQ49" i="3"/>
  <c r="Y51" i="3"/>
  <c r="AE51" i="3"/>
  <c r="V53" i="3"/>
  <c r="J53" i="3"/>
  <c r="U53" i="3"/>
  <c r="U52" i="3"/>
  <c r="AO51" i="3"/>
  <c r="AG51" i="3"/>
  <c r="AG51" i="14"/>
  <c r="Z51" i="14"/>
  <c r="AF51" i="14"/>
  <c r="AI51" i="14"/>
  <c r="AJ51" i="14"/>
  <c r="Q53" i="14"/>
  <c r="S53" i="14"/>
  <c r="S52" i="14"/>
  <c r="AI50" i="14"/>
  <c r="AJ50" i="14"/>
  <c r="AG51" i="13"/>
  <c r="Z51" i="13"/>
  <c r="AF51" i="13"/>
  <c r="AI51" i="13"/>
  <c r="AJ51" i="13"/>
  <c r="Q53" i="13"/>
  <c r="S53" i="13"/>
  <c r="S52" i="13"/>
  <c r="AI50" i="13"/>
  <c r="AJ50" i="13"/>
  <c r="AG51" i="12"/>
  <c r="Z51" i="12"/>
  <c r="AF51" i="12"/>
  <c r="AI51" i="12"/>
  <c r="AJ51" i="12"/>
  <c r="Q53" i="12"/>
  <c r="S53" i="12"/>
  <c r="S52" i="12"/>
  <c r="AI50" i="12"/>
  <c r="AJ50" i="12"/>
  <c r="AG51" i="11"/>
  <c r="Z51" i="11"/>
  <c r="AF51" i="11"/>
  <c r="AI51" i="11"/>
  <c r="AJ51" i="11"/>
  <c r="Q53" i="11"/>
  <c r="S53" i="11"/>
  <c r="S52" i="11"/>
  <c r="AI50" i="11"/>
  <c r="AJ50" i="11"/>
  <c r="AG51" i="10"/>
  <c r="Z51" i="10"/>
  <c r="AF51" i="10"/>
  <c r="AI51" i="10"/>
  <c r="AJ51" i="10"/>
  <c r="Q53" i="10"/>
  <c r="S53" i="10"/>
  <c r="S52" i="10"/>
  <c r="AI50" i="10"/>
  <c r="AJ50" i="10"/>
  <c r="AG51" i="9"/>
  <c r="Z51" i="9"/>
  <c r="AF51" i="9"/>
  <c r="AI51" i="9"/>
  <c r="AJ51" i="9"/>
  <c r="Q53" i="9"/>
  <c r="S53" i="9"/>
  <c r="S52" i="9"/>
  <c r="AI50" i="9"/>
  <c r="AJ50" i="9"/>
  <c r="AG51" i="8"/>
  <c r="Z51" i="8"/>
  <c r="AF51" i="8"/>
  <c r="AI51" i="8"/>
  <c r="AJ51" i="8"/>
  <c r="Q53" i="8"/>
  <c r="S53" i="8"/>
  <c r="S52" i="8"/>
  <c r="AI50" i="8"/>
  <c r="AJ50" i="8"/>
  <c r="AG51" i="7"/>
  <c r="Z51" i="7"/>
  <c r="AF51" i="7"/>
  <c r="AI51" i="7"/>
  <c r="AJ51" i="7"/>
  <c r="Q53" i="7"/>
  <c r="S53" i="7"/>
  <c r="S52" i="7"/>
  <c r="AI50" i="7"/>
  <c r="AJ50" i="7"/>
  <c r="AG51" i="6"/>
  <c r="Z51" i="6"/>
  <c r="AF51" i="6"/>
  <c r="AI51" i="6"/>
  <c r="AJ51" i="6"/>
  <c r="Q53" i="6"/>
  <c r="S53" i="6"/>
  <c r="S52" i="6"/>
  <c r="AI50" i="6"/>
  <c r="AJ50" i="6"/>
  <c r="AP51" i="3"/>
  <c r="Z51" i="3"/>
  <c r="AF51" i="3"/>
  <c r="AI51" i="3"/>
  <c r="AJ51" i="3"/>
  <c r="Q53" i="3"/>
  <c r="S53" i="3"/>
  <c r="AG53" i="3"/>
  <c r="S52" i="3"/>
  <c r="AI50" i="3"/>
  <c r="AJ50" i="3"/>
  <c r="AP50" i="3"/>
  <c r="AQ50" i="3"/>
  <c r="AO52" i="3"/>
  <c r="AG52" i="3"/>
  <c r="AG52" i="14"/>
  <c r="Z52" i="14"/>
  <c r="AF52" i="14"/>
  <c r="Y52" i="14"/>
  <c r="AE52" i="14"/>
  <c r="AG53" i="14"/>
  <c r="Y53" i="14"/>
  <c r="AE53" i="14"/>
  <c r="Z53" i="14"/>
  <c r="AF53" i="14"/>
  <c r="AG52" i="13"/>
  <c r="Z52" i="13"/>
  <c r="AF52" i="13"/>
  <c r="Y52" i="13"/>
  <c r="AE52" i="13"/>
  <c r="AG53" i="13"/>
  <c r="Y53" i="13"/>
  <c r="AE53" i="13"/>
  <c r="Z53" i="13"/>
  <c r="AF53" i="13"/>
  <c r="AG52" i="12"/>
  <c r="Z52" i="12"/>
  <c r="AF52" i="12"/>
  <c r="Y52" i="12"/>
  <c r="AE52" i="12"/>
  <c r="AG53" i="12"/>
  <c r="Y53" i="12"/>
  <c r="AE53" i="12"/>
  <c r="Z53" i="12"/>
  <c r="AF53" i="12"/>
  <c r="AG52" i="11"/>
  <c r="Z52" i="11"/>
  <c r="AF52" i="11"/>
  <c r="Y52" i="11"/>
  <c r="AE52" i="11"/>
  <c r="AG53" i="11"/>
  <c r="Y53" i="11"/>
  <c r="AE53" i="11"/>
  <c r="Z53" i="11"/>
  <c r="AF53" i="11"/>
  <c r="AG52" i="10"/>
  <c r="Z52" i="10"/>
  <c r="AF52" i="10"/>
  <c r="Y52" i="10"/>
  <c r="AE52" i="10"/>
  <c r="AG53" i="10"/>
  <c r="Y53" i="10"/>
  <c r="AE53" i="10"/>
  <c r="Z53" i="10"/>
  <c r="AF53" i="10"/>
  <c r="AG52" i="9"/>
  <c r="Z52" i="9"/>
  <c r="AF52" i="9"/>
  <c r="Y52" i="9"/>
  <c r="AE52" i="9"/>
  <c r="AG53" i="9"/>
  <c r="Y53" i="9"/>
  <c r="AE53" i="9"/>
  <c r="Z53" i="9"/>
  <c r="AF53" i="9"/>
  <c r="AG52" i="8"/>
  <c r="Z52" i="8"/>
  <c r="AF52" i="8"/>
  <c r="Y52" i="8"/>
  <c r="AE52" i="8"/>
  <c r="AG53" i="8"/>
  <c r="Y53" i="8"/>
  <c r="AE53" i="8"/>
  <c r="Z53" i="8"/>
  <c r="AF53" i="8"/>
  <c r="AG52" i="7"/>
  <c r="Z52" i="7"/>
  <c r="AF52" i="7"/>
  <c r="Y52" i="7"/>
  <c r="AE52" i="7"/>
  <c r="AG53" i="7"/>
  <c r="Y53" i="7"/>
  <c r="AE53" i="7"/>
  <c r="Z53" i="7"/>
  <c r="AF53" i="7"/>
  <c r="AG52" i="6"/>
  <c r="Z52" i="6"/>
  <c r="AF52" i="6"/>
  <c r="Y52" i="6"/>
  <c r="AE52" i="6"/>
  <c r="AG53" i="6"/>
  <c r="Y53" i="6"/>
  <c r="AE53" i="6"/>
  <c r="Z53" i="6"/>
  <c r="AF53" i="6"/>
  <c r="Z52" i="3"/>
  <c r="AF52" i="3"/>
  <c r="Y52" i="3"/>
  <c r="AE52" i="3"/>
  <c r="Y53" i="3"/>
  <c r="AE53" i="3"/>
  <c r="Z53" i="3"/>
  <c r="AF53" i="3"/>
  <c r="AQ51" i="3"/>
  <c r="AM4" i="3"/>
  <c r="AI53" i="14"/>
  <c r="AJ53" i="14"/>
  <c r="AI52" i="14"/>
  <c r="AJ52" i="14"/>
  <c r="AM4" i="14"/>
  <c r="AM5" i="14"/>
  <c r="AM6" i="14"/>
  <c r="AI53" i="13"/>
  <c r="AJ53" i="13"/>
  <c r="AI52" i="13"/>
  <c r="AJ52" i="13"/>
  <c r="AM4" i="13"/>
  <c r="AM5" i="13"/>
  <c r="AM6" i="13"/>
  <c r="AI53" i="12"/>
  <c r="AJ53" i="12"/>
  <c r="AI52" i="12"/>
  <c r="AJ52" i="12"/>
  <c r="AM4" i="12"/>
  <c r="AM5" i="12"/>
  <c r="AM6" i="12"/>
  <c r="AI53" i="11"/>
  <c r="AJ53" i="11"/>
  <c r="AI52" i="11"/>
  <c r="AJ52" i="11"/>
  <c r="AM4" i="11"/>
  <c r="AM5" i="11"/>
  <c r="AM6" i="11"/>
  <c r="AI53" i="10"/>
  <c r="AJ53" i="10"/>
  <c r="AI52" i="10"/>
  <c r="AJ52" i="10"/>
  <c r="AM4" i="10"/>
  <c r="AM5" i="10"/>
  <c r="AM6" i="10"/>
  <c r="AM8" i="10"/>
  <c r="AM9" i="10"/>
  <c r="AI53" i="9"/>
  <c r="AJ53" i="9"/>
  <c r="AI52" i="9"/>
  <c r="AJ52" i="9"/>
  <c r="AM4" i="9"/>
  <c r="AM5" i="9"/>
  <c r="AM6" i="9"/>
  <c r="AI53" i="8"/>
  <c r="AJ53" i="8"/>
  <c r="AI52" i="8"/>
  <c r="AJ52" i="8"/>
  <c r="AM4" i="8"/>
  <c r="AM5" i="8"/>
  <c r="AM6" i="8"/>
  <c r="AI53" i="7"/>
  <c r="AJ53" i="7"/>
  <c r="AI52" i="7"/>
  <c r="AJ52" i="7"/>
  <c r="AM5" i="7"/>
  <c r="AM6" i="7"/>
  <c r="AM8" i="7"/>
  <c r="AM9" i="7"/>
  <c r="AI53" i="6"/>
  <c r="AJ53" i="6"/>
  <c r="AI52" i="6"/>
  <c r="AJ52" i="6"/>
  <c r="AM4" i="6"/>
  <c r="AM5" i="6"/>
  <c r="AM6" i="6"/>
  <c r="AI53" i="3"/>
  <c r="AJ53" i="3"/>
  <c r="AI52" i="3"/>
  <c r="AJ52" i="3"/>
  <c r="AM5" i="3"/>
  <c r="AP52" i="3"/>
  <c r="AM6" i="3"/>
  <c r="AQ52" i="3"/>
  <c r="AM10" i="3"/>
  <c r="AM8" i="14"/>
  <c r="AM9" i="14"/>
  <c r="AM3" i="14"/>
  <c r="AM8" i="13"/>
  <c r="AM9" i="13"/>
  <c r="AM3" i="13"/>
  <c r="AM8" i="12"/>
  <c r="AM9" i="12"/>
  <c r="AM3" i="12"/>
  <c r="AM8" i="11"/>
  <c r="AM9" i="11"/>
  <c r="AM3" i="11"/>
  <c r="AM3" i="10"/>
  <c r="AM8" i="9"/>
  <c r="AM9" i="9"/>
  <c r="AM3" i="9"/>
  <c r="AM3" i="8"/>
  <c r="AM3" i="7"/>
  <c r="AM8" i="6"/>
  <c r="AM9" i="6"/>
  <c r="AM3" i="6"/>
  <c r="AM8" i="3"/>
  <c r="AM11" i="3"/>
  <c r="AM3" i="3"/>
  <c r="AM9" i="3"/>
  <c r="AM10" i="7"/>
  <c r="AM10" i="8"/>
  <c r="I14" i="16"/>
  <c r="AM10" i="5"/>
  <c r="AM10" i="14"/>
  <c r="AM10" i="13"/>
  <c r="B14" i="16"/>
  <c r="AM10" i="11"/>
  <c r="AM10" i="10"/>
  <c r="B12" i="16"/>
  <c r="AM10" i="9"/>
  <c r="B11" i="16"/>
  <c r="AM10" i="6"/>
  <c r="I13" i="16"/>
  <c r="AM10" i="12"/>
  <c r="B13" i="16"/>
  <c r="B15" i="16" a="1"/>
  <c r="B15" i="16"/>
  <c r="E13" i="16"/>
  <c r="I12" i="16"/>
  <c r="L7" i="16"/>
  <c r="N5" i="16"/>
  <c r="L6" i="16"/>
  <c r="M5" i="16"/>
  <c r="I15" i="16" a="1"/>
  <c r="I15" i="16"/>
  <c r="E12" i="16" s="1"/>
  <c r="E14" i="16" a="1"/>
  <c r="E14" i="16"/>
  <c r="A6" i="16"/>
  <c r="A5" i="16"/>
  <c r="A4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<sst xmlns="http://schemas.openxmlformats.org/spreadsheetml/2006/main" count="597" uniqueCount="89">
  <si>
    <t>Life Correlations</t>
  </si>
  <si>
    <t>Mortality</t>
  </si>
  <si>
    <t>Lapse</t>
  </si>
  <si>
    <t>Expenses</t>
  </si>
  <si>
    <t>Catastrophe</t>
  </si>
  <si>
    <t>BSCR CORRELATION MATRIX</t>
  </si>
  <si>
    <t>Market Matrix</t>
  </si>
  <si>
    <t>MARKET</t>
  </si>
  <si>
    <t>LIFE</t>
  </si>
  <si>
    <t>INTEREST</t>
  </si>
  <si>
    <t>EQUITY</t>
  </si>
  <si>
    <t>PROPERTY</t>
  </si>
  <si>
    <t>LIFE SCR</t>
  </si>
  <si>
    <t>Results (Summary Table)</t>
  </si>
  <si>
    <t>MORTALITY</t>
  </si>
  <si>
    <t>SCR</t>
  </si>
  <si>
    <t>MARKET SCR</t>
  </si>
  <si>
    <t>MVA</t>
  </si>
  <si>
    <t>BEL</t>
  </si>
  <si>
    <t>BoF</t>
  </si>
  <si>
    <t>dBoF</t>
  </si>
  <si>
    <t>dur</t>
  </si>
  <si>
    <t>LAPSE</t>
  </si>
  <si>
    <t>Basic</t>
  </si>
  <si>
    <t>EXPENSES</t>
  </si>
  <si>
    <t>IR up</t>
  </si>
  <si>
    <t>CAT</t>
  </si>
  <si>
    <t>BSCR</t>
  </si>
  <si>
    <t>IR down</t>
  </si>
  <si>
    <t>TOTAL</t>
  </si>
  <si>
    <t>Equity down</t>
  </si>
  <si>
    <t>Property</t>
  </si>
  <si>
    <t>Lapse up</t>
  </si>
  <si>
    <t>Lapse down</t>
  </si>
  <si>
    <t>Lapse mass</t>
  </si>
  <si>
    <t>Life Cat</t>
  </si>
  <si>
    <t>-</t>
  </si>
  <si>
    <t>Life-Table</t>
  </si>
  <si>
    <t>Eiopa-Rates</t>
  </si>
  <si>
    <t>Fund</t>
  </si>
  <si>
    <t>Out of contract probabilities</t>
  </si>
  <si>
    <t>In Contract probabilities</t>
  </si>
  <si>
    <t>Benefits</t>
  </si>
  <si>
    <t>Liabilities</t>
  </si>
  <si>
    <t>LEAK CALCULATION</t>
  </si>
  <si>
    <t>Equity</t>
  </si>
  <si>
    <t>AGE</t>
  </si>
  <si>
    <t>qx</t>
  </si>
  <si>
    <t>px</t>
  </si>
  <si>
    <t>px_cumulative</t>
  </si>
  <si>
    <t>YEARS</t>
  </si>
  <si>
    <t>RATES</t>
  </si>
  <si>
    <t>DISCOUNTS</t>
  </si>
  <si>
    <t>FORWARD</t>
  </si>
  <si>
    <t>Equity Fund</t>
  </si>
  <si>
    <t>Property Fund</t>
  </si>
  <si>
    <t>Total Fund</t>
  </si>
  <si>
    <t>Death</t>
  </si>
  <si>
    <t>Expenses_Discounted</t>
  </si>
  <si>
    <t>DEATH</t>
  </si>
  <si>
    <t>COMMISSION</t>
  </si>
  <si>
    <t>SUM LIABILITIES</t>
  </si>
  <si>
    <t>WEIGHTED LIABILITIES</t>
  </si>
  <si>
    <t>Regular_Deductions</t>
  </si>
  <si>
    <t>PVFP_OUT</t>
  </si>
  <si>
    <t>SUM</t>
  </si>
  <si>
    <t>Propriety</t>
  </si>
  <si>
    <t>Macaulay Duration</t>
  </si>
  <si>
    <t>Inflation</t>
  </si>
  <si>
    <t>BEL_LAPSE</t>
  </si>
  <si>
    <t>RD</t>
  </si>
  <si>
    <t>BEL_DEATH</t>
  </si>
  <si>
    <t>DC Commissions</t>
  </si>
  <si>
    <t>BEL_COMMISSION</t>
  </si>
  <si>
    <t>BEL_EXPENSES</t>
  </si>
  <si>
    <t>C0</t>
  </si>
  <si>
    <t>TOTAL_LIABILITIES</t>
  </si>
  <si>
    <t>penalties</t>
  </si>
  <si>
    <t>BOF</t>
  </si>
  <si>
    <t>PVFP</t>
  </si>
  <si>
    <t>Leak</t>
  </si>
  <si>
    <t>Proxy calculation</t>
  </si>
  <si>
    <t xml:space="preserve"> </t>
  </si>
  <si>
    <t>dBOF</t>
  </si>
  <si>
    <t>Schock</t>
  </si>
  <si>
    <t>Symm. adjustment</t>
  </si>
  <si>
    <t>Shock</t>
  </si>
  <si>
    <t>Lapse Up</t>
  </si>
  <si>
    <t>Lapse_Mass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</si>
</sst>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_-* #,##0.00\ [$€-410]_-;\-* #,##0.00\ [$€-410]_-;_-* &quot;-&quot;??\ [$€-410]_-;_-@_-"/>
    <numFmt numFmtId="165" formatCode="0.0000"/>
    <numFmt numFmtId="166" formatCode="#,##0.00\ &quot;€&quot;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C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A5757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B89CFF"/>
        <bgColor indexed="64"/>
      </patternFill>
    </fill>
    <fill>
      <patternFill patternType="solid">
        <fgColor rgb="FFC9C4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164" fontId="0" fillId="0" borderId="4" xfId="0" applyNumberFormat="1" applyBorder="1"/>
    <xf numFmtId="0" fontId="0" fillId="0" borderId="8" xfId="0" applyBorder="1"/>
    <xf numFmtId="164" fontId="0" fillId="0" borderId="10" xfId="0" applyNumberFormat="1" applyBorder="1"/>
    <xf numFmtId="164" fontId="0" fillId="0" borderId="6" xfId="0" applyNumberFormat="1" applyBorder="1"/>
    <xf numFmtId="0" fontId="0" fillId="17" borderId="1" xfId="0" applyFill="1" applyBorder="1" applyAlignment="1">
      <alignment horizontal="center"/>
    </xf>
    <xf numFmtId="0" fontId="0" fillId="0" borderId="1" xfId="0" applyBorder="1"/>
    <xf numFmtId="0" fontId="0" fillId="3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" xfId="0" applyFill="1" applyBorder="1"/>
    <xf numFmtId="0" fontId="0" fillId="10" borderId="11" xfId="0" applyFill="1" applyBorder="1" applyAlignment="1">
      <alignment horizontal="center"/>
    </xf>
    <xf numFmtId="0" fontId="0" fillId="19" borderId="1" xfId="0" applyFill="1" applyBorder="1"/>
    <xf numFmtId="0" fontId="2" fillId="0" borderId="0" xfId="0" applyFont="1"/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6" borderId="14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6" borderId="1" xfId="0" applyFill="1" applyBorder="1"/>
    <xf numFmtId="164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5" fillId="0" borderId="0" xfId="0" applyFont="1"/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5" borderId="1" xfId="0" applyFont="1" applyFill="1" applyBorder="1"/>
    <xf numFmtId="0" fontId="1" fillId="20" borderId="1" xfId="0" applyFont="1" applyFill="1" applyBorder="1"/>
    <xf numFmtId="0" fontId="1" fillId="5" borderId="2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20" borderId="2" xfId="0" applyFont="1" applyFill="1" applyBorder="1"/>
    <xf numFmtId="0" fontId="2" fillId="25" borderId="12" xfId="0" applyFont="1" applyFill="1" applyBorder="1"/>
    <xf numFmtId="8" fontId="2" fillId="21" borderId="20" xfId="0" applyNumberFormat="1" applyFont="1" applyFill="1" applyBorder="1"/>
    <xf numFmtId="0" fontId="2" fillId="25" borderId="21" xfId="0" applyFont="1" applyFill="1" applyBorder="1"/>
    <xf numFmtId="0" fontId="2" fillId="21" borderId="15" xfId="0" applyFont="1" applyFill="1" applyBorder="1"/>
    <xf numFmtId="0" fontId="2" fillId="25" borderId="11" xfId="0" applyFont="1" applyFill="1" applyBorder="1"/>
    <xf numFmtId="8" fontId="2" fillId="21" borderId="16" xfId="0" applyNumberFormat="1" applyFont="1" applyFill="1" applyBorder="1"/>
    <xf numFmtId="8" fontId="2" fillId="21" borderId="15" xfId="0" applyNumberFormat="1" applyFont="1" applyFill="1" applyBorder="1"/>
    <xf numFmtId="0" fontId="1" fillId="23" borderId="19" xfId="0" applyFont="1" applyFill="1" applyBorder="1"/>
    <xf numFmtId="0" fontId="1" fillId="24" borderId="18" xfId="0" applyFont="1" applyFill="1" applyBorder="1"/>
    <xf numFmtId="0" fontId="0" fillId="23" borderId="21" xfId="0" applyFill="1" applyBorder="1"/>
    <xf numFmtId="0" fontId="0" fillId="24" borderId="15" xfId="0" applyFill="1" applyBorder="1"/>
    <xf numFmtId="0" fontId="1" fillId="23" borderId="11" xfId="0" applyFont="1" applyFill="1" applyBorder="1"/>
    <xf numFmtId="0" fontId="1" fillId="24" borderId="16" xfId="0" applyFont="1" applyFill="1" applyBorder="1"/>
    <xf numFmtId="0" fontId="1" fillId="22" borderId="19" xfId="0" applyFont="1" applyFill="1" applyBorder="1"/>
    <xf numFmtId="8" fontId="1" fillId="0" borderId="18" xfId="0" applyNumberFormat="1" applyFont="1" applyBorder="1"/>
    <xf numFmtId="0" fontId="1" fillId="22" borderId="21" xfId="0" applyFont="1" applyFill="1" applyBorder="1"/>
    <xf numFmtId="0" fontId="1" fillId="0" borderId="15" xfId="0" applyFont="1" applyBorder="1"/>
    <xf numFmtId="0" fontId="1" fillId="22" borderId="11" xfId="0" applyFont="1" applyFill="1" applyBorder="1"/>
    <xf numFmtId="8" fontId="1" fillId="0" borderId="16" xfId="0" applyNumberFormat="1" applyFont="1" applyBorder="1"/>
    <xf numFmtId="164" fontId="4" fillId="0" borderId="1" xfId="0" applyNumberFormat="1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4" fillId="0" borderId="0" xfId="0" applyFont="1"/>
    <xf numFmtId="10" fontId="4" fillId="0" borderId="0" xfId="0" applyNumberFormat="1" applyFont="1"/>
    <xf numFmtId="166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1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3" xfId="0" applyFont="1" applyBorder="1"/>
    <xf numFmtId="0" fontId="1" fillId="0" borderId="16" xfId="0" applyFont="1" applyBorder="1"/>
    <xf numFmtId="0" fontId="5" fillId="0" borderId="19" xfId="0" applyFont="1" applyBorder="1"/>
    <xf numFmtId="0" fontId="5" fillId="0" borderId="18" xfId="0" applyFont="1" applyBorder="1"/>
    <xf numFmtId="0" fontId="3" fillId="0" borderId="11" xfId="0" applyFont="1" applyBorder="1"/>
    <xf numFmtId="0" fontId="3" fillId="0" borderId="16" xfId="0" applyFont="1" applyBorder="1"/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1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C9C4FF"/>
      <color rgb="FFFFFCB3"/>
      <color rgb="FFB89CFF"/>
      <color rgb="FFB4ADFF"/>
      <color rgb="FFFF9494"/>
      <color rgb="FFFA5757"/>
      <color rgb="FFFC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45FE-1CF9-4716-8B3A-425348520144}">
  <dimension ref="A1:P23"/>
  <sheetViews>
    <sheetView tabSelected="1" topLeftCell="A4" workbookViewId="0">
      <selection activeCell="P12" sqref="P12"/>
    </sheetView>
  </sheetViews>
  <sheetFormatPr baseColWidth="10" defaultColWidth="8.83203125" defaultRowHeight="15" x14ac:dyDescent="0.2"/>
  <cols>
    <col min="1" max="1" width="15.33203125" customWidth="1"/>
    <col min="2" max="2" width="11.5" bestFit="1" customWidth="1"/>
    <col min="5" max="5" width="12.6640625" customWidth="1"/>
    <col min="8" max="8" width="11.5" customWidth="1"/>
    <col min="9" max="9" width="13.6640625" customWidth="1"/>
    <col min="11" max="11" width="11.83203125" customWidth="1"/>
    <col min="12" max="12" width="12.5" customWidth="1"/>
    <col min="13" max="13" width="12" customWidth="1"/>
    <col min="14" max="14" width="11.5" customWidth="1"/>
    <col min="15" max="15" width="12.5" bestFit="1" customWidth="1"/>
    <col min="16" max="16" width="11.33203125" customWidth="1"/>
  </cols>
  <sheetData>
    <row r="1" spans="1:16" x14ac:dyDescent="0.2">
      <c r="A1" s="32" t="s">
        <v>0</v>
      </c>
    </row>
    <row r="2" spans="1:16" x14ac:dyDescent="0.2">
      <c r="A2" s="8"/>
      <c r="B2" s="50" t="s">
        <v>1</v>
      </c>
      <c r="C2" s="50" t="s">
        <v>2</v>
      </c>
      <c r="D2" s="50" t="s">
        <v>3</v>
      </c>
      <c r="E2" s="50" t="s">
        <v>4</v>
      </c>
    </row>
    <row r="3" spans="1:16" x14ac:dyDescent="0.2">
      <c r="A3" s="50" t="str" cm="1">
        <f t="array" ref="A3:A6">TRANSPOSE(B2:E2)</f>
        <v>Mortality</v>
      </c>
      <c r="B3" s="51">
        <v>1</v>
      </c>
      <c r="C3" s="51">
        <v>0</v>
      </c>
      <c r="D3" s="51">
        <v>0.25</v>
      </c>
      <c r="E3" s="51">
        <v>0.25</v>
      </c>
      <c r="G3" s="92" t="s">
        <v>5</v>
      </c>
      <c r="H3" s="95"/>
      <c r="I3" s="96"/>
      <c r="K3" s="92" t="s">
        <v>6</v>
      </c>
      <c r="L3" s="93"/>
      <c r="M3" s="93"/>
      <c r="N3" s="94"/>
    </row>
    <row r="4" spans="1:16" x14ac:dyDescent="0.2">
      <c r="A4" s="50" t="str">
        <v>Lapse</v>
      </c>
      <c r="B4" s="51">
        <v>0</v>
      </c>
      <c r="C4" s="51">
        <v>1</v>
      </c>
      <c r="D4" s="51">
        <v>0.75</v>
      </c>
      <c r="E4" s="51">
        <v>0.25</v>
      </c>
      <c r="G4" s="1"/>
      <c r="H4" s="60" t="s">
        <v>7</v>
      </c>
      <c r="I4" s="60" t="s">
        <v>8</v>
      </c>
      <c r="K4" s="49"/>
      <c r="L4" s="56" t="s">
        <v>9</v>
      </c>
      <c r="M4" s="56" t="s">
        <v>10</v>
      </c>
      <c r="N4" s="56" t="s">
        <v>11</v>
      </c>
    </row>
    <row r="5" spans="1:16" x14ac:dyDescent="0.2">
      <c r="A5" s="50" t="str">
        <v>Expenses</v>
      </c>
      <c r="B5" s="51">
        <v>0.25</v>
      </c>
      <c r="C5" s="51">
        <v>0.75</v>
      </c>
      <c r="D5" s="51">
        <v>1</v>
      </c>
      <c r="E5" s="51">
        <v>0.25</v>
      </c>
      <c r="G5" s="56" t="s">
        <v>7</v>
      </c>
      <c r="H5" s="58">
        <v>1</v>
      </c>
      <c r="I5" s="57">
        <v>0.25</v>
      </c>
      <c r="K5" s="56" t="s">
        <v>9</v>
      </c>
      <c r="L5" s="58">
        <v>1</v>
      </c>
      <c r="M5" s="57">
        <f>IF(IR_UP!AM10&gt;IR_DOWN!AM10,0,0.5)</f>
        <v>0.5</v>
      </c>
      <c r="N5" s="57">
        <f>IF(IR_UP!AM10&gt;IR_DOWN!AM10,0,0.5)</f>
        <v>0.5</v>
      </c>
    </row>
    <row r="6" spans="1:16" x14ac:dyDescent="0.2">
      <c r="A6" s="50" t="str">
        <v>Catastrophe</v>
      </c>
      <c r="B6" s="51">
        <v>0.25</v>
      </c>
      <c r="C6" s="51">
        <v>0.25</v>
      </c>
      <c r="D6" s="51">
        <v>0.25</v>
      </c>
      <c r="E6" s="51">
        <v>1</v>
      </c>
      <c r="G6" s="56" t="s">
        <v>8</v>
      </c>
      <c r="H6" s="59">
        <v>0.25</v>
      </c>
      <c r="I6" s="55">
        <v>1</v>
      </c>
      <c r="K6" s="56" t="s">
        <v>10</v>
      </c>
      <c r="L6" s="59">
        <f>IF(IR_UP!AM10&gt;IR_DOWN!AM10,0,0.5)</f>
        <v>0.5</v>
      </c>
      <c r="M6" s="55">
        <v>1</v>
      </c>
      <c r="N6" s="55">
        <v>0.75</v>
      </c>
    </row>
    <row r="7" spans="1:16" x14ac:dyDescent="0.2">
      <c r="K7" s="56" t="s">
        <v>11</v>
      </c>
      <c r="L7" s="59">
        <f>IF(IR_UP!AM10&gt;IR_DOWN!AM10,0,0.5)</f>
        <v>0.5</v>
      </c>
      <c r="M7" s="55">
        <v>0.75</v>
      </c>
      <c r="N7" s="55">
        <v>1</v>
      </c>
    </row>
    <row r="10" spans="1:16" x14ac:dyDescent="0.2">
      <c r="A10" s="97" t="s">
        <v>12</v>
      </c>
      <c r="B10" s="98"/>
      <c r="K10" s="82" t="s">
        <v>13</v>
      </c>
    </row>
    <row r="11" spans="1:16" x14ac:dyDescent="0.2">
      <c r="A11" s="74" t="s">
        <v>14</v>
      </c>
      <c r="B11" s="75">
        <f>'MORTALITY '!AM10</f>
        <v>31.301064713319647</v>
      </c>
      <c r="D11" s="97" t="s">
        <v>15</v>
      </c>
      <c r="E11" s="98"/>
      <c r="H11" s="99" t="s">
        <v>16</v>
      </c>
      <c r="I11" s="100"/>
      <c r="K11" s="53"/>
      <c r="L11" s="53" t="s">
        <v>17</v>
      </c>
      <c r="M11" s="53" t="s">
        <v>18</v>
      </c>
      <c r="N11" s="53" t="s">
        <v>19</v>
      </c>
      <c r="O11" s="53" t="s">
        <v>20</v>
      </c>
      <c r="P11" s="53" t="s">
        <v>21</v>
      </c>
    </row>
    <row r="12" spans="1:16" x14ac:dyDescent="0.2">
      <c r="A12" s="74" t="s">
        <v>22</v>
      </c>
      <c r="B12" s="75">
        <f>MAX('LAPSE DOWN'!AM10,'LAPSE UP'!AM10,'LAPSE MASS'!AM10)</f>
        <v>1651.6695979480282</v>
      </c>
      <c r="D12" s="68" t="s">
        <v>7</v>
      </c>
      <c r="E12" s="69">
        <f>I15</f>
        <v>4014.2149214762762</v>
      </c>
      <c r="H12" s="63" t="s">
        <v>9</v>
      </c>
      <c r="I12" s="67">
        <f>MAX(IR_UP!AM10,IR_DOWN!AM10)</f>
        <v>337.44170518529427</v>
      </c>
      <c r="K12" s="3" t="s">
        <v>23</v>
      </c>
      <c r="L12" s="84">
        <f>BASE_CASE!S3</f>
        <v>100000</v>
      </c>
      <c r="M12" s="85">
        <f>SUM(BASE_CASE!AM4:AM7)</f>
        <v>96520.331504360409</v>
      </c>
      <c r="N12" s="85">
        <f>BASE_CASE!AM9</f>
        <v>3479.6684956395911</v>
      </c>
      <c r="O12" s="85">
        <v>0</v>
      </c>
      <c r="P12" s="86">
        <f>BASE_CASE!AM3</f>
        <v>4.681941123036423</v>
      </c>
    </row>
    <row r="13" spans="1:16" x14ac:dyDescent="0.2">
      <c r="A13" s="74" t="s">
        <v>24</v>
      </c>
      <c r="B13" s="75">
        <f>EXPENSES!AM10</f>
        <v>46.725704507611226</v>
      </c>
      <c r="D13" s="72" t="s">
        <v>8</v>
      </c>
      <c r="E13" s="73">
        <f>B15</f>
        <v>1688.8774636468956</v>
      </c>
      <c r="H13" s="61" t="s">
        <v>10</v>
      </c>
      <c r="I13" s="62">
        <f>'EQUITY DOWN'!AM10</f>
        <v>3530.1090311191074</v>
      </c>
      <c r="K13" s="3" t="s">
        <v>25</v>
      </c>
      <c r="L13" s="84">
        <f>IR_UP!S3</f>
        <v>100000</v>
      </c>
      <c r="M13" s="85">
        <f>SUM(IR_UP!AM4:AM7)</f>
        <v>96504.142666446889</v>
      </c>
      <c r="N13" s="85">
        <f>IR_UP!AM9</f>
        <v>3495.8573335531109</v>
      </c>
      <c r="O13" s="85">
        <f>IR_UP!AM10</f>
        <v>0</v>
      </c>
      <c r="P13" s="86">
        <f>IR_UP!AM3</f>
        <v>4.6812957726662789</v>
      </c>
    </row>
    <row r="14" spans="1:16" x14ac:dyDescent="0.2">
      <c r="A14" s="78" t="s">
        <v>26</v>
      </c>
      <c r="B14" s="79">
        <f>'LIFE CAT'!AM10</f>
        <v>5.3289812521688873</v>
      </c>
      <c r="D14" s="70" t="s">
        <v>27</v>
      </c>
      <c r="E14" s="71" cm="1">
        <f t="array" ref="E14">SQRT(MMULT(MMULT(TRANSPOSE(E12:E13),H5:I6),E12:E13))</f>
        <v>4728.2118269569255</v>
      </c>
      <c r="H14" s="65" t="s">
        <v>11</v>
      </c>
      <c r="I14" s="66">
        <f>'PROPERTY DOWN'!AM10</f>
        <v>389.74466468871105</v>
      </c>
      <c r="K14" s="3" t="s">
        <v>28</v>
      </c>
      <c r="L14" s="84">
        <f>IR_DOWN!S3</f>
        <v>100000</v>
      </c>
      <c r="M14" s="85">
        <f>SUM(IR_DOWN!AM4:AM7)</f>
        <v>96857.773209545703</v>
      </c>
      <c r="N14" s="85">
        <f>IR_DOWN!AM9</f>
        <v>3142.2267904542969</v>
      </c>
      <c r="O14" s="85">
        <f>IR_DOWN!AM10</f>
        <v>337.44170518529427</v>
      </c>
      <c r="P14" s="86">
        <f>IR_DOWN!AM3</f>
        <v>4.709335737853344</v>
      </c>
    </row>
    <row r="15" spans="1:16" x14ac:dyDescent="0.2">
      <c r="A15" s="76" t="s">
        <v>29</v>
      </c>
      <c r="B15" s="77" cm="1">
        <f t="array" ref="B15">SQRT(MMULT(MMULT(TRANSPOSE(B11:B14),B3:E6),B11:B14))</f>
        <v>1688.8774636468956</v>
      </c>
      <c r="H15" s="63" t="s">
        <v>29</v>
      </c>
      <c r="I15" s="64" cm="1">
        <f t="array" ref="I15">SQRT(MMULT(MMULT(TRANSPOSE(I12:I14),L5:N7),I12:I14))</f>
        <v>4014.2149214762762</v>
      </c>
      <c r="K15" s="3" t="s">
        <v>30</v>
      </c>
      <c r="L15" s="84">
        <f>'EQUITY DOWN'!S3</f>
        <v>64600</v>
      </c>
      <c r="M15" s="85">
        <f>SUM('EQUITY DOWN'!AM4:AM7)</f>
        <v>64650.440535479516</v>
      </c>
      <c r="N15" s="85">
        <f>'EQUITY DOWN'!AM9</f>
        <v>-50.440535479516257</v>
      </c>
      <c r="O15" s="85">
        <f>'EQUITY DOWN'!AM10</f>
        <v>3530.1090311191074</v>
      </c>
      <c r="P15" s="86">
        <f>'EQUITY DOWN'!AM3</f>
        <v>4.7843029176447081</v>
      </c>
    </row>
    <row r="16" spans="1:16" x14ac:dyDescent="0.2">
      <c r="H16" s="38"/>
      <c r="I16" s="38"/>
      <c r="K16" s="3" t="s">
        <v>31</v>
      </c>
      <c r="L16" s="84">
        <f>'PROPERTY DOWN'!S3</f>
        <v>95000</v>
      </c>
      <c r="M16" s="85">
        <f>SUM('PROPERTY DOWN'!AM4:AM7)</f>
        <v>91910.07616904912</v>
      </c>
      <c r="N16" s="85">
        <f>'PROPERTY DOWN'!AM9</f>
        <v>3089.9238309508801</v>
      </c>
      <c r="O16" s="85">
        <f>'PROPERTY DOWN'!AM10</f>
        <v>389.74466468871105</v>
      </c>
      <c r="P16" s="86">
        <f>'PROPERTY DOWN'!AM3</f>
        <v>4.6837984657553431</v>
      </c>
    </row>
    <row r="17" spans="11:16" x14ac:dyDescent="0.2">
      <c r="K17" s="3" t="s">
        <v>1</v>
      </c>
      <c r="L17" s="84">
        <f>'MORTALITY '!S3</f>
        <v>100000</v>
      </c>
      <c r="M17" s="85">
        <f>SUM('MORTALITY '!AM4:AM7)</f>
        <v>96551.632569073729</v>
      </c>
      <c r="N17" s="85">
        <f>'MORTALITY '!AM9</f>
        <v>3448.3674309262715</v>
      </c>
      <c r="O17" s="85">
        <f>'MORTALITY '!AM10</f>
        <v>31.301064713319647</v>
      </c>
      <c r="P17" s="86">
        <f>'MORTALITY '!AM3</f>
        <v>4.6405999888678497</v>
      </c>
    </row>
    <row r="18" spans="11:16" x14ac:dyDescent="0.2">
      <c r="K18" s="3" t="s">
        <v>32</v>
      </c>
      <c r="L18" s="84">
        <f>'LAPSE UP'!S3</f>
        <v>100000</v>
      </c>
      <c r="M18" s="85">
        <f>SUM('LAPSE UP'!AM4:AM7)</f>
        <v>97727.630268975277</v>
      </c>
      <c r="N18" s="85">
        <f>'LAPSE UP'!AM9</f>
        <v>2272.3697310247226</v>
      </c>
      <c r="O18" s="85">
        <f>'LAPSE UP'!AM10</f>
        <v>1207.2987646148686</v>
      </c>
      <c r="P18" s="86">
        <f>'LAPSE UP'!AM3</f>
        <v>3.0601418120447477</v>
      </c>
    </row>
    <row r="19" spans="11:16" x14ac:dyDescent="0.2">
      <c r="K19" s="87" t="s">
        <v>33</v>
      </c>
      <c r="L19" s="88">
        <f>'LAPSE DOWN'!S3</f>
        <v>100000</v>
      </c>
      <c r="M19" s="89">
        <f>SUM('LAPSE DOWN'!AM4:AM7)</f>
        <v>93984.577740158638</v>
      </c>
      <c r="N19" s="89">
        <f>'LAPSE DOWN'!AM9</f>
        <v>6015.4222598413617</v>
      </c>
      <c r="O19" s="89">
        <f>'LAPSE DOWN'!AM10</f>
        <v>0</v>
      </c>
      <c r="P19" s="90">
        <f>'LAPSE DOWN'!AM3</f>
        <v>8.1571836974922789</v>
      </c>
    </row>
    <row r="20" spans="11:16" x14ac:dyDescent="0.2">
      <c r="K20" s="34" t="s">
        <v>34</v>
      </c>
      <c r="L20" s="84">
        <v>100000</v>
      </c>
      <c r="M20" s="91">
        <f>SUM('LAPSE MASS'!AM4:AM7)</f>
        <v>98172.001102308437</v>
      </c>
      <c r="N20" s="84">
        <f>'LAPSE MASS'!AM9</f>
        <v>1827.9988976915629</v>
      </c>
      <c r="O20" s="85">
        <f>'LAPSE MASS'!AM10</f>
        <v>1651.6695979480282</v>
      </c>
      <c r="P20" s="86">
        <f>'LAPSE MASS'!AM3</f>
        <v>2.4369728866307443</v>
      </c>
    </row>
    <row r="21" spans="11:16" x14ac:dyDescent="0.2">
      <c r="K21" s="3" t="s">
        <v>3</v>
      </c>
      <c r="L21" s="84">
        <f>EXPENSES!S3</f>
        <v>100000</v>
      </c>
      <c r="M21" s="84">
        <f>SUM(EXPENSES!AM4:AM7)</f>
        <v>96567.05720886802</v>
      </c>
      <c r="N21" s="84">
        <f>EXPENSES!AM9</f>
        <v>3432.9427911319799</v>
      </c>
      <c r="O21" s="85">
        <f>EXPENSES!AM10</f>
        <v>46.725704507611226</v>
      </c>
      <c r="P21" s="86">
        <f>EXPENSES!AM3</f>
        <v>4.6829127385217744</v>
      </c>
    </row>
    <row r="22" spans="11:16" x14ac:dyDescent="0.2">
      <c r="K22" s="3" t="s">
        <v>35</v>
      </c>
      <c r="L22" s="84">
        <f>'LIFE CAT'!S3</f>
        <v>100000</v>
      </c>
      <c r="M22" s="84">
        <f>SUM('LIFE CAT'!AM4:AM7)</f>
        <v>96525.660485612578</v>
      </c>
      <c r="N22" s="84">
        <f>'LIFE CAT'!AM9</f>
        <v>3474.3395143874222</v>
      </c>
      <c r="O22" s="85">
        <f>'LIFE CAT'!AM10</f>
        <v>5.3289812521688873</v>
      </c>
      <c r="P22" s="86">
        <f>'LIFE CAT'!AM3</f>
        <v>4.6746143872126424</v>
      </c>
    </row>
    <row r="23" spans="11:16" x14ac:dyDescent="0.2">
      <c r="K23" s="3" t="s">
        <v>27</v>
      </c>
      <c r="L23" s="84">
        <f>E14</f>
        <v>4728.2118269569255</v>
      </c>
      <c r="M23" s="3" t="s">
        <v>36</v>
      </c>
      <c r="N23" s="3" t="s">
        <v>36</v>
      </c>
      <c r="O23" s="3" t="s">
        <v>36</v>
      </c>
      <c r="P23" s="3" t="s">
        <v>36</v>
      </c>
    </row>
  </sheetData>
  <mergeCells count="5">
    <mergeCell ref="K3:N3"/>
    <mergeCell ref="G3:I3"/>
    <mergeCell ref="A10:B10"/>
    <mergeCell ref="H11:I11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E655-3355-4374-AB65-EE0777DB657C}">
  <dimension ref="A1:AR62"/>
  <sheetViews>
    <sheetView topLeftCell="AD1" workbookViewId="0">
      <selection activeCell="AM3" sqref="AM3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3" width="13.5" customWidth="1"/>
    <col min="8" max="8" width="12.1640625" style="2" customWidth="1"/>
    <col min="9" max="9" width="14" customWidth="1"/>
    <col min="10" max="10" width="13.6640625" customWidth="1"/>
    <col min="11" max="11" width="9.1640625" bestFit="1" customWidth="1"/>
    <col min="14" max="14" width="13.6640625" bestFit="1" customWidth="1"/>
    <col min="15" max="15" width="10.33203125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8" max="38" width="19" customWidth="1"/>
    <col min="39" max="39" width="13.5" customWidth="1"/>
    <col min="41" max="41" width="19.1640625" customWidth="1"/>
    <col min="42" max="43" width="11.6640625" customWidth="1"/>
    <col min="44" max="44" width="11.33203125" customWidth="1"/>
  </cols>
  <sheetData>
    <row r="1" spans="1:44" x14ac:dyDescent="0.2">
      <c r="A1" s="13" t="s">
        <v>3</v>
      </c>
      <c r="B1" s="12">
        <v>50</v>
      </c>
      <c r="G1" s="81" t="s">
        <v>37</v>
      </c>
      <c r="H1" s="81"/>
      <c r="I1" s="81"/>
      <c r="J1" s="81"/>
      <c r="L1" s="104" t="s">
        <v>38</v>
      </c>
      <c r="M1" s="104"/>
      <c r="N1" s="104"/>
      <c r="O1" s="104"/>
      <c r="Q1" s="105" t="s">
        <v>39</v>
      </c>
      <c r="R1" s="105"/>
      <c r="S1" s="105"/>
      <c r="U1" s="106" t="s">
        <v>40</v>
      </c>
      <c r="V1" s="106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  <c r="AO1" s="102" t="s">
        <v>44</v>
      </c>
      <c r="AP1" s="102"/>
      <c r="AQ1" s="102"/>
    </row>
    <row r="2" spans="1:44" x14ac:dyDescent="0.2">
      <c r="A2" s="13" t="s">
        <v>45</v>
      </c>
      <c r="B2" s="12">
        <v>80000</v>
      </c>
      <c r="G2" s="10" t="s">
        <v>46</v>
      </c>
      <c r="H2" s="10" t="s">
        <v>47</v>
      </c>
      <c r="I2" s="10" t="s">
        <v>48</v>
      </c>
      <c r="J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  <c r="AO2" s="31" t="s">
        <v>63</v>
      </c>
      <c r="AP2" s="31" t="s">
        <v>64</v>
      </c>
      <c r="AQ2" s="31" t="s">
        <v>65</v>
      </c>
    </row>
    <row r="3" spans="1:44" x14ac:dyDescent="0.2">
      <c r="A3" s="13" t="s">
        <v>66</v>
      </c>
      <c r="B3" s="12">
        <v>20000</v>
      </c>
      <c r="G3" s="3">
        <v>60</v>
      </c>
      <c r="H3" s="5">
        <v>6.4700000000000001E-3</v>
      </c>
      <c r="I3" s="3">
        <f t="shared" ref="I3:I34" si="0">1-H3</f>
        <v>0.99353000000000002</v>
      </c>
      <c r="J3" s="3">
        <f>I3</f>
        <v>0.99353000000000002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>Q3+R3</f>
        <v>100000</v>
      </c>
      <c r="U3" s="3">
        <f t="shared" ref="U3:U34" si="2">J3*$B$7*(1-$B$7)^L3</f>
        <v>0.14902950000000001</v>
      </c>
      <c r="V3" s="34">
        <f>H3</f>
        <v>6.4700000000000001E-3</v>
      </c>
      <c r="W3" s="3">
        <f t="shared" ref="W3:W34" si="3">(1-H3)*(1-$B$7)*W2</f>
        <v>0.84450049999999999</v>
      </c>
      <c r="Y3" s="17">
        <f t="shared" ref="Y3:Y34" si="4">U3*(S3-$B$9)*N3</f>
        <v>14899.969410000002</v>
      </c>
      <c r="Z3" s="17">
        <f t="shared" ref="Z3:Z34" si="5">V3*MAX(S3,$B$8)*N3</f>
        <v>647</v>
      </c>
      <c r="AB3" s="18">
        <v>50</v>
      </c>
      <c r="AC3" s="19">
        <f t="shared" ref="AC3:AC34" si="6">AB3*N3</f>
        <v>50</v>
      </c>
      <c r="AE3" s="12">
        <f>Y3</f>
        <v>14899.969410000002</v>
      </c>
      <c r="AF3" s="12">
        <f>Z3</f>
        <v>647</v>
      </c>
      <c r="AG3" s="12"/>
      <c r="AH3" s="12">
        <f>AC3*W2</f>
        <v>50</v>
      </c>
      <c r="AI3" s="12">
        <f>SUM(AE3:AH3)</f>
        <v>15596.969410000002</v>
      </c>
      <c r="AJ3" s="12">
        <f t="shared" ref="AJ3:AJ34" si="7">AI3*L3</f>
        <v>0</v>
      </c>
      <c r="AK3" s="11"/>
      <c r="AL3" s="24" t="s">
        <v>67</v>
      </c>
      <c r="AM3" s="28">
        <f>SUM(AJ3:AJ53)/AM8</f>
        <v>4.681941123036423</v>
      </c>
      <c r="AO3" s="12">
        <v>0</v>
      </c>
      <c r="AP3" s="12">
        <f t="shared" ref="AP3:AP34" si="8">AG3+AH3</f>
        <v>50</v>
      </c>
      <c r="AQ3" s="12">
        <f t="shared" ref="AQ3:AQ34" si="9">AO3-AP3</f>
        <v>-50</v>
      </c>
    </row>
    <row r="4" spans="1:44" x14ac:dyDescent="0.2">
      <c r="A4" s="13" t="s">
        <v>68</v>
      </c>
      <c r="B4" s="4">
        <v>0.02</v>
      </c>
      <c r="G4" s="3">
        <v>61</v>
      </c>
      <c r="H4" s="5">
        <v>7.1000000000000004E-3</v>
      </c>
      <c r="I4" s="3">
        <f t="shared" si="0"/>
        <v>0.9929</v>
      </c>
      <c r="J4" s="3">
        <f t="shared" ref="J4:J35" si="10">J3*I4</f>
        <v>0.98647593700000002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1">N3/N4</f>
        <v>1.0351399999999999</v>
      </c>
      <c r="Q4" s="12">
        <f>Q3*(1-$B$5)*O4</f>
        <v>80989.353600000002</v>
      </c>
      <c r="R4" s="12">
        <f>R3*(1-$B$5)*O4</f>
        <v>20247.338400000001</v>
      </c>
      <c r="S4" s="12">
        <f>Q4+R4</f>
        <v>101236.69200000001</v>
      </c>
      <c r="U4" s="3">
        <f t="shared" si="2"/>
        <v>0.1257756819675</v>
      </c>
      <c r="V4" s="34">
        <f t="shared" ref="V4:V35" si="12">J3*H4*(1-$B$7)^L4</f>
        <v>5.9959535499999996E-3</v>
      </c>
      <c r="W4" s="3">
        <f t="shared" si="3"/>
        <v>0.71272886448249995</v>
      </c>
      <c r="Y4" s="17">
        <f t="shared" si="4"/>
        <v>12298.431577172558</v>
      </c>
      <c r="Z4" s="17">
        <f t="shared" si="5"/>
        <v>586.40425719000007</v>
      </c>
      <c r="AB4" s="18">
        <f t="shared" ref="AB4:AB35" si="13">AB3*(1+$B$4)</f>
        <v>51</v>
      </c>
      <c r="AC4" s="19">
        <f t="shared" si="6"/>
        <v>49.268697953899959</v>
      </c>
      <c r="AE4" s="12">
        <f t="shared" ref="AE4:AF53" si="14">Y4</f>
        <v>12298.431577172558</v>
      </c>
      <c r="AF4" s="12">
        <f t="shared" si="14"/>
        <v>586.40425719000007</v>
      </c>
      <c r="AG4" s="12">
        <f>S4/(1-$B$5)*($B$6)*N4*W3</f>
        <v>1182.3007000000002</v>
      </c>
      <c r="AH4" s="12">
        <f>AC4*W3</f>
        <v>41.607440056417495</v>
      </c>
      <c r="AI4" s="12">
        <f t="shared" ref="AI4:AI53" si="15">SUM(AE4:AH4)</f>
        <v>14108.743974418976</v>
      </c>
      <c r="AJ4" s="12">
        <f t="shared" si="7"/>
        <v>14108.743974418976</v>
      </c>
      <c r="AL4" s="26" t="s">
        <v>69</v>
      </c>
      <c r="AM4" s="29">
        <f>SUM(AE3:AE53)</f>
        <v>83054.022616811242</v>
      </c>
      <c r="AO4" s="12">
        <f>(S4/(1-$B$5))*($B$5)*W3*N4</f>
        <v>1857.9011</v>
      </c>
      <c r="AP4" s="12">
        <f t="shared" si="8"/>
        <v>1223.9081400564178</v>
      </c>
      <c r="AQ4" s="12">
        <f t="shared" si="9"/>
        <v>633.99295994358226</v>
      </c>
      <c r="AR4" s="11"/>
    </row>
    <row r="5" spans="1:44" x14ac:dyDescent="0.2">
      <c r="A5" s="13" t="s">
        <v>70</v>
      </c>
      <c r="B5" s="4">
        <v>2.1999999999999999E-2</v>
      </c>
      <c r="G5" s="3">
        <v>62</v>
      </c>
      <c r="H5" s="5">
        <v>7.8200000000000006E-3</v>
      </c>
      <c r="I5" s="3">
        <f t="shared" si="0"/>
        <v>0.99217999999999995</v>
      </c>
      <c r="J5" s="3">
        <f t="shared" si="10"/>
        <v>0.97876169517265998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1"/>
        <v>1.0255821652143675</v>
      </c>
      <c r="Q5" s="12">
        <f t="shared" ref="Q5:Q53" si="16">Q4*(1-$B$5)*O5</f>
        <v>81233.889418663239</v>
      </c>
      <c r="R5" s="12">
        <f t="shared" ref="R5:R53" si="17">R4*(1-$B$5)*O5</f>
        <v>20308.47235466581</v>
      </c>
      <c r="S5" s="12">
        <f t="shared" ref="S5:S53" si="18">Q5+R5</f>
        <v>101542.36177332904</v>
      </c>
      <c r="U5" s="3">
        <f t="shared" si="2"/>
        <v>0.10607329871433702</v>
      </c>
      <c r="V5" s="34">
        <f t="shared" si="12"/>
        <v>5.5735397202531494E-3</v>
      </c>
      <c r="W5" s="3">
        <f t="shared" si="3"/>
        <v>0.60108202604790972</v>
      </c>
      <c r="Y5" s="17">
        <f t="shared" si="4"/>
        <v>10143.742977916603</v>
      </c>
      <c r="Z5" s="17">
        <f t="shared" si="5"/>
        <v>533.10015657866131</v>
      </c>
      <c r="AB5" s="18">
        <f t="shared" si="13"/>
        <v>52.02</v>
      </c>
      <c r="AC5" s="19">
        <f t="shared" si="6"/>
        <v>49.000532202579635</v>
      </c>
      <c r="AE5" s="12">
        <f t="shared" si="14"/>
        <v>10143.742977916603</v>
      </c>
      <c r="AF5" s="12">
        <f t="shared" si="14"/>
        <v>533.10015657866131</v>
      </c>
      <c r="AG5" s="12">
        <f>S5/(1-$B$5)*($B$6)*N5*W4</f>
        <v>975.86836124943909</v>
      </c>
      <c r="AH5" s="12">
        <f>AC5*W4</f>
        <v>34.924093675782757</v>
      </c>
      <c r="AI5" s="12">
        <f t="shared" si="15"/>
        <v>11687.635589420486</v>
      </c>
      <c r="AJ5" s="12">
        <f t="shared" si="7"/>
        <v>23375.271178840972</v>
      </c>
      <c r="AL5" s="22" t="s">
        <v>71</v>
      </c>
      <c r="AM5" s="27">
        <f>SUM(AF3:AF53)</f>
        <v>6573.4851918198792</v>
      </c>
      <c r="AO5" s="12">
        <f t="shared" ref="AO5:AO52" si="19">(S5/(1-$B$5))*($B$5)*W4*N5</f>
        <v>1533.5074248205469</v>
      </c>
      <c r="AP5" s="12">
        <f t="shared" si="8"/>
        <v>1010.7924549252218</v>
      </c>
      <c r="AQ5" s="12">
        <f t="shared" si="9"/>
        <v>522.71496989532511</v>
      </c>
    </row>
    <row r="6" spans="1:44" x14ac:dyDescent="0.2">
      <c r="A6" s="13" t="s">
        <v>72</v>
      </c>
      <c r="B6" s="4">
        <v>1.4E-2</v>
      </c>
      <c r="G6" s="3">
        <v>63</v>
      </c>
      <c r="H6" s="5">
        <v>8.6599999999999993E-3</v>
      </c>
      <c r="I6" s="3">
        <f t="shared" si="0"/>
        <v>0.99134</v>
      </c>
      <c r="J6" s="3">
        <f t="shared" si="10"/>
        <v>0.97028561889246479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1"/>
        <v>1.0228084749535367</v>
      </c>
      <c r="Q6" s="12">
        <f t="shared" si="16"/>
        <v>81258.802918728543</v>
      </c>
      <c r="R6" s="12">
        <f t="shared" si="17"/>
        <v>20314.700729682136</v>
      </c>
      <c r="S6" s="12">
        <f>Q6+R6</f>
        <v>101573.50364841068</v>
      </c>
      <c r="U6" s="3">
        <f t="shared" si="2"/>
        <v>8.9381498355350225E-2</v>
      </c>
      <c r="V6" s="34">
        <f t="shared" si="12"/>
        <v>5.2053703455748977E-3</v>
      </c>
      <c r="W6" s="3">
        <f t="shared" si="3"/>
        <v>0.50649515734698458</v>
      </c>
      <c r="Y6" s="17">
        <f t="shared" si="4"/>
        <v>8359.4686484137983</v>
      </c>
      <c r="Z6" s="17">
        <f t="shared" si="5"/>
        <v>486.93186737252893</v>
      </c>
      <c r="AB6" s="18">
        <f t="shared" si="13"/>
        <v>53.060400000000001</v>
      </c>
      <c r="AC6" s="19">
        <f t="shared" si="6"/>
        <v>48.865984268366269</v>
      </c>
      <c r="AE6" s="12">
        <f t="shared" si="14"/>
        <v>8359.4686484137983</v>
      </c>
      <c r="AF6" s="12">
        <f t="shared" si="14"/>
        <v>486.93186737252893</v>
      </c>
      <c r="AG6" s="12">
        <f t="shared" ref="AG6:AG53" si="20">S6/(1-$B$5)*($B$6)*N6*W5</f>
        <v>804.89547684337253</v>
      </c>
      <c r="AH6" s="12">
        <f t="shared" ref="AH6:AH53" si="21">AC6*W5</f>
        <v>29.372464828854881</v>
      </c>
      <c r="AI6" s="12">
        <f t="shared" si="15"/>
        <v>9680.6684574585543</v>
      </c>
      <c r="AJ6" s="12">
        <f t="shared" si="7"/>
        <v>29042.005372375665</v>
      </c>
      <c r="AL6" s="22" t="s">
        <v>73</v>
      </c>
      <c r="AM6" s="27">
        <f>SUM(AG3:AG53)</f>
        <v>6590.2520817970217</v>
      </c>
      <c r="AO6" s="12">
        <f t="shared" si="19"/>
        <v>1264.8357493252995</v>
      </c>
      <c r="AP6" s="12">
        <f t="shared" si="8"/>
        <v>834.26794167222738</v>
      </c>
      <c r="AQ6" s="12">
        <f t="shared" si="9"/>
        <v>430.56780765307212</v>
      </c>
    </row>
    <row r="7" spans="1:44" x14ac:dyDescent="0.2">
      <c r="A7" s="13" t="s">
        <v>2</v>
      </c>
      <c r="B7" s="4">
        <v>0.15</v>
      </c>
      <c r="G7" s="3">
        <v>64</v>
      </c>
      <c r="H7" s="5">
        <v>9.6500000000000006E-3</v>
      </c>
      <c r="I7" s="3">
        <f t="shared" si="0"/>
        <v>0.99034999999999995</v>
      </c>
      <c r="J7" s="3">
        <f t="shared" si="10"/>
        <v>0.96092236267015241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1"/>
        <v>1.0220024315235199</v>
      </c>
      <c r="Q7" s="12">
        <f t="shared" si="16"/>
        <v>81219.666893987189</v>
      </c>
      <c r="R7" s="12">
        <f t="shared" si="17"/>
        <v>20304.916723496797</v>
      </c>
      <c r="S7" s="12">
        <f t="shared" si="18"/>
        <v>101524.58361748399</v>
      </c>
      <c r="U7" s="3">
        <f t="shared" si="2"/>
        <v>7.5241121861787927E-2</v>
      </c>
      <c r="V7" s="34">
        <f t="shared" si="12"/>
        <v>4.8876782683984011E-3</v>
      </c>
      <c r="W7" s="3">
        <f t="shared" si="3"/>
        <v>0.42636635721679822</v>
      </c>
      <c r="Y7" s="17">
        <f t="shared" si="4"/>
        <v>6882.1656006586427</v>
      </c>
      <c r="Z7" s="17">
        <f t="shared" si="5"/>
        <v>447.15493674459248</v>
      </c>
      <c r="AB7" s="18">
        <f t="shared" si="13"/>
        <v>54.121608000000002</v>
      </c>
      <c r="AC7" s="19">
        <f t="shared" si="6"/>
        <v>48.770240085858866</v>
      </c>
      <c r="AE7" s="12">
        <f t="shared" si="14"/>
        <v>6882.1656006586427</v>
      </c>
      <c r="AF7" s="12">
        <f t="shared" si="14"/>
        <v>447.15493674459248</v>
      </c>
      <c r="AG7" s="12">
        <f t="shared" si="20"/>
        <v>663.31512067816254</v>
      </c>
      <c r="AH7" s="12">
        <f t="shared" si="21"/>
        <v>24.7018904261373</v>
      </c>
      <c r="AI7" s="12">
        <f t="shared" si="15"/>
        <v>8017.3375485075348</v>
      </c>
      <c r="AJ7" s="12">
        <f t="shared" si="7"/>
        <v>32069.350194030139</v>
      </c>
      <c r="AL7" s="22" t="s">
        <v>74</v>
      </c>
      <c r="AM7" s="27">
        <f>SUM(AH3:AH53)</f>
        <v>302.57161393226113</v>
      </c>
      <c r="AO7" s="12">
        <f t="shared" si="19"/>
        <v>1042.3523324942553</v>
      </c>
      <c r="AP7" s="12">
        <f t="shared" si="8"/>
        <v>688.01701110429985</v>
      </c>
      <c r="AQ7" s="12">
        <f t="shared" si="9"/>
        <v>354.33532138995542</v>
      </c>
    </row>
    <row r="8" spans="1:44" x14ac:dyDescent="0.2">
      <c r="A8" s="13" t="s">
        <v>75</v>
      </c>
      <c r="B8" s="12">
        <f>B2+B3</f>
        <v>100000</v>
      </c>
      <c r="G8" s="3">
        <v>65</v>
      </c>
      <c r="H8" s="5">
        <v>1.0800000000000001E-2</v>
      </c>
      <c r="I8" s="3">
        <f t="shared" si="0"/>
        <v>0.98919999999999997</v>
      </c>
      <c r="J8" s="3">
        <f t="shared" si="10"/>
        <v>0.95054440115331473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1"/>
        <v>1.0219775385710936</v>
      </c>
      <c r="Q8" s="12">
        <f t="shared" si="16"/>
        <v>81178.572400251782</v>
      </c>
      <c r="R8" s="12">
        <f t="shared" si="17"/>
        <v>20294.643100062945</v>
      </c>
      <c r="S8" s="12">
        <f t="shared" si="18"/>
        <v>101473.21550031472</v>
      </c>
      <c r="U8" s="3">
        <f t="shared" si="2"/>
        <v>6.3264240083828513E-2</v>
      </c>
      <c r="V8" s="34">
        <f t="shared" si="12"/>
        <v>4.6047566579414207E-3</v>
      </c>
      <c r="W8" s="3">
        <f t="shared" si="3"/>
        <v>0.35849736047502823</v>
      </c>
      <c r="Y8" s="17">
        <f t="shared" si="4"/>
        <v>5659.3553412916744</v>
      </c>
      <c r="Z8" s="17">
        <f t="shared" si="5"/>
        <v>412.00355030315211</v>
      </c>
      <c r="AB8" s="18">
        <f t="shared" si="13"/>
        <v>55.204040160000005</v>
      </c>
      <c r="AC8" s="19">
        <f t="shared" si="6"/>
        <v>48.675869097014896</v>
      </c>
      <c r="AE8" s="12">
        <f t="shared" si="14"/>
        <v>5659.3553412916744</v>
      </c>
      <c r="AF8" s="12">
        <f t="shared" si="14"/>
        <v>412.00355030315211</v>
      </c>
      <c r="AG8" s="12">
        <f t="shared" si="20"/>
        <v>546.09271607249582</v>
      </c>
      <c r="AH8" s="12">
        <f t="shared" si="21"/>
        <v>20.753752991255961</v>
      </c>
      <c r="AI8" s="12">
        <f t="shared" si="15"/>
        <v>6638.2053606585787</v>
      </c>
      <c r="AJ8" s="12">
        <f t="shared" si="7"/>
        <v>33191.026803292894</v>
      </c>
      <c r="AL8" s="22" t="s">
        <v>76</v>
      </c>
      <c r="AM8" s="27">
        <f>SUM(AM4:AM7)</f>
        <v>96520.331504360409</v>
      </c>
      <c r="AO8" s="12">
        <f t="shared" si="19"/>
        <v>858.14569668535046</v>
      </c>
      <c r="AP8" s="12">
        <f t="shared" si="8"/>
        <v>566.84646906375178</v>
      </c>
      <c r="AQ8" s="12">
        <f t="shared" si="9"/>
        <v>291.29922762159867</v>
      </c>
    </row>
    <row r="9" spans="1:44" x14ac:dyDescent="0.2">
      <c r="A9" s="13" t="s">
        <v>77</v>
      </c>
      <c r="B9" s="12">
        <v>20</v>
      </c>
      <c r="G9" s="3">
        <v>66</v>
      </c>
      <c r="H9" s="5">
        <v>1.1730000000000001E-2</v>
      </c>
      <c r="I9" s="3">
        <f t="shared" si="0"/>
        <v>0.98826999999999998</v>
      </c>
      <c r="J9" s="3">
        <f t="shared" si="10"/>
        <v>0.93939451532778628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1"/>
        <v>1.0226732291644476</v>
      </c>
      <c r="Q9" s="12">
        <f t="shared" si="16"/>
        <v>81192.731414463822</v>
      </c>
      <c r="R9" s="12">
        <f t="shared" si="17"/>
        <v>20298.182853615956</v>
      </c>
      <c r="S9" s="12">
        <f t="shared" si="18"/>
        <v>101490.91426807978</v>
      </c>
      <c r="U9" s="3">
        <f t="shared" si="2"/>
        <v>5.3143827965498415E-2</v>
      </c>
      <c r="V9" s="34">
        <f t="shared" si="12"/>
        <v>4.2051740383720814E-3</v>
      </c>
      <c r="W9" s="3">
        <f t="shared" si="3"/>
        <v>0.30114835847115773</v>
      </c>
      <c r="Y9" s="17">
        <f t="shared" si="4"/>
        <v>4649.4370378770209</v>
      </c>
      <c r="Z9" s="17">
        <f t="shared" si="5"/>
        <v>367.9739741716345</v>
      </c>
      <c r="AB9" s="18">
        <f t="shared" si="13"/>
        <v>56.308120963200004</v>
      </c>
      <c r="AC9" s="19">
        <f t="shared" si="6"/>
        <v>48.548632215121273</v>
      </c>
      <c r="AE9" s="12">
        <f t="shared" si="14"/>
        <v>4649.4370378770209</v>
      </c>
      <c r="AF9" s="12">
        <f t="shared" si="14"/>
        <v>367.9739741716345</v>
      </c>
      <c r="AG9" s="12">
        <f t="shared" si="20"/>
        <v>449.06403262245817</v>
      </c>
      <c r="AH9" s="12">
        <f t="shared" si="21"/>
        <v>17.404556503793899</v>
      </c>
      <c r="AI9" s="12">
        <f t="shared" si="15"/>
        <v>5483.8796011749082</v>
      </c>
      <c r="AJ9" s="12">
        <f t="shared" si="7"/>
        <v>32903.277607049451</v>
      </c>
      <c r="AL9" s="22" t="s">
        <v>78</v>
      </c>
      <c r="AM9" s="27">
        <f>-AM8+B8</f>
        <v>3479.6684956395911</v>
      </c>
      <c r="AO9" s="12">
        <f t="shared" si="19"/>
        <v>705.67205126386284</v>
      </c>
      <c r="AP9" s="12">
        <f t="shared" si="8"/>
        <v>466.46858912625208</v>
      </c>
      <c r="AQ9" s="12">
        <f t="shared" si="9"/>
        <v>239.20346213761076</v>
      </c>
    </row>
    <row r="10" spans="1:44" x14ac:dyDescent="0.2">
      <c r="G10" s="3">
        <v>67</v>
      </c>
      <c r="H10" s="5">
        <v>1.2800000000000001E-2</v>
      </c>
      <c r="I10" s="3">
        <f t="shared" si="0"/>
        <v>0.98719999999999997</v>
      </c>
      <c r="J10" s="3">
        <f t="shared" si="10"/>
        <v>0.92737026553159063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1"/>
        <v>1.0232712799424433</v>
      </c>
      <c r="Q10" s="12">
        <f t="shared" si="16"/>
        <v>81254.382012178379</v>
      </c>
      <c r="R10" s="12">
        <f t="shared" si="17"/>
        <v>20313.595503044595</v>
      </c>
      <c r="S10" s="12">
        <f t="shared" si="18"/>
        <v>101567.97751522297</v>
      </c>
      <c r="U10" s="3">
        <f t="shared" si="2"/>
        <v>4.4594048922409028E-2</v>
      </c>
      <c r="V10" s="34">
        <f t="shared" si="12"/>
        <v>3.8546989884308187E-3</v>
      </c>
      <c r="W10" s="3">
        <f t="shared" si="3"/>
        <v>0.25269961056031787</v>
      </c>
      <c r="Y10" s="17">
        <f t="shared" si="4"/>
        <v>3815.6045944781845</v>
      </c>
      <c r="Z10" s="17">
        <f t="shared" si="5"/>
        <v>329.88491259046947</v>
      </c>
      <c r="AB10" s="18">
        <f t="shared" si="13"/>
        <v>57.434283382464002</v>
      </c>
      <c r="AC10" s="19">
        <f t="shared" si="6"/>
        <v>48.393427852493872</v>
      </c>
      <c r="AE10" s="12">
        <f t="shared" si="14"/>
        <v>3815.6045944781845</v>
      </c>
      <c r="AF10" s="12">
        <f t="shared" si="14"/>
        <v>329.88491259046947</v>
      </c>
      <c r="AG10" s="12">
        <f t="shared" si="20"/>
        <v>368.9280400264069</v>
      </c>
      <c r="AH10" s="12">
        <f t="shared" si="21"/>
        <v>14.573601358570933</v>
      </c>
      <c r="AI10" s="12">
        <f t="shared" si="15"/>
        <v>4528.9911484536324</v>
      </c>
      <c r="AJ10" s="12">
        <f t="shared" si="7"/>
        <v>31702.938039175428</v>
      </c>
      <c r="AL10" s="24" t="s">
        <v>79</v>
      </c>
      <c r="AM10" s="25">
        <f>SUM(AQ3:AQ52)</f>
        <v>3463.286718476023</v>
      </c>
      <c r="AO10" s="12">
        <f t="shared" si="19"/>
        <v>579.74406289863941</v>
      </c>
      <c r="AP10" s="12">
        <f t="shared" si="8"/>
        <v>383.50164138497786</v>
      </c>
      <c r="AQ10" s="12">
        <f t="shared" si="9"/>
        <v>196.24242151366155</v>
      </c>
    </row>
    <row r="11" spans="1:44" x14ac:dyDescent="0.2">
      <c r="G11" s="3">
        <v>68</v>
      </c>
      <c r="H11" s="5">
        <v>1.397E-2</v>
      </c>
      <c r="I11" s="3">
        <f t="shared" si="0"/>
        <v>0.98602999999999996</v>
      </c>
      <c r="J11" s="3">
        <f t="shared" si="10"/>
        <v>0.91441490292211425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1"/>
        <v>1.0238903305398039</v>
      </c>
      <c r="Q11" s="12">
        <f t="shared" si="16"/>
        <v>81365.273383019172</v>
      </c>
      <c r="R11" s="12">
        <f t="shared" si="17"/>
        <v>20341.318345754793</v>
      </c>
      <c r="S11" s="12">
        <f t="shared" si="18"/>
        <v>101706.59172877396</v>
      </c>
      <c r="U11" s="3">
        <f t="shared" si="2"/>
        <v>3.7375409550118525E-2</v>
      </c>
      <c r="V11" s="34">
        <f t="shared" si="12"/>
        <v>3.5302135595276403E-3</v>
      </c>
      <c r="W11" s="3">
        <f t="shared" si="3"/>
        <v>0.21179398745067168</v>
      </c>
      <c r="Y11" s="17">
        <f t="shared" si="4"/>
        <v>3127.6013268766146</v>
      </c>
      <c r="Z11" s="17">
        <f t="shared" si="5"/>
        <v>295.46892836913315</v>
      </c>
      <c r="AB11" s="18">
        <f t="shared" si="13"/>
        <v>58.582969050113284</v>
      </c>
      <c r="AC11" s="19">
        <f t="shared" si="6"/>
        <v>48.209554223956829</v>
      </c>
      <c r="AE11" s="12">
        <f t="shared" si="14"/>
        <v>3127.6013268766146</v>
      </c>
      <c r="AF11" s="12">
        <f t="shared" si="14"/>
        <v>295.46892836913315</v>
      </c>
      <c r="AG11" s="12">
        <f t="shared" si="20"/>
        <v>302.76424921412553</v>
      </c>
      <c r="AH11" s="12">
        <f t="shared" si="21"/>
        <v>12.182535577680419</v>
      </c>
      <c r="AI11" s="12">
        <f t="shared" si="15"/>
        <v>3738.0170400375537</v>
      </c>
      <c r="AJ11" s="12">
        <f t="shared" si="7"/>
        <v>29904.136320300429</v>
      </c>
      <c r="AL11" s="23" t="s">
        <v>80</v>
      </c>
      <c r="AM11" s="30">
        <f>B8-AM8-AM10</f>
        <v>16.381777163568131</v>
      </c>
      <c r="AO11" s="12">
        <f>(S11/(1-$B$5))*($B$5)*W10*N11</f>
        <v>475.77239162219723</v>
      </c>
      <c r="AP11" s="12">
        <f t="shared" si="8"/>
        <v>314.94678479180595</v>
      </c>
      <c r="AQ11" s="12">
        <f t="shared" si="9"/>
        <v>160.82560683039128</v>
      </c>
    </row>
    <row r="12" spans="1:44" x14ac:dyDescent="0.2">
      <c r="D12" s="11"/>
      <c r="G12" s="8">
        <v>69</v>
      </c>
      <c r="H12" s="9">
        <v>1.566E-2</v>
      </c>
      <c r="I12" s="8">
        <f t="shared" si="0"/>
        <v>0.98433999999999999</v>
      </c>
      <c r="J12" s="8">
        <f t="shared" si="10"/>
        <v>0.90009516554235391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1"/>
        <v>1.0244800140528032</v>
      </c>
      <c r="Q12" s="12">
        <f t="shared" si="16"/>
        <v>81523.24029763104</v>
      </c>
      <c r="R12" s="12">
        <f t="shared" si="17"/>
        <v>20380.81007440776</v>
      </c>
      <c r="S12" s="12">
        <f t="shared" si="18"/>
        <v>101904.05037203879</v>
      </c>
      <c r="U12" s="3">
        <f t="shared" si="2"/>
        <v>3.1271594041079119E-2</v>
      </c>
      <c r="V12" s="34">
        <f t="shared" si="12"/>
        <v>3.3166938434775182E-3</v>
      </c>
      <c r="W12" s="3">
        <f t="shared" si="3"/>
        <v>0.17720569956611504</v>
      </c>
      <c r="Y12" s="17">
        <f t="shared" si="4"/>
        <v>2559.2603501590684</v>
      </c>
      <c r="Z12" s="17">
        <f t="shared" si="5"/>
        <v>271.4907752845715</v>
      </c>
      <c r="AB12" s="18">
        <f t="shared" si="13"/>
        <v>59.754628431115549</v>
      </c>
      <c r="AC12" s="19">
        <f t="shared" si="6"/>
        <v>47.998735586755402</v>
      </c>
      <c r="AE12" s="12">
        <f t="shared" si="14"/>
        <v>2559.2603501590684</v>
      </c>
      <c r="AF12" s="12">
        <f t="shared" si="14"/>
        <v>271.4907752845715</v>
      </c>
      <c r="AG12" s="12">
        <f t="shared" si="20"/>
        <v>248.17184012410982</v>
      </c>
      <c r="AH12" s="12">
        <f t="shared" si="21"/>
        <v>10.165843602509382</v>
      </c>
      <c r="AI12" s="12">
        <f t="shared" si="15"/>
        <v>3089.0888091702591</v>
      </c>
      <c r="AJ12" s="12">
        <f t="shared" si="7"/>
        <v>27801.799282532331</v>
      </c>
      <c r="AO12" s="12">
        <f t="shared" si="19"/>
        <v>389.98432019502968</v>
      </c>
      <c r="AP12" s="12">
        <f t="shared" si="8"/>
        <v>258.33768372661922</v>
      </c>
      <c r="AQ12" s="12">
        <f t="shared" si="9"/>
        <v>131.64663646841046</v>
      </c>
    </row>
    <row r="13" spans="1:44" x14ac:dyDescent="0.2">
      <c r="G13" s="3">
        <v>70</v>
      </c>
      <c r="H13" s="5">
        <v>1.7469999999999999E-2</v>
      </c>
      <c r="I13" s="3">
        <f t="shared" si="0"/>
        <v>0.98253000000000001</v>
      </c>
      <c r="J13" s="3">
        <f t="shared" si="10"/>
        <v>0.88437050300032904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1"/>
        <v>1.0252401581289994</v>
      </c>
      <c r="Q13" s="12">
        <f t="shared" si="16"/>
        <v>81742.119978905161</v>
      </c>
      <c r="R13" s="12">
        <f t="shared" si="17"/>
        <v>20435.52999472629</v>
      </c>
      <c r="S13" s="12">
        <f t="shared" si="18"/>
        <v>102177.64997363146</v>
      </c>
      <c r="U13" s="3">
        <f t="shared" si="2"/>
        <v>2.6116487399204247E-2</v>
      </c>
      <c r="V13" s="34">
        <f t="shared" si="12"/>
        <v>3.0957835714200289E-3</v>
      </c>
      <c r="W13" s="3">
        <f t="shared" si="3"/>
        <v>0.14799342859549075</v>
      </c>
      <c r="Y13" s="17">
        <f t="shared" si="4"/>
        <v>2090.3465734784677</v>
      </c>
      <c r="Z13" s="17">
        <f t="shared" si="5"/>
        <v>247.83300289604725</v>
      </c>
      <c r="AB13" s="18">
        <f t="shared" si="13"/>
        <v>60.949720999737863</v>
      </c>
      <c r="AC13" s="19">
        <f t="shared" si="6"/>
        <v>47.753406760653199</v>
      </c>
      <c r="AE13" s="12">
        <f t="shared" si="14"/>
        <v>2090.3465734784677</v>
      </c>
      <c r="AF13" s="12">
        <f t="shared" si="14"/>
        <v>247.83300289604725</v>
      </c>
      <c r="AG13" s="12">
        <f t="shared" si="20"/>
        <v>203.07451046928611</v>
      </c>
      <c r="AH13" s="12">
        <f t="shared" si="21"/>
        <v>8.4621758516867978</v>
      </c>
      <c r="AI13" s="12">
        <f t="shared" si="15"/>
        <v>2549.7162626954878</v>
      </c>
      <c r="AJ13" s="12">
        <f t="shared" si="7"/>
        <v>25497.16262695488</v>
      </c>
      <c r="AO13" s="12">
        <f t="shared" si="19"/>
        <v>319.11708788030666</v>
      </c>
      <c r="AP13" s="12">
        <f t="shared" si="8"/>
        <v>211.5366863209729</v>
      </c>
      <c r="AQ13" s="12">
        <f t="shared" si="9"/>
        <v>107.58040155933375</v>
      </c>
    </row>
    <row r="14" spans="1:44" x14ac:dyDescent="0.2">
      <c r="C14" s="11"/>
      <c r="G14" s="3">
        <v>71</v>
      </c>
      <c r="H14" s="5">
        <v>1.9740000000000001E-2</v>
      </c>
      <c r="I14" s="3">
        <f t="shared" si="0"/>
        <v>0.98026000000000002</v>
      </c>
      <c r="J14" s="3">
        <f t="shared" si="10"/>
        <v>0.86691302927110259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1"/>
        <v>1.0265715519580048</v>
      </c>
      <c r="Q14" s="12">
        <f t="shared" si="16"/>
        <v>82068.023997806289</v>
      </c>
      <c r="R14" s="12">
        <f t="shared" si="17"/>
        <v>20517.005999451572</v>
      </c>
      <c r="S14" s="12">
        <f t="shared" si="18"/>
        <v>102585.02999725787</v>
      </c>
      <c r="U14" s="3">
        <f t="shared" si="2"/>
        <v>2.1760805747252358E-2</v>
      </c>
      <c r="V14" s="34">
        <f t="shared" si="12"/>
        <v>2.9213902804749873E-3</v>
      </c>
      <c r="W14" s="3">
        <f t="shared" si="3"/>
        <v>0.1233112325677634</v>
      </c>
      <c r="Y14" s="17">
        <f t="shared" si="4"/>
        <v>1703.4041320474446</v>
      </c>
      <c r="Z14" s="17">
        <f t="shared" si="5"/>
        <v>228.72676242936825</v>
      </c>
      <c r="AB14" s="18">
        <f t="shared" si="13"/>
        <v>62.168715419732621</v>
      </c>
      <c r="AC14" s="19">
        <f t="shared" si="6"/>
        <v>47.447715459252123</v>
      </c>
      <c r="AE14" s="12">
        <f t="shared" si="14"/>
        <v>1703.4041320474446</v>
      </c>
      <c r="AF14" s="12">
        <f t="shared" si="14"/>
        <v>228.72676242936825</v>
      </c>
      <c r="AG14" s="12">
        <f t="shared" si="20"/>
        <v>165.86662781865454</v>
      </c>
      <c r="AH14" s="12">
        <f t="shared" si="21"/>
        <v>7.0219500898379916</v>
      </c>
      <c r="AI14" s="12">
        <f t="shared" si="15"/>
        <v>2105.0194723853056</v>
      </c>
      <c r="AJ14" s="12">
        <f t="shared" si="7"/>
        <v>23155.214196238361</v>
      </c>
      <c r="AL14" t="s">
        <v>81</v>
      </c>
      <c r="AM14" s="11">
        <f>(S3*(B5-B6)-AB3)*50*AVERAGE(W3:W53)</f>
        <v>3835.4727027109216</v>
      </c>
      <c r="AO14" s="12">
        <f>(S14/(1-$B$5))*($B$5)*W13*N14</f>
        <v>260.64755800074289</v>
      </c>
      <c r="AP14" s="12">
        <f t="shared" si="8"/>
        <v>172.88857790849252</v>
      </c>
      <c r="AQ14" s="12">
        <f t="shared" si="9"/>
        <v>87.758980092250368</v>
      </c>
    </row>
    <row r="15" spans="1:44" x14ac:dyDescent="0.2">
      <c r="C15" s="11"/>
      <c r="G15" s="3">
        <v>72</v>
      </c>
      <c r="H15" s="5">
        <v>2.172E-2</v>
      </c>
      <c r="I15" s="3">
        <f t="shared" si="0"/>
        <v>0.97828000000000004</v>
      </c>
      <c r="J15" s="3">
        <f t="shared" si="10"/>
        <v>0.84808367827533426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1"/>
        <v>1.0248699999999999</v>
      </c>
      <c r="Q15" s="12">
        <f t="shared" si="16"/>
        <v>82258.656528029838</v>
      </c>
      <c r="R15" s="12">
        <f t="shared" si="17"/>
        <v>20564.66413200746</v>
      </c>
      <c r="S15" s="12">
        <f t="shared" si="18"/>
        <v>102823.32066003729</v>
      </c>
      <c r="U15" s="3">
        <f t="shared" si="2"/>
        <v>1.8094936889458735E-2</v>
      </c>
      <c r="V15" s="34">
        <f t="shared" si="12"/>
        <v>2.6783199713718204E-3</v>
      </c>
      <c r="W15" s="3">
        <f t="shared" si="3"/>
        <v>0.10253797570693284</v>
      </c>
      <c r="Y15" s="17">
        <f t="shared" si="4"/>
        <v>1385.2840953360651</v>
      </c>
      <c r="Z15" s="17">
        <f t="shared" si="5"/>
        <v>205.08255393960704</v>
      </c>
      <c r="AB15" s="18">
        <f t="shared" si="13"/>
        <v>63.412089728127278</v>
      </c>
      <c r="AC15" s="19">
        <f t="shared" si="6"/>
        <v>47.222252352432179</v>
      </c>
      <c r="AE15" s="12">
        <f t="shared" si="14"/>
        <v>1385.2840953360651</v>
      </c>
      <c r="AF15" s="12">
        <f t="shared" si="14"/>
        <v>205.08255393960704</v>
      </c>
      <c r="AG15" s="12">
        <f t="shared" si="20"/>
        <v>135.16307923273806</v>
      </c>
      <c r="AH15" s="12">
        <f t="shared" si="21"/>
        <v>5.823034142204377</v>
      </c>
      <c r="AI15" s="12">
        <f t="shared" si="15"/>
        <v>1731.3527626506145</v>
      </c>
      <c r="AJ15" s="12">
        <f t="shared" si="7"/>
        <v>20776.233151807373</v>
      </c>
      <c r="AO15" s="12">
        <f t="shared" si="19"/>
        <v>212.39912450858836</v>
      </c>
      <c r="AP15" s="12">
        <f t="shared" si="8"/>
        <v>140.98611337494242</v>
      </c>
      <c r="AQ15" s="12">
        <f t="shared" si="9"/>
        <v>71.413011133645938</v>
      </c>
    </row>
    <row r="16" spans="1:44" x14ac:dyDescent="0.2">
      <c r="G16" s="3">
        <v>73</v>
      </c>
      <c r="H16" s="5">
        <v>2.392E-2</v>
      </c>
      <c r="I16" s="3">
        <f t="shared" si="0"/>
        <v>0.97607999999999995</v>
      </c>
      <c r="J16" s="3">
        <f t="shared" si="10"/>
        <v>0.82779751669098822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1"/>
        <v>1.0255201903020761</v>
      </c>
      <c r="Q16" s="12">
        <f t="shared" si="16"/>
        <v>82502.039008492677</v>
      </c>
      <c r="R16" s="12">
        <f t="shared" si="17"/>
        <v>20625.509752123169</v>
      </c>
      <c r="S16" s="12">
        <f t="shared" si="18"/>
        <v>103127.54876061584</v>
      </c>
      <c r="U16" s="3">
        <f t="shared" si="2"/>
        <v>1.5012790099203447E-2</v>
      </c>
      <c r="V16" s="34">
        <f t="shared" si="12"/>
        <v>2.4527083789098333E-3</v>
      </c>
      <c r="W16" s="3">
        <f t="shared" si="3"/>
        <v>8.5072477228819554E-2</v>
      </c>
      <c r="Y16" s="17">
        <f t="shared" si="4"/>
        <v>1124.0413604471682</v>
      </c>
      <c r="Z16" s="17">
        <f t="shared" si="5"/>
        <v>183.67541380755284</v>
      </c>
      <c r="AB16" s="18">
        <f t="shared" si="13"/>
        <v>64.680331522689826</v>
      </c>
      <c r="AC16" s="19">
        <f t="shared" si="6"/>
        <v>46.968063481317614</v>
      </c>
      <c r="AE16" s="12">
        <f t="shared" si="14"/>
        <v>1124.0413604471682</v>
      </c>
      <c r="AF16" s="12">
        <f t="shared" si="14"/>
        <v>183.67541380755284</v>
      </c>
      <c r="AG16" s="12">
        <f t="shared" si="20"/>
        <v>109.92058537429384</v>
      </c>
      <c r="AH16" s="12">
        <f t="shared" si="21"/>
        <v>4.8160101522490244</v>
      </c>
      <c r="AI16" s="12">
        <f t="shared" si="15"/>
        <v>1422.4533697812637</v>
      </c>
      <c r="AJ16" s="12">
        <f t="shared" si="7"/>
        <v>18491.89380715643</v>
      </c>
      <c r="AO16" s="12">
        <f t="shared" si="19"/>
        <v>172.73234844531888</v>
      </c>
      <c r="AP16" s="12">
        <f t="shared" si="8"/>
        <v>114.73659552654286</v>
      </c>
      <c r="AQ16" s="12">
        <f t="shared" si="9"/>
        <v>57.99575291877602</v>
      </c>
    </row>
    <row r="17" spans="2:43" x14ac:dyDescent="0.2">
      <c r="G17" s="3">
        <v>74</v>
      </c>
      <c r="H17" s="5">
        <v>2.598E-2</v>
      </c>
      <c r="I17" s="3">
        <f t="shared" si="0"/>
        <v>0.97402</v>
      </c>
      <c r="J17" s="3">
        <f t="shared" si="10"/>
        <v>0.80629133720735635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1"/>
        <v>1.0259004351772227</v>
      </c>
      <c r="Q17" s="12">
        <f t="shared" si="16"/>
        <v>82776.822411940782</v>
      </c>
      <c r="R17" s="12">
        <f t="shared" si="17"/>
        <v>20694.205602985196</v>
      </c>
      <c r="S17" s="12">
        <f>Q17+R17</f>
        <v>103471.02801492598</v>
      </c>
      <c r="U17" s="3">
        <f t="shared" si="2"/>
        <v>1.2429344140562218E-2</v>
      </c>
      <c r="V17" s="34">
        <f t="shared" si="12"/>
        <v>2.2101829584047317E-3</v>
      </c>
      <c r="W17" s="3">
        <f t="shared" si="3"/>
        <v>7.0432950129852595E-2</v>
      </c>
      <c r="Y17" s="17">
        <f t="shared" si="4"/>
        <v>910.14005213761232</v>
      </c>
      <c r="Z17" s="17">
        <f t="shared" si="5"/>
        <v>161.87217158013684</v>
      </c>
      <c r="AB17" s="18">
        <f t="shared" si="13"/>
        <v>65.973938153143621</v>
      </c>
      <c r="AC17" s="19">
        <f t="shared" si="6"/>
        <v>46.69792809149947</v>
      </c>
      <c r="AE17" s="12">
        <f t="shared" si="14"/>
        <v>910.14005213761232</v>
      </c>
      <c r="AF17" s="12">
        <f t="shared" si="14"/>
        <v>161.87217158013684</v>
      </c>
      <c r="AG17" s="12">
        <f t="shared" si="20"/>
        <v>89.191245197340578</v>
      </c>
      <c r="AH17" s="12">
        <f t="shared" si="21"/>
        <v>3.9727084241971418</v>
      </c>
      <c r="AI17" s="12">
        <f t="shared" si="15"/>
        <v>1165.1761773392868</v>
      </c>
      <c r="AJ17" s="12">
        <f t="shared" si="7"/>
        <v>16312.466482750016</v>
      </c>
      <c r="AO17" s="12">
        <f t="shared" si="19"/>
        <v>140.15767102439233</v>
      </c>
      <c r="AP17" s="12">
        <f t="shared" si="8"/>
        <v>93.163953621537715</v>
      </c>
      <c r="AQ17" s="12">
        <f t="shared" si="9"/>
        <v>46.993717402854614</v>
      </c>
    </row>
    <row r="18" spans="2:43" x14ac:dyDescent="0.2">
      <c r="G18" s="3">
        <v>75</v>
      </c>
      <c r="H18" s="5">
        <v>2.9219999999999999E-2</v>
      </c>
      <c r="I18" s="3">
        <f t="shared" si="0"/>
        <v>0.97077999999999998</v>
      </c>
      <c r="J18" s="3">
        <f t="shared" si="10"/>
        <v>0.78273150433415739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1"/>
        <v>1.0248400102435682</v>
      </c>
      <c r="Q18" s="12">
        <f t="shared" si="16"/>
        <v>82966.673538954579</v>
      </c>
      <c r="R18" s="12">
        <f t="shared" si="17"/>
        <v>20741.668384738645</v>
      </c>
      <c r="S18" s="12">
        <f t="shared" si="18"/>
        <v>103708.34192369322</v>
      </c>
      <c r="U18" s="3">
        <f t="shared" si="2"/>
        <v>1.025623489905874E-2</v>
      </c>
      <c r="V18" s="34">
        <f t="shared" si="12"/>
        <v>2.0580508027942921E-3</v>
      </c>
      <c r="W18" s="3">
        <f t="shared" si="3"/>
        <v>5.8118664427999553E-2</v>
      </c>
      <c r="Y18" s="17">
        <f t="shared" si="4"/>
        <v>734.4919150647786</v>
      </c>
      <c r="Z18" s="17">
        <f t="shared" si="5"/>
        <v>147.41406184172587</v>
      </c>
      <c r="AB18" s="18">
        <f t="shared" si="13"/>
        <v>67.293416916206496</v>
      </c>
      <c r="AC18" s="19">
        <f t="shared" si="6"/>
        <v>46.477387862725081</v>
      </c>
      <c r="AE18" s="12">
        <f t="shared" si="14"/>
        <v>734.4919150647786</v>
      </c>
      <c r="AF18" s="12">
        <f t="shared" si="14"/>
        <v>147.41406184172587</v>
      </c>
      <c r="AG18" s="12">
        <f t="shared" si="20"/>
        <v>72.218403290745584</v>
      </c>
      <c r="AH18" s="12">
        <f t="shared" si="21"/>
        <v>3.2735395415011319</v>
      </c>
      <c r="AI18" s="12">
        <f t="shared" si="15"/>
        <v>957.39791973875117</v>
      </c>
      <c r="AJ18" s="12">
        <f t="shared" si="7"/>
        <v>14360.968796081268</v>
      </c>
      <c r="AO18" s="12">
        <f t="shared" si="19"/>
        <v>113.48606231402877</v>
      </c>
      <c r="AP18" s="12">
        <f t="shared" si="8"/>
        <v>75.491942832246721</v>
      </c>
      <c r="AQ18" s="12">
        <f t="shared" si="9"/>
        <v>37.99411948178205</v>
      </c>
    </row>
    <row r="19" spans="2:43" x14ac:dyDescent="0.2">
      <c r="G19" s="3">
        <v>76</v>
      </c>
      <c r="H19" s="5">
        <v>3.2870000000000003E-2</v>
      </c>
      <c r="I19" s="3">
        <f t="shared" si="0"/>
        <v>0.96713000000000005</v>
      </c>
      <c r="J19" s="3">
        <f t="shared" si="10"/>
        <v>0.75700311978669366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1"/>
        <v>1.0230616849658185</v>
      </c>
      <c r="Q19" s="12">
        <f t="shared" si="16"/>
        <v>83012.664280582874</v>
      </c>
      <c r="R19" s="12">
        <f t="shared" si="17"/>
        <v>20753.166070145719</v>
      </c>
      <c r="S19" s="12">
        <f t="shared" si="18"/>
        <v>103765.83035072859</v>
      </c>
      <c r="U19" s="3">
        <f t="shared" si="2"/>
        <v>8.4312455892376799E-3</v>
      </c>
      <c r="V19" s="34">
        <f t="shared" si="12"/>
        <v>1.9103604997483452E-3</v>
      </c>
      <c r="W19" s="3">
        <f t="shared" si="3"/>
        <v>4.7777058339013523E-2</v>
      </c>
      <c r="Y19" s="17">
        <f t="shared" si="4"/>
        <v>590.51332464717814</v>
      </c>
      <c r="Z19" s="17">
        <f t="shared" si="5"/>
        <v>133.82492427166974</v>
      </c>
      <c r="AB19" s="18">
        <f t="shared" si="13"/>
        <v>68.639285254530634</v>
      </c>
      <c r="AC19" s="19">
        <f t="shared" si="6"/>
        <v>46.338296425951583</v>
      </c>
      <c r="AE19" s="12">
        <f t="shared" si="14"/>
        <v>590.51332464717814</v>
      </c>
      <c r="AF19" s="12">
        <f t="shared" si="14"/>
        <v>133.82492427166974</v>
      </c>
      <c r="AG19" s="12">
        <f t="shared" si="20"/>
        <v>58.280931319680263</v>
      </c>
      <c r="AH19" s="12">
        <f t="shared" si="21"/>
        <v>2.6931199001450512</v>
      </c>
      <c r="AI19" s="12">
        <f t="shared" si="15"/>
        <v>785.31230013867309</v>
      </c>
      <c r="AJ19" s="12">
        <f t="shared" si="7"/>
        <v>12564.99680221877</v>
      </c>
      <c r="AO19" s="12">
        <f t="shared" si="19"/>
        <v>91.584320645211861</v>
      </c>
      <c r="AP19" s="12">
        <f t="shared" si="8"/>
        <v>60.974051219825313</v>
      </c>
      <c r="AQ19" s="12">
        <f t="shared" si="9"/>
        <v>30.610269425386548</v>
      </c>
    </row>
    <row r="20" spans="2:43" x14ac:dyDescent="0.2">
      <c r="G20" s="3">
        <v>77</v>
      </c>
      <c r="H20" s="5">
        <v>3.755E-2</v>
      </c>
      <c r="I20" s="3">
        <f t="shared" si="0"/>
        <v>0.96245000000000003</v>
      </c>
      <c r="J20" s="3">
        <f t="shared" si="10"/>
        <v>0.72857765263870333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1"/>
        <v>1.0214653028663212</v>
      </c>
      <c r="Q20" s="12">
        <f t="shared" si="16"/>
        <v>82929.0760233615</v>
      </c>
      <c r="R20" s="12">
        <f t="shared" si="17"/>
        <v>20732.269005840375</v>
      </c>
      <c r="S20" s="12">
        <f t="shared" si="18"/>
        <v>103661.34502920188</v>
      </c>
      <c r="U20" s="3">
        <f t="shared" si="2"/>
        <v>6.897454469757534E-3</v>
      </c>
      <c r="V20" s="34">
        <f t="shared" si="12"/>
        <v>1.7940285406299577E-3</v>
      </c>
      <c r="W20" s="3">
        <f t="shared" si="3"/>
        <v>3.9085575328626034E-2</v>
      </c>
      <c r="Y20" s="17">
        <f t="shared" si="4"/>
        <v>472.46057553425072</v>
      </c>
      <c r="Z20" s="17">
        <f t="shared" si="5"/>
        <v>122.91075296152061</v>
      </c>
      <c r="AB20" s="18">
        <f t="shared" si="13"/>
        <v>70.012070959621255</v>
      </c>
      <c r="AC20" s="19">
        <f t="shared" si="6"/>
        <v>46.271823645737854</v>
      </c>
      <c r="AE20" s="12">
        <f t="shared" si="14"/>
        <v>472.46057553425072</v>
      </c>
      <c r="AF20" s="12">
        <f t="shared" si="14"/>
        <v>122.91075296152061</v>
      </c>
      <c r="AG20" s="12">
        <f t="shared" si="20"/>
        <v>46.856421607217335</v>
      </c>
      <c r="AH20" s="12">
        <f t="shared" si="21"/>
        <v>2.2107316177749627</v>
      </c>
      <c r="AI20" s="12">
        <f t="shared" si="15"/>
        <v>644.43848172076366</v>
      </c>
      <c r="AJ20" s="12">
        <f t="shared" si="7"/>
        <v>10955.454189252981</v>
      </c>
      <c r="AO20" s="12">
        <f t="shared" si="19"/>
        <v>73.631519668484387</v>
      </c>
      <c r="AP20" s="12">
        <f t="shared" si="8"/>
        <v>49.067153224992296</v>
      </c>
      <c r="AQ20" s="12">
        <f t="shared" si="9"/>
        <v>24.564366443492091</v>
      </c>
    </row>
    <row r="21" spans="2:43" x14ac:dyDescent="0.2">
      <c r="B21" s="11"/>
      <c r="G21" s="3">
        <v>78</v>
      </c>
      <c r="H21" s="5">
        <v>4.1500000000000002E-2</v>
      </c>
      <c r="I21" s="3">
        <f t="shared" si="0"/>
        <v>0.95850000000000002</v>
      </c>
      <c r="J21" s="3">
        <f t="shared" si="10"/>
        <v>0.69834168005419717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1"/>
        <v>1.0210659664998805</v>
      </c>
      <c r="Q21" s="12">
        <f t="shared" si="16"/>
        <v>82813.18390319949</v>
      </c>
      <c r="R21" s="12">
        <f t="shared" si="17"/>
        <v>20703.295975799872</v>
      </c>
      <c r="S21" s="12">
        <f t="shared" si="18"/>
        <v>103516.47987899937</v>
      </c>
      <c r="U21" s="3">
        <f t="shared" si="2"/>
        <v>5.6195285928732066E-3</v>
      </c>
      <c r="V21" s="34">
        <f t="shared" si="12"/>
        <v>1.6220513761379801E-3</v>
      </c>
      <c r="W21" s="3">
        <f t="shared" si="3"/>
        <v>3.1843995359614845E-2</v>
      </c>
      <c r="Y21" s="17">
        <f t="shared" si="4"/>
        <v>376.45698100537476</v>
      </c>
      <c r="Z21" s="17">
        <f t="shared" si="5"/>
        <v>108.68359412124468</v>
      </c>
      <c r="AB21" s="18">
        <f t="shared" si="13"/>
        <v>71.412312378813681</v>
      </c>
      <c r="AC21" s="19">
        <f t="shared" si="6"/>
        <v>46.223517056826843</v>
      </c>
      <c r="AE21" s="12">
        <f t="shared" si="14"/>
        <v>376.45698100537476</v>
      </c>
      <c r="AF21" s="12">
        <f t="shared" si="14"/>
        <v>108.68359412124468</v>
      </c>
      <c r="AG21" s="12">
        <f t="shared" si="20"/>
        <v>37.489105321837684</v>
      </c>
      <c r="AH21" s="12">
        <f t="shared" si="21"/>
        <v>1.8066727578786359</v>
      </c>
      <c r="AI21" s="12">
        <f t="shared" si="15"/>
        <v>524.43635320633575</v>
      </c>
      <c r="AJ21" s="12">
        <f t="shared" si="7"/>
        <v>9439.8543577140445</v>
      </c>
      <c r="AO21" s="12">
        <f t="shared" si="19"/>
        <v>58.911451220030635</v>
      </c>
      <c r="AP21" s="12">
        <f t="shared" si="8"/>
        <v>39.295778079716321</v>
      </c>
      <c r="AQ21" s="12">
        <f t="shared" si="9"/>
        <v>19.615673140314314</v>
      </c>
    </row>
    <row r="22" spans="2:43" x14ac:dyDescent="0.2">
      <c r="G22" s="3">
        <v>79</v>
      </c>
      <c r="H22" s="5">
        <v>4.7039999999999998E-2</v>
      </c>
      <c r="I22" s="3">
        <f t="shared" si="0"/>
        <v>0.95296000000000003</v>
      </c>
      <c r="J22" s="3">
        <f t="shared" si="10"/>
        <v>0.66549168742444775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1"/>
        <v>1.0208560193830205</v>
      </c>
      <c r="Q22" s="12">
        <f t="shared" si="16"/>
        <v>82680.449851873462</v>
      </c>
      <c r="R22" s="12">
        <f t="shared" si="17"/>
        <v>20670.112462968365</v>
      </c>
      <c r="S22" s="12">
        <f t="shared" si="18"/>
        <v>103350.56231484182</v>
      </c>
      <c r="U22" s="3">
        <f t="shared" si="2"/>
        <v>4.5519080726847839E-3</v>
      </c>
      <c r="V22" s="34">
        <f t="shared" si="12"/>
        <v>1.4979415417162821E-3</v>
      </c>
      <c r="W22" s="3">
        <f t="shared" si="3"/>
        <v>2.5794145745213777E-2</v>
      </c>
      <c r="Y22" s="17">
        <f t="shared" si="4"/>
        <v>298.22748949250325</v>
      </c>
      <c r="Z22" s="17">
        <f t="shared" si="5"/>
        <v>98.159673687105482</v>
      </c>
      <c r="AB22" s="18">
        <f t="shared" si="13"/>
        <v>72.840558626389949</v>
      </c>
      <c r="AC22" s="19">
        <f t="shared" si="6"/>
        <v>46.184757206465243</v>
      </c>
      <c r="AE22" s="12">
        <f t="shared" si="14"/>
        <v>298.22748949250325</v>
      </c>
      <c r="AF22" s="12">
        <f t="shared" si="14"/>
        <v>98.159673687105482</v>
      </c>
      <c r="AG22" s="12">
        <f t="shared" si="20"/>
        <v>29.871358484000847</v>
      </c>
      <c r="AH22" s="12">
        <f t="shared" si="21"/>
        <v>1.4707071941676175</v>
      </c>
      <c r="AI22" s="12">
        <f t="shared" si="15"/>
        <v>427.72922885777717</v>
      </c>
      <c r="AJ22" s="12">
        <f t="shared" si="7"/>
        <v>8126.8553482977659</v>
      </c>
      <c r="AO22" s="12">
        <f t="shared" si="19"/>
        <v>46.940706189144187</v>
      </c>
      <c r="AP22" s="12">
        <f t="shared" si="8"/>
        <v>31.342065678168463</v>
      </c>
      <c r="AQ22" s="12">
        <f t="shared" si="9"/>
        <v>15.598640510975724</v>
      </c>
    </row>
    <row r="23" spans="2:43" x14ac:dyDescent="0.2">
      <c r="G23" s="3">
        <v>80</v>
      </c>
      <c r="H23" s="5">
        <v>5.2769999999999997E-2</v>
      </c>
      <c r="I23" s="3">
        <f t="shared" si="0"/>
        <v>0.94723000000000002</v>
      </c>
      <c r="J23" s="3">
        <f t="shared" si="10"/>
        <v>0.63037369107905961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1"/>
        <v>1.0218726692939477</v>
      </c>
      <c r="Q23" s="12">
        <f t="shared" si="16"/>
        <v>82630.136364810038</v>
      </c>
      <c r="R23" s="12">
        <f t="shared" si="17"/>
        <v>20657.534091202509</v>
      </c>
      <c r="S23" s="12">
        <f t="shared" si="18"/>
        <v>103287.67045601255</v>
      </c>
      <c r="U23" s="3">
        <f t="shared" si="2"/>
        <v>3.6649483011358262E-3</v>
      </c>
      <c r="V23" s="34">
        <f t="shared" si="12"/>
        <v>1.3611570709749308E-3</v>
      </c>
      <c r="W23" s="3">
        <f t="shared" si="3"/>
        <v>2.0768040373103019E-2</v>
      </c>
      <c r="Y23" s="17">
        <f t="shared" si="4"/>
        <v>234.833929999779</v>
      </c>
      <c r="Z23" s="17">
        <f t="shared" si="5"/>
        <v>87.233910094885289</v>
      </c>
      <c r="AB23" s="18">
        <f t="shared" si="13"/>
        <v>74.297369798917757</v>
      </c>
      <c r="AC23" s="19">
        <f t="shared" si="6"/>
        <v>46.100119678456267</v>
      </c>
      <c r="AE23" s="12">
        <f t="shared" si="14"/>
        <v>234.833929999779</v>
      </c>
      <c r="AF23" s="12">
        <f t="shared" si="14"/>
        <v>87.233910094885289</v>
      </c>
      <c r="AG23" s="12">
        <f t="shared" si="20"/>
        <v>23.66396019087335</v>
      </c>
      <c r="AH23" s="12">
        <f t="shared" si="21"/>
        <v>1.1891132058578986</v>
      </c>
      <c r="AI23" s="12">
        <f t="shared" si="15"/>
        <v>346.92091349139554</v>
      </c>
      <c r="AJ23" s="12">
        <f t="shared" si="7"/>
        <v>6938.418269827911</v>
      </c>
      <c r="AO23" s="12">
        <f t="shared" si="19"/>
        <v>37.186223157086694</v>
      </c>
      <c r="AP23" s="12">
        <f t="shared" si="8"/>
        <v>24.853073396731247</v>
      </c>
      <c r="AQ23" s="12">
        <f t="shared" si="9"/>
        <v>12.333149760355447</v>
      </c>
    </row>
    <row r="24" spans="2:43" x14ac:dyDescent="0.2">
      <c r="G24" s="3">
        <v>81</v>
      </c>
      <c r="H24" s="5">
        <v>5.8950000000000002E-2</v>
      </c>
      <c r="I24" s="3">
        <f t="shared" si="0"/>
        <v>0.94104999999999994</v>
      </c>
      <c r="J24" s="3">
        <f t="shared" si="10"/>
        <v>0.593213161989949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1"/>
        <v>1.0228907378993022</v>
      </c>
      <c r="Q24" s="12">
        <f t="shared" si="16"/>
        <v>82662.12593342425</v>
      </c>
      <c r="R24" s="12">
        <f t="shared" si="17"/>
        <v>20665.531483356062</v>
      </c>
      <c r="S24" s="12">
        <f t="shared" si="18"/>
        <v>103327.6574167803</v>
      </c>
      <c r="U24" s="3">
        <f t="shared" si="2"/>
        <v>2.9315646589662884E-3</v>
      </c>
      <c r="V24" s="34">
        <f t="shared" si="12"/>
        <v>1.2242759799944226E-3</v>
      </c>
      <c r="W24" s="3">
        <f t="shared" si="3"/>
        <v>1.6612199734142304E-2</v>
      </c>
      <c r="Y24" s="17">
        <f t="shared" si="4"/>
        <v>183.70939133548092</v>
      </c>
      <c r="Z24" s="17">
        <f t="shared" si="5"/>
        <v>76.735314843867258</v>
      </c>
      <c r="AB24" s="18">
        <f t="shared" si="13"/>
        <v>75.783317194896114</v>
      </c>
      <c r="AC24" s="19">
        <f t="shared" si="6"/>
        <v>45.969838546582345</v>
      </c>
      <c r="AE24" s="12">
        <f t="shared" si="14"/>
        <v>183.70939133548092</v>
      </c>
      <c r="AF24" s="12">
        <f t="shared" si="14"/>
        <v>76.735314843867258</v>
      </c>
      <c r="AG24" s="12">
        <f t="shared" si="20"/>
        <v>18.633766576543881</v>
      </c>
      <c r="AH24" s="12">
        <f t="shared" si="21"/>
        <v>0.95470346288044949</v>
      </c>
      <c r="AI24" s="12">
        <f t="shared" si="15"/>
        <v>280.0331762187725</v>
      </c>
      <c r="AJ24" s="12">
        <f t="shared" si="7"/>
        <v>5880.6967005942224</v>
      </c>
      <c r="AO24" s="12">
        <f t="shared" si="19"/>
        <v>29.281633191711816</v>
      </c>
      <c r="AP24" s="12">
        <f t="shared" si="8"/>
        <v>19.58847003942433</v>
      </c>
      <c r="AQ24" s="12">
        <f t="shared" si="9"/>
        <v>9.6931631522874859</v>
      </c>
    </row>
    <row r="25" spans="2:43" x14ac:dyDescent="0.2">
      <c r="G25" s="3">
        <v>82</v>
      </c>
      <c r="H25" s="5">
        <v>6.5740000000000007E-2</v>
      </c>
      <c r="I25" s="3">
        <f t="shared" si="0"/>
        <v>0.93425999999999998</v>
      </c>
      <c r="J25" s="3">
        <f t="shared" si="10"/>
        <v>0.55421532872072976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1"/>
        <v>1.0240900000000002</v>
      </c>
      <c r="Q25" s="12">
        <f t="shared" si="16"/>
        <v>82791.08050312291</v>
      </c>
      <c r="R25" s="12">
        <f t="shared" si="17"/>
        <v>20697.770125780728</v>
      </c>
      <c r="S25" s="12">
        <f t="shared" si="18"/>
        <v>103488.85062890363</v>
      </c>
      <c r="U25" s="3">
        <f t="shared" si="2"/>
        <v>2.3280170585429677E-3</v>
      </c>
      <c r="V25" s="34">
        <f t="shared" si="12"/>
        <v>1.0920860105225149E-3</v>
      </c>
      <c r="W25" s="3">
        <f t="shared" si="3"/>
        <v>1.319209666507682E-2</v>
      </c>
      <c r="Y25" s="17">
        <f t="shared" si="4"/>
        <v>142.67800389815619</v>
      </c>
      <c r="Z25" s="17">
        <f t="shared" si="5"/>
        <v>66.94399856608544</v>
      </c>
      <c r="AB25" s="18">
        <f t="shared" si="13"/>
        <v>77.298983538794033</v>
      </c>
      <c r="AC25" s="19">
        <f t="shared" si="6"/>
        <v>45.786244683098147</v>
      </c>
      <c r="AE25" s="12">
        <f t="shared" si="14"/>
        <v>142.67800389815619</v>
      </c>
      <c r="AF25" s="12">
        <f t="shared" si="14"/>
        <v>66.94399856608544</v>
      </c>
      <c r="AG25" s="12">
        <f t="shared" si="20"/>
        <v>14.577099908438901</v>
      </c>
      <c r="AH25" s="12">
        <f t="shared" si="21"/>
        <v>0.76061024175193748</v>
      </c>
      <c r="AI25" s="12">
        <f t="shared" si="15"/>
        <v>224.95971261443248</v>
      </c>
      <c r="AJ25" s="12">
        <f t="shared" si="7"/>
        <v>4949.1136775175146</v>
      </c>
      <c r="AO25" s="12">
        <f t="shared" si="19"/>
        <v>22.906871284689704</v>
      </c>
      <c r="AP25" s="12">
        <f t="shared" si="8"/>
        <v>15.337710150190839</v>
      </c>
      <c r="AQ25" s="12">
        <f t="shared" si="9"/>
        <v>7.5691611344988647</v>
      </c>
    </row>
    <row r="26" spans="2:43" x14ac:dyDescent="0.2">
      <c r="G26" s="3">
        <v>83</v>
      </c>
      <c r="H26" s="5">
        <v>7.2179999999999994E-2</v>
      </c>
      <c r="I26" s="3">
        <f t="shared" si="0"/>
        <v>0.92781999999999998</v>
      </c>
      <c r="J26" s="3">
        <f t="shared" si="10"/>
        <v>0.51421206629366745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1"/>
        <v>1.0250103953858547</v>
      </c>
      <c r="Q26" s="12">
        <f t="shared" si="16"/>
        <v>82994.760361387715</v>
      </c>
      <c r="R26" s="12">
        <f t="shared" si="17"/>
        <v>20748.690090346929</v>
      </c>
      <c r="S26" s="12">
        <f t="shared" si="18"/>
        <v>103743.45045173465</v>
      </c>
      <c r="U26" s="3">
        <f t="shared" si="2"/>
        <v>1.8359836691687354E-3</v>
      </c>
      <c r="V26" s="34">
        <f t="shared" si="12"/>
        <v>9.5220553728524442E-4</v>
      </c>
      <c r="W26" s="3">
        <f t="shared" si="3"/>
        <v>1.040390745862284E-2</v>
      </c>
      <c r="Y26" s="17">
        <f t="shared" si="4"/>
        <v>110.04713518908581</v>
      </c>
      <c r="Z26" s="17">
        <f t="shared" si="5"/>
        <v>57.085309863200223</v>
      </c>
      <c r="AB26" s="18">
        <f t="shared" si="13"/>
        <v>78.844963209569912</v>
      </c>
      <c r="AC26" s="19">
        <f t="shared" si="6"/>
        <v>45.5624350611387</v>
      </c>
      <c r="AE26" s="12">
        <f t="shared" si="14"/>
        <v>110.04713518908581</v>
      </c>
      <c r="AF26" s="12">
        <f t="shared" si="14"/>
        <v>57.085309863200223</v>
      </c>
      <c r="AG26" s="12">
        <f t="shared" si="20"/>
        <v>11.321309570948841</v>
      </c>
      <c r="AH26" s="12">
        <f t="shared" si="21"/>
        <v>0.60106404762282706</v>
      </c>
      <c r="AI26" s="12">
        <f t="shared" si="15"/>
        <v>179.05481867085768</v>
      </c>
      <c r="AJ26" s="12">
        <f t="shared" si="7"/>
        <v>4118.260829429727</v>
      </c>
      <c r="AO26" s="12">
        <f t="shared" si="19"/>
        <v>17.790629325776752</v>
      </c>
      <c r="AP26" s="12">
        <f t="shared" si="8"/>
        <v>11.922373618571669</v>
      </c>
      <c r="AQ26" s="12">
        <f t="shared" si="9"/>
        <v>5.8682557072050834</v>
      </c>
    </row>
    <row r="27" spans="2:43" x14ac:dyDescent="0.2">
      <c r="G27" s="3">
        <v>84</v>
      </c>
      <c r="H27" s="5">
        <v>8.1259999999999999E-2</v>
      </c>
      <c r="I27" s="3">
        <f t="shared" si="0"/>
        <v>0.91874</v>
      </c>
      <c r="J27" s="3">
        <f t="shared" si="10"/>
        <v>0.47242719378664405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1"/>
        <v>1.026051725769471</v>
      </c>
      <c r="Q27" s="12">
        <f t="shared" si="16"/>
        <v>83283.464922455794</v>
      </c>
      <c r="R27" s="12">
        <f t="shared" si="17"/>
        <v>20820.866230613949</v>
      </c>
      <c r="S27" s="12">
        <f t="shared" si="18"/>
        <v>104104.33115306974</v>
      </c>
      <c r="U27" s="3">
        <f t="shared" si="2"/>
        <v>1.4337728907802716E-3</v>
      </c>
      <c r="V27" s="34">
        <f t="shared" si="12"/>
        <v>8.4542152008769162E-4</v>
      </c>
      <c r="W27" s="3">
        <f t="shared" si="3"/>
        <v>8.1247130477548751E-3</v>
      </c>
      <c r="Y27" s="17">
        <f t="shared" si="4"/>
        <v>84.048397432277454</v>
      </c>
      <c r="Z27" s="17">
        <f t="shared" si="5"/>
        <v>49.568504176238136</v>
      </c>
      <c r="AB27" s="18">
        <f t="shared" si="13"/>
        <v>80.421862473761308</v>
      </c>
      <c r="AC27" s="19">
        <f t="shared" si="6"/>
        <v>45.293704591266376</v>
      </c>
      <c r="AE27" s="12">
        <f t="shared" si="14"/>
        <v>84.048397432277454</v>
      </c>
      <c r="AF27" s="12">
        <f t="shared" si="14"/>
        <v>49.568504176238136</v>
      </c>
      <c r="AG27" s="12">
        <f t="shared" si="20"/>
        <v>8.7320894589576916</v>
      </c>
      <c r="AH27" s="12">
        <f t="shared" si="21"/>
        <v>0.47123151102573579</v>
      </c>
      <c r="AI27" s="12">
        <f t="shared" si="15"/>
        <v>142.82022257849903</v>
      </c>
      <c r="AJ27" s="12">
        <f t="shared" si="7"/>
        <v>3427.6853418839764</v>
      </c>
      <c r="AO27" s="12">
        <f t="shared" si="19"/>
        <v>13.721854864076368</v>
      </c>
      <c r="AP27" s="12">
        <f t="shared" si="8"/>
        <v>9.2033209699834266</v>
      </c>
      <c r="AQ27" s="12">
        <f t="shared" si="9"/>
        <v>4.5185338940929416</v>
      </c>
    </row>
    <row r="28" spans="2:43" x14ac:dyDescent="0.2">
      <c r="G28" s="3">
        <v>85</v>
      </c>
      <c r="H28" s="5">
        <v>9.264E-2</v>
      </c>
      <c r="I28" s="3">
        <f t="shared" si="0"/>
        <v>0.90735999999999994</v>
      </c>
      <c r="J28" s="3">
        <f t="shared" si="10"/>
        <v>0.42866153855424932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1"/>
        <v>1.0267129312805383</v>
      </c>
      <c r="Q28" s="12">
        <f t="shared" si="16"/>
        <v>83627.029768984314</v>
      </c>
      <c r="R28" s="12">
        <f t="shared" si="17"/>
        <v>20906.757442246078</v>
      </c>
      <c r="S28" s="12">
        <f t="shared" si="18"/>
        <v>104533.78721123039</v>
      </c>
      <c r="U28" s="3">
        <f t="shared" si="2"/>
        <v>1.1058059446516291E-3</v>
      </c>
      <c r="V28" s="34">
        <f t="shared" si="12"/>
        <v>7.5267341674401141E-4</v>
      </c>
      <c r="W28" s="3">
        <f t="shared" si="3"/>
        <v>6.2662336863592337E-3</v>
      </c>
      <c r="Y28" s="17">
        <f t="shared" si="4"/>
        <v>63.39677857868783</v>
      </c>
      <c r="Z28" s="17">
        <f t="shared" si="5"/>
        <v>43.159653303605751</v>
      </c>
      <c r="AB28" s="18">
        <f t="shared" si="13"/>
        <v>82.030299723236539</v>
      </c>
      <c r="AC28" s="19">
        <f t="shared" si="6"/>
        <v>44.997561904154267</v>
      </c>
      <c r="AE28" s="12">
        <f t="shared" si="14"/>
        <v>63.39677857868783</v>
      </c>
      <c r="AF28" s="12">
        <f t="shared" si="14"/>
        <v>43.159653303605751</v>
      </c>
      <c r="AG28" s="12">
        <f t="shared" si="20"/>
        <v>6.6691207675342934</v>
      </c>
      <c r="AH28" s="12">
        <f t="shared" si="21"/>
        <v>0.36559227831983987</v>
      </c>
      <c r="AI28" s="12">
        <f t="shared" si="15"/>
        <v>113.59114492814771</v>
      </c>
      <c r="AJ28" s="12">
        <f t="shared" si="7"/>
        <v>2839.7786232036929</v>
      </c>
      <c r="AO28" s="12">
        <f t="shared" si="19"/>
        <v>10.480046920411032</v>
      </c>
      <c r="AP28" s="12">
        <f t="shared" si="8"/>
        <v>7.0347130458541329</v>
      </c>
      <c r="AQ28" s="12">
        <f t="shared" si="9"/>
        <v>3.4453338745568995</v>
      </c>
    </row>
    <row r="29" spans="2:43" x14ac:dyDescent="0.2">
      <c r="G29" s="3">
        <v>86</v>
      </c>
      <c r="H29" s="5">
        <v>0.107</v>
      </c>
      <c r="I29" s="3">
        <f t="shared" si="0"/>
        <v>0.89300000000000002</v>
      </c>
      <c r="J29" s="3">
        <f t="shared" si="10"/>
        <v>0.38279475392894463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1"/>
        <v>1.0274345732142838</v>
      </c>
      <c r="Q29" s="12">
        <f t="shared" si="16"/>
        <v>84031.033003797362</v>
      </c>
      <c r="R29" s="12">
        <f t="shared" si="17"/>
        <v>21007.75825094934</v>
      </c>
      <c r="S29" s="12">
        <f t="shared" si="18"/>
        <v>105038.7912547467</v>
      </c>
      <c r="U29" s="3">
        <f t="shared" si="2"/>
        <v>8.3936200228781888E-4</v>
      </c>
      <c r="V29" s="34">
        <f t="shared" si="12"/>
        <v>6.704870044404377E-4</v>
      </c>
      <c r="W29" s="3">
        <f t="shared" si="3"/>
        <v>4.7563846796309763E-3</v>
      </c>
      <c r="Y29" s="17">
        <f t="shared" si="4"/>
        <v>47.06269893400097</v>
      </c>
      <c r="Z29" s="17">
        <f t="shared" si="5"/>
        <v>37.601103373909936</v>
      </c>
      <c r="AB29" s="18">
        <f t="shared" si="13"/>
        <v>83.670905717701274</v>
      </c>
      <c r="AC29" s="19">
        <f t="shared" si="6"/>
        <v>44.671957065498589</v>
      </c>
      <c r="AE29" s="12">
        <f t="shared" si="14"/>
        <v>47.06269893400097</v>
      </c>
      <c r="AF29" s="12">
        <f t="shared" si="14"/>
        <v>37.601103373909936</v>
      </c>
      <c r="AG29" s="12">
        <f t="shared" si="20"/>
        <v>5.0304402197383498</v>
      </c>
      <c r="AH29" s="12">
        <f t="shared" si="21"/>
        <v>0.27992492219942061</v>
      </c>
      <c r="AI29" s="12">
        <f t="shared" si="15"/>
        <v>89.974167449848693</v>
      </c>
      <c r="AJ29" s="12">
        <f t="shared" si="7"/>
        <v>2339.3283536960662</v>
      </c>
      <c r="AO29" s="12">
        <f t="shared" si="19"/>
        <v>7.904977488160263</v>
      </c>
      <c r="AP29" s="12">
        <f t="shared" si="8"/>
        <v>5.31036514193777</v>
      </c>
      <c r="AQ29" s="12">
        <f t="shared" si="9"/>
        <v>2.594612346222493</v>
      </c>
    </row>
    <row r="30" spans="2:43" x14ac:dyDescent="0.2">
      <c r="G30" s="3">
        <v>87</v>
      </c>
      <c r="H30" s="5">
        <v>0.12225999999999999</v>
      </c>
      <c r="I30" s="3">
        <f t="shared" si="0"/>
        <v>0.87773999999999996</v>
      </c>
      <c r="J30" s="3">
        <f t="shared" si="10"/>
        <v>0.33599426731359183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1"/>
        <v>1.0282167231936064</v>
      </c>
      <c r="Q30" s="12">
        <f t="shared" si="16"/>
        <v>84501.266906900069</v>
      </c>
      <c r="R30" s="12">
        <f t="shared" si="17"/>
        <v>21125.316726725017</v>
      </c>
      <c r="S30" s="12">
        <f t="shared" si="18"/>
        <v>105626.58363362509</v>
      </c>
      <c r="U30" s="3">
        <f t="shared" si="2"/>
        <v>6.2623036330489363E-4</v>
      </c>
      <c r="V30" s="34">
        <f t="shared" si="12"/>
        <v>5.8151559093168293E-4</v>
      </c>
      <c r="W30" s="3">
        <f t="shared" si="3"/>
        <v>3.5486387253943989E-3</v>
      </c>
      <c r="Y30" s="17">
        <f t="shared" si="4"/>
        <v>34.340052940798287</v>
      </c>
      <c r="Z30" s="17">
        <f t="shared" si="5"/>
        <v>31.894106662588779</v>
      </c>
      <c r="AB30" s="18">
        <f t="shared" si="13"/>
        <v>85.344323832055295</v>
      </c>
      <c r="AC30" s="19">
        <f t="shared" si="6"/>
        <v>44.314972883619298</v>
      </c>
      <c r="AE30" s="12">
        <f t="shared" si="14"/>
        <v>34.340052940798287</v>
      </c>
      <c r="AF30" s="12">
        <f t="shared" si="14"/>
        <v>31.894106662588779</v>
      </c>
      <c r="AG30" s="12">
        <f t="shared" si="20"/>
        <v>3.7343518245189613</v>
      </c>
      <c r="AH30" s="12">
        <f t="shared" si="21"/>
        <v>0.21077905810190897</v>
      </c>
      <c r="AI30" s="12">
        <f t="shared" si="15"/>
        <v>70.179290486007943</v>
      </c>
      <c r="AJ30" s="12">
        <f t="shared" si="7"/>
        <v>1894.8408431222144</v>
      </c>
      <c r="AO30" s="12">
        <f t="shared" si="19"/>
        <v>5.8682671528155108</v>
      </c>
      <c r="AP30" s="12">
        <f t="shared" si="8"/>
        <v>3.9451308826208704</v>
      </c>
      <c r="AQ30" s="12">
        <f t="shared" si="9"/>
        <v>1.9231362701946404</v>
      </c>
    </row>
    <row r="31" spans="2:43" x14ac:dyDescent="0.2">
      <c r="G31" s="3">
        <v>88</v>
      </c>
      <c r="H31" s="5">
        <v>0.13988</v>
      </c>
      <c r="I31" s="3">
        <f t="shared" si="0"/>
        <v>0.86012</v>
      </c>
      <c r="J31" s="3">
        <f t="shared" si="10"/>
        <v>0.28899538920176659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1"/>
        <v>1.0287783115855829</v>
      </c>
      <c r="Q31" s="12">
        <f t="shared" si="16"/>
        <v>85020.543140026217</v>
      </c>
      <c r="R31" s="12">
        <f t="shared" si="17"/>
        <v>21255.135785006554</v>
      </c>
      <c r="S31" s="12">
        <f t="shared" si="18"/>
        <v>106275.67892503277</v>
      </c>
      <c r="U31" s="3">
        <f t="shared" si="2"/>
        <v>4.5783827107293424E-4</v>
      </c>
      <c r="V31" s="34">
        <f t="shared" si="12"/>
        <v>4.9638358490816821E-4</v>
      </c>
      <c r="W31" s="3">
        <f t="shared" si="3"/>
        <v>2.5944168694132957E-3</v>
      </c>
      <c r="Y31" s="17">
        <f t="shared" si="4"/>
        <v>24.553775995502214</v>
      </c>
      <c r="Z31" s="17">
        <f t="shared" si="5"/>
        <v>26.625964294017855</v>
      </c>
      <c r="AB31" s="18">
        <f t="shared" si="13"/>
        <v>87.051210308696398</v>
      </c>
      <c r="AC31" s="19">
        <f t="shared" si="6"/>
        <v>43.936844150248639</v>
      </c>
      <c r="AE31" s="12">
        <f t="shared" si="14"/>
        <v>24.553775995502214</v>
      </c>
      <c r="AF31" s="12">
        <f t="shared" si="14"/>
        <v>26.625964294017855</v>
      </c>
      <c r="AG31" s="12">
        <f t="shared" si="20"/>
        <v>2.7248268024378057</v>
      </c>
      <c r="AH31" s="12">
        <f t="shared" si="21"/>
        <v>0.15591598662319067</v>
      </c>
      <c r="AI31" s="12">
        <f t="shared" si="15"/>
        <v>54.060483078581065</v>
      </c>
      <c r="AJ31" s="12">
        <f t="shared" si="7"/>
        <v>1513.6935262002698</v>
      </c>
      <c r="AO31" s="12">
        <f t="shared" si="19"/>
        <v>4.281870689545122</v>
      </c>
      <c r="AP31" s="12">
        <f t="shared" si="8"/>
        <v>2.8807427890609962</v>
      </c>
      <c r="AQ31" s="12">
        <f t="shared" si="9"/>
        <v>1.4011279004841257</v>
      </c>
    </row>
    <row r="32" spans="2:43" x14ac:dyDescent="0.2">
      <c r="G32" s="3">
        <v>89</v>
      </c>
      <c r="H32" s="5">
        <v>0.16003000000000001</v>
      </c>
      <c r="I32" s="3">
        <f t="shared" si="0"/>
        <v>0.83996999999999999</v>
      </c>
      <c r="J32" s="3">
        <f t="shared" si="10"/>
        <v>0.2427474570678079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1"/>
        <v>1.0290789263859452</v>
      </c>
      <c r="Q32" s="12">
        <f t="shared" si="16"/>
        <v>85568.00657167178</v>
      </c>
      <c r="R32" s="12">
        <f t="shared" si="17"/>
        <v>21392.001642917945</v>
      </c>
      <c r="S32" s="12">
        <f t="shared" si="18"/>
        <v>106960.00821458973</v>
      </c>
      <c r="U32" s="3">
        <f t="shared" si="2"/>
        <v>3.2688485067016267E-4</v>
      </c>
      <c r="V32" s="34">
        <f t="shared" si="12"/>
        <v>4.1518453161220947E-4</v>
      </c>
      <c r="W32" s="3">
        <f t="shared" si="3"/>
        <v>1.8523474871309229E-3</v>
      </c>
      <c r="Y32" s="17">
        <f t="shared" si="4"/>
        <v>17.145113648042447</v>
      </c>
      <c r="Z32" s="17">
        <f t="shared" si="5"/>
        <v>21.780505430743418</v>
      </c>
      <c r="AB32" s="18">
        <f t="shared" si="13"/>
        <v>88.79223451487033</v>
      </c>
      <c r="AC32" s="19">
        <f t="shared" si="6"/>
        <v>43.549216570436315</v>
      </c>
      <c r="AE32" s="12">
        <f t="shared" si="14"/>
        <v>17.145113648042447</v>
      </c>
      <c r="AF32" s="12">
        <f t="shared" si="14"/>
        <v>21.780505430743418</v>
      </c>
      <c r="AG32" s="12">
        <f t="shared" si="20"/>
        <v>1.9482995457677352</v>
      </c>
      <c r="AH32" s="12">
        <f t="shared" si="21"/>
        <v>0.11298482212007301</v>
      </c>
      <c r="AI32" s="12">
        <f t="shared" si="15"/>
        <v>40.986903446673672</v>
      </c>
      <c r="AJ32" s="12">
        <f t="shared" si="7"/>
        <v>1188.6201999535365</v>
      </c>
      <c r="AO32" s="12">
        <f t="shared" si="19"/>
        <v>3.0616135719207267</v>
      </c>
      <c r="AP32" s="12">
        <f t="shared" si="8"/>
        <v>2.0612843678878083</v>
      </c>
      <c r="AQ32" s="12">
        <f t="shared" si="9"/>
        <v>1.0003292040329184</v>
      </c>
    </row>
    <row r="33" spans="7:43" x14ac:dyDescent="0.2">
      <c r="G33" s="3">
        <v>90</v>
      </c>
      <c r="H33" s="5">
        <v>0.18076</v>
      </c>
      <c r="I33" s="3">
        <f t="shared" si="0"/>
        <v>0.81923999999999997</v>
      </c>
      <c r="J33" s="3">
        <f t="shared" si="10"/>
        <v>0.19886842672823093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1"/>
        <v>1.0293795630501541</v>
      </c>
      <c r="Q33" s="12">
        <f t="shared" si="16"/>
        <v>86144.15415707216</v>
      </c>
      <c r="R33" s="12">
        <f t="shared" si="17"/>
        <v>21536.03853926804</v>
      </c>
      <c r="S33" s="12">
        <f t="shared" si="18"/>
        <v>107680.19269634021</v>
      </c>
      <c r="U33" s="3">
        <f t="shared" si="2"/>
        <v>2.2762757330357046E-4</v>
      </c>
      <c r="V33" s="34">
        <f t="shared" si="12"/>
        <v>3.3483033177378546E-4</v>
      </c>
      <c r="W33" s="3">
        <f t="shared" si="3"/>
        <v>1.2898895820535666E-3</v>
      </c>
      <c r="Y33" s="17">
        <f t="shared" si="4"/>
        <v>11.676423568128447</v>
      </c>
      <c r="Z33" s="17">
        <f t="shared" si="5"/>
        <v>17.17870559139137</v>
      </c>
      <c r="AB33" s="18">
        <f t="shared" si="13"/>
        <v>90.568079205167734</v>
      </c>
      <c r="AC33" s="19">
        <f t="shared" si="6"/>
        <v>43.152402181196955</v>
      </c>
      <c r="AE33" s="12">
        <f t="shared" si="14"/>
        <v>11.676423568128447</v>
      </c>
      <c r="AF33" s="12">
        <f t="shared" si="14"/>
        <v>17.17870559139137</v>
      </c>
      <c r="AG33" s="12">
        <f t="shared" si="20"/>
        <v>1.3604333977708714</v>
      </c>
      <c r="AH33" s="12">
        <f t="shared" si="21"/>
        <v>7.9933243744003138E-2</v>
      </c>
      <c r="AI33" s="12">
        <f t="shared" si="15"/>
        <v>30.295495801034694</v>
      </c>
      <c r="AJ33" s="12">
        <f t="shared" si="7"/>
        <v>908.86487403104081</v>
      </c>
      <c r="AO33" s="12">
        <f t="shared" si="19"/>
        <v>2.1378239107827977</v>
      </c>
      <c r="AP33" s="12">
        <f t="shared" si="8"/>
        <v>1.4403666415148746</v>
      </c>
      <c r="AQ33" s="12">
        <f t="shared" si="9"/>
        <v>0.69745726926792306</v>
      </c>
    </row>
    <row r="34" spans="7:43" x14ac:dyDescent="0.2">
      <c r="G34" s="3">
        <v>91</v>
      </c>
      <c r="H34" s="5">
        <v>0.20019000000000001</v>
      </c>
      <c r="I34" s="3">
        <f t="shared" si="0"/>
        <v>0.79981000000000002</v>
      </c>
      <c r="J34" s="3">
        <f t="shared" si="10"/>
        <v>0.15905695638150638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1"/>
        <v>1.0299916309747603</v>
      </c>
      <c r="Q34" s="12">
        <f t="shared" si="16"/>
        <v>86775.747166721892</v>
      </c>
      <c r="R34" s="12">
        <f t="shared" si="17"/>
        <v>21693.936791680473</v>
      </c>
      <c r="S34" s="12">
        <f t="shared" si="18"/>
        <v>108469.68395840237</v>
      </c>
      <c r="U34" s="3">
        <f t="shared" si="2"/>
        <v>1.5474998799333935E-4</v>
      </c>
      <c r="V34" s="34">
        <f t="shared" si="12"/>
        <v>2.5822299543130331E-4</v>
      </c>
      <c r="W34" s="3">
        <f t="shared" si="3"/>
        <v>8.769165986289236E-4</v>
      </c>
      <c r="Y34" s="17">
        <f t="shared" si="4"/>
        <v>7.7634549707485379</v>
      </c>
      <c r="Z34" s="17">
        <f t="shared" si="5"/>
        <v>12.956849466173429</v>
      </c>
      <c r="AB34" s="18">
        <f t="shared" si="13"/>
        <v>92.379440789271086</v>
      </c>
      <c r="AC34" s="19">
        <f t="shared" si="6"/>
        <v>42.733794043710517</v>
      </c>
      <c r="AE34" s="12">
        <f t="shared" si="14"/>
        <v>7.7634549707485379</v>
      </c>
      <c r="AF34" s="12">
        <f t="shared" si="14"/>
        <v>12.956849466173429</v>
      </c>
      <c r="AG34" s="12">
        <f t="shared" si="20"/>
        <v>0.92650168702936786</v>
      </c>
      <c r="AH34" s="12">
        <f t="shared" si="21"/>
        <v>5.5121875738604956E-2</v>
      </c>
      <c r="AI34" s="12">
        <f t="shared" si="15"/>
        <v>21.701927999689943</v>
      </c>
      <c r="AJ34" s="12">
        <f t="shared" si="7"/>
        <v>672.75976799038824</v>
      </c>
      <c r="AO34" s="12">
        <f t="shared" si="19"/>
        <v>1.4559312224747207</v>
      </c>
      <c r="AP34" s="12">
        <f t="shared" si="8"/>
        <v>0.9816235627679728</v>
      </c>
      <c r="AQ34" s="12">
        <f t="shared" si="9"/>
        <v>0.47430765970674793</v>
      </c>
    </row>
    <row r="35" spans="7:43" x14ac:dyDescent="0.2">
      <c r="G35" s="3">
        <v>92</v>
      </c>
      <c r="H35" s="5">
        <v>0.22470000000000001</v>
      </c>
      <c r="I35" s="3">
        <f t="shared" ref="I35:I66" si="22">1-H35</f>
        <v>0.77529999999999999</v>
      </c>
      <c r="J35" s="3">
        <f t="shared" si="10"/>
        <v>0.12331685828258189</v>
      </c>
      <c r="L35" s="5">
        <v>32</v>
      </c>
      <c r="M35" s="6">
        <v>2.5340000000000001E-2</v>
      </c>
      <c r="N35" s="34">
        <f t="shared" ref="N35:N66" si="23">1/((1+M35)^L35)</f>
        <v>0.44898020595178956</v>
      </c>
      <c r="O35" s="32">
        <f t="shared" si="11"/>
        <v>1.0303124050796995</v>
      </c>
      <c r="Q35" s="12">
        <f t="shared" si="16"/>
        <v>87439.193933082614</v>
      </c>
      <c r="R35" s="12">
        <f t="shared" si="17"/>
        <v>21859.798483270653</v>
      </c>
      <c r="S35" s="12">
        <f t="shared" si="18"/>
        <v>109298.99241635327</v>
      </c>
      <c r="U35" s="3">
        <f t="shared" ref="U35:U53" si="24">J35*$B$7*(1-$B$7)^L35</f>
        <v>1.0198101583755062E-4</v>
      </c>
      <c r="V35" s="34">
        <f t="shared" si="12"/>
        <v>1.9704315971191905E-4</v>
      </c>
      <c r="W35" s="3">
        <f t="shared" ref="W35:W53" si="25">(1-H35)*(1-$B$7)*W34</f>
        <v>5.7789242307945373E-4</v>
      </c>
      <c r="Y35" s="17">
        <f t="shared" ref="Y35:Y53" si="26">U35*(S35-$B$9)*N35</f>
        <v>5.003607220241765</v>
      </c>
      <c r="Z35" s="17">
        <f t="shared" ref="Z35:Z53" si="27">V35*MAX(S35,$B$8)*N35</f>
        <v>9.6695155528810552</v>
      </c>
      <c r="AB35" s="18">
        <f t="shared" si="13"/>
        <v>94.227029605056515</v>
      </c>
      <c r="AC35" s="19">
        <f t="shared" ref="AC35:AC66" si="28">AB35*N35</f>
        <v>42.306071158303645</v>
      </c>
      <c r="AE35" s="12">
        <f t="shared" si="14"/>
        <v>5.003607220241765</v>
      </c>
      <c r="AF35" s="12">
        <f t="shared" si="14"/>
        <v>9.6695155528810552</v>
      </c>
      <c r="AG35" s="12">
        <f t="shared" si="20"/>
        <v>0.61601434378004949</v>
      </c>
      <c r="AH35" s="12">
        <f t="shared" si="21"/>
        <v>3.7098896021492841E-2</v>
      </c>
      <c r="AI35" s="12">
        <f t="shared" si="15"/>
        <v>15.326236012924362</v>
      </c>
      <c r="AJ35" s="12">
        <f t="shared" ref="AJ35:AJ66" si="29">AI35*L35</f>
        <v>490.43955241357958</v>
      </c>
      <c r="AO35" s="12">
        <f t="shared" si="19"/>
        <v>0.96802254022579215</v>
      </c>
      <c r="AP35" s="12">
        <f t="shared" ref="AP35:AP52" si="30">AG35+AH35</f>
        <v>0.65311323980154234</v>
      </c>
      <c r="AQ35" s="12">
        <f t="shared" ref="AQ35:AQ66" si="31">AO35-AP35</f>
        <v>0.31490930042424981</v>
      </c>
    </row>
    <row r="36" spans="7:43" x14ac:dyDescent="0.2">
      <c r="G36" s="3">
        <v>93</v>
      </c>
      <c r="H36" s="5">
        <v>0.246</v>
      </c>
      <c r="I36" s="3">
        <f t="shared" si="22"/>
        <v>0.754</v>
      </c>
      <c r="J36" s="3">
        <f t="shared" ref="J36:J67" si="32">J35*I36</f>
        <v>9.298091114506675E-2</v>
      </c>
      <c r="L36" s="5">
        <v>33</v>
      </c>
      <c r="M36" s="6">
        <v>2.5499999999999998E-2</v>
      </c>
      <c r="N36" s="34">
        <f t="shared" si="23"/>
        <v>0.43563530089638008</v>
      </c>
      <c r="O36" s="32">
        <f t="shared" ref="O36:O67" si="33">N35/N36</f>
        <v>1.0306332040308728</v>
      </c>
      <c r="Q36" s="12">
        <f t="shared" si="16"/>
        <v>88135.146395904914</v>
      </c>
      <c r="R36" s="12">
        <f t="shared" si="17"/>
        <v>22033.786598976229</v>
      </c>
      <c r="S36" s="12">
        <f t="shared" si="18"/>
        <v>110168.93299488115</v>
      </c>
      <c r="U36" s="3">
        <f t="shared" si="24"/>
        <v>6.5359633050286192E-5</v>
      </c>
      <c r="V36" s="34">
        <f t="shared" ref="V36:V53" si="34">J35*H36*(1-$B$7)^L36</f>
        <v>1.4216153607754555E-4</v>
      </c>
      <c r="W36" s="3">
        <f t="shared" si="25"/>
        <v>3.7037125395162192E-4</v>
      </c>
      <c r="Y36" s="17">
        <f t="shared" si="26"/>
        <v>3.1362665388510687</v>
      </c>
      <c r="Z36" s="17">
        <f t="shared" si="27"/>
        <v>6.8228263089066461</v>
      </c>
      <c r="AB36" s="18">
        <f t="shared" ref="AB36:AB53" si="35">AB35*(1+$B$4)</f>
        <v>96.111570197157647</v>
      </c>
      <c r="AC36" s="19">
        <f t="shared" si="28"/>
        <v>41.869592802462329</v>
      </c>
      <c r="AE36" s="12">
        <f t="shared" si="14"/>
        <v>3.1362665388510687</v>
      </c>
      <c r="AF36" s="12">
        <f t="shared" si="14"/>
        <v>6.8228263089066461</v>
      </c>
      <c r="AG36" s="12">
        <f t="shared" si="20"/>
        <v>0.39702548890507044</v>
      </c>
      <c r="AH36" s="12">
        <f t="shared" si="21"/>
        <v>2.419612043796501E-2</v>
      </c>
      <c r="AI36" s="12">
        <f t="shared" si="15"/>
        <v>10.38031445710075</v>
      </c>
      <c r="AJ36" s="12">
        <f t="shared" si="29"/>
        <v>342.55037708432474</v>
      </c>
      <c r="AO36" s="12">
        <f t="shared" si="19"/>
        <v>0.62389719685082501</v>
      </c>
      <c r="AP36" s="12">
        <f t="shared" si="30"/>
        <v>0.42122160934303543</v>
      </c>
      <c r="AQ36" s="12">
        <f t="shared" si="31"/>
        <v>0.20267558750778958</v>
      </c>
    </row>
    <row r="37" spans="7:43" x14ac:dyDescent="0.2">
      <c r="G37" s="3">
        <v>94</v>
      </c>
      <c r="H37" s="5">
        <v>0.27561999999999998</v>
      </c>
      <c r="I37" s="3">
        <f t="shared" si="22"/>
        <v>0.72438000000000002</v>
      </c>
      <c r="J37" s="3">
        <f t="shared" si="32"/>
        <v>6.7353512415263453E-2</v>
      </c>
      <c r="L37" s="5">
        <v>34</v>
      </c>
      <c r="M37" s="6">
        <v>2.5659999999999999E-2</v>
      </c>
      <c r="N37" s="34">
        <f t="shared" si="23"/>
        <v>0.42255550600771669</v>
      </c>
      <c r="O37" s="32">
        <f t="shared" si="33"/>
        <v>1.0309540278204883</v>
      </c>
      <c r="Q37" s="12">
        <f t="shared" si="16"/>
        <v>88864.291917679613</v>
      </c>
      <c r="R37" s="12">
        <f t="shared" si="17"/>
        <v>22216.072979419903</v>
      </c>
      <c r="S37" s="12">
        <f t="shared" si="18"/>
        <v>111080.36489709951</v>
      </c>
      <c r="U37" s="3">
        <f t="shared" si="24"/>
        <v>4.0243429340621358E-5</v>
      </c>
      <c r="V37" s="34">
        <f t="shared" si="34"/>
        <v>1.0208172501414597E-4</v>
      </c>
      <c r="W37" s="3">
        <f t="shared" si="25"/>
        <v>2.280460995968545E-4</v>
      </c>
      <c r="Y37" s="17">
        <f t="shared" si="26"/>
        <v>1.8885906840490838</v>
      </c>
      <c r="Z37" s="17">
        <f t="shared" si="27"/>
        <v>4.791473196896658</v>
      </c>
      <c r="AB37" s="18">
        <f t="shared" si="35"/>
        <v>98.033801601100805</v>
      </c>
      <c r="AC37" s="19">
        <f t="shared" si="28"/>
        <v>41.424722641413254</v>
      </c>
      <c r="AE37" s="12">
        <f t="shared" si="14"/>
        <v>1.8885906840490838</v>
      </c>
      <c r="AF37" s="12">
        <f t="shared" si="14"/>
        <v>4.791473196896658</v>
      </c>
      <c r="AG37" s="12">
        <f t="shared" si="20"/>
        <v>0.24885565585079591</v>
      </c>
      <c r="AH37" s="12">
        <f t="shared" si="21"/>
        <v>1.5342526469298371E-2</v>
      </c>
      <c r="AI37" s="12">
        <f t="shared" si="15"/>
        <v>6.9442620632658363</v>
      </c>
      <c r="AJ37" s="12">
        <f t="shared" si="29"/>
        <v>236.10491015103844</v>
      </c>
      <c r="AO37" s="12">
        <f t="shared" si="19"/>
        <v>0.39105888776553643</v>
      </c>
      <c r="AP37" s="12">
        <f t="shared" si="30"/>
        <v>0.26419818232009429</v>
      </c>
      <c r="AQ37" s="12">
        <f t="shared" si="31"/>
        <v>0.12686070544544215</v>
      </c>
    </row>
    <row r="38" spans="7:43" x14ac:dyDescent="0.2">
      <c r="G38" s="3">
        <v>95</v>
      </c>
      <c r="H38" s="5">
        <v>0.30556</v>
      </c>
      <c r="I38" s="3">
        <f t="shared" si="22"/>
        <v>0.69443999999999995</v>
      </c>
      <c r="J38" s="3">
        <f t="shared" si="32"/>
        <v>4.6772973161655546E-2</v>
      </c>
      <c r="L38" s="5">
        <v>35</v>
      </c>
      <c r="M38" s="6">
        <v>2.581E-2</v>
      </c>
      <c r="N38" s="34">
        <f t="shared" si="23"/>
        <v>0.40988073390848567</v>
      </c>
      <c r="O38" s="32">
        <f t="shared" si="33"/>
        <v>1.0309230735935515</v>
      </c>
      <c r="Q38" s="12">
        <f t="shared" si="16"/>
        <v>89596.779479446108</v>
      </c>
      <c r="R38" s="12">
        <f t="shared" si="17"/>
        <v>22399.194869861527</v>
      </c>
      <c r="S38" s="12">
        <f t="shared" si="18"/>
        <v>111995.97434930764</v>
      </c>
      <c r="U38" s="3">
        <f t="shared" si="24"/>
        <v>2.3754650010605928E-5</v>
      </c>
      <c r="V38" s="34">
        <f t="shared" si="34"/>
        <v>6.9681766192814827E-5</v>
      </c>
      <c r="W38" s="3">
        <f t="shared" si="25"/>
        <v>1.3460968339343369E-4</v>
      </c>
      <c r="Y38" s="17">
        <f t="shared" si="26"/>
        <v>1.0902622910587034</v>
      </c>
      <c r="Z38" s="17">
        <f t="shared" si="27"/>
        <v>3.1987409308520811</v>
      </c>
      <c r="AB38" s="18">
        <f t="shared" si="35"/>
        <v>99.994477633122827</v>
      </c>
      <c r="AC38" s="19">
        <f t="shared" si="28"/>
        <v>40.985809879060042</v>
      </c>
      <c r="AE38" s="12">
        <f t="shared" si="14"/>
        <v>1.0902622910587034</v>
      </c>
      <c r="AF38" s="12">
        <f t="shared" si="14"/>
        <v>3.1987409308520811</v>
      </c>
      <c r="AG38" s="12">
        <f t="shared" si="20"/>
        <v>0.14985517566569639</v>
      </c>
      <c r="AH38" s="12">
        <f t="shared" si="21"/>
        <v>9.3466540817378693E-3</v>
      </c>
      <c r="AI38" s="12">
        <f t="shared" si="15"/>
        <v>4.4482050516582188</v>
      </c>
      <c r="AJ38" s="12">
        <f t="shared" si="29"/>
        <v>155.68717680803766</v>
      </c>
      <c r="AO38" s="12">
        <f t="shared" si="19"/>
        <v>0.23548670461752286</v>
      </c>
      <c r="AP38" s="12">
        <f t="shared" si="30"/>
        <v>0.15920182974743427</v>
      </c>
      <c r="AQ38" s="12">
        <f t="shared" si="31"/>
        <v>7.6284874870088587E-2</v>
      </c>
    </row>
    <row r="39" spans="7:43" x14ac:dyDescent="0.2">
      <c r="G39" s="3">
        <v>96</v>
      </c>
      <c r="H39" s="5">
        <v>0.33257999999999999</v>
      </c>
      <c r="I39" s="3">
        <f t="shared" si="22"/>
        <v>0.66742000000000001</v>
      </c>
      <c r="J39" s="3">
        <f t="shared" si="32"/>
        <v>3.1217217747552144E-2</v>
      </c>
      <c r="L39" s="5">
        <v>36</v>
      </c>
      <c r="M39" s="6">
        <v>2.596E-2</v>
      </c>
      <c r="N39" s="34">
        <f t="shared" si="23"/>
        <v>0.39747018785099719</v>
      </c>
      <c r="O39" s="32">
        <f t="shared" si="33"/>
        <v>1.0312238412762189</v>
      </c>
      <c r="Q39" s="12">
        <f t="shared" si="16"/>
        <v>90361.659728555722</v>
      </c>
      <c r="R39" s="12">
        <f t="shared" si="17"/>
        <v>22590.41493213893</v>
      </c>
      <c r="S39" s="12">
        <f t="shared" si="18"/>
        <v>112952.07466069465</v>
      </c>
      <c r="U39" s="3">
        <f t="shared" si="24"/>
        <v>1.3476179233566817E-5</v>
      </c>
      <c r="V39" s="34">
        <f t="shared" si="34"/>
        <v>4.4768488502988144E-5</v>
      </c>
      <c r="W39" s="3">
        <f t="shared" si="25"/>
        <v>7.6365015656878685E-5</v>
      </c>
      <c r="Y39" s="17">
        <f t="shared" si="26"/>
        <v>0.60490704864277767</v>
      </c>
      <c r="Z39" s="17">
        <f t="shared" si="27"/>
        <v>2.0098849772900675</v>
      </c>
      <c r="AB39" s="18">
        <f t="shared" si="35"/>
        <v>101.99436718578528</v>
      </c>
      <c r="AC39" s="19">
        <f t="shared" si="28"/>
        <v>40.539720285077657</v>
      </c>
      <c r="AE39" s="12">
        <f t="shared" si="14"/>
        <v>0.60490704864277767</v>
      </c>
      <c r="AF39" s="12">
        <f t="shared" si="14"/>
        <v>2.0098849772900675</v>
      </c>
      <c r="AG39" s="12">
        <f t="shared" si="20"/>
        <v>8.6509590453753601E-2</v>
      </c>
      <c r="AH39" s="12">
        <f t="shared" si="21"/>
        <v>5.457038912432665E-3</v>
      </c>
      <c r="AI39" s="12">
        <f t="shared" si="15"/>
        <v>2.7067586552990313</v>
      </c>
      <c r="AJ39" s="12">
        <f t="shared" si="29"/>
        <v>97.44331159076512</v>
      </c>
      <c r="AO39" s="12">
        <f t="shared" si="19"/>
        <v>0.13594364214161278</v>
      </c>
      <c r="AP39" s="12">
        <f t="shared" si="30"/>
        <v>9.196662936618627E-2</v>
      </c>
      <c r="AQ39" s="12">
        <f t="shared" si="31"/>
        <v>4.3977012775426511E-2</v>
      </c>
    </row>
    <row r="40" spans="7:43" x14ac:dyDescent="0.2">
      <c r="G40" s="3">
        <v>97</v>
      </c>
      <c r="H40" s="5">
        <v>0.35658000000000001</v>
      </c>
      <c r="I40" s="3">
        <f t="shared" si="22"/>
        <v>0.64341999999999999</v>
      </c>
      <c r="J40" s="3">
        <f t="shared" si="32"/>
        <v>2.0085782243129999E-2</v>
      </c>
      <c r="L40" s="5">
        <v>37</v>
      </c>
      <c r="M40" s="6">
        <v>2.6110000000000001E-2</v>
      </c>
      <c r="N40" s="34">
        <f t="shared" si="23"/>
        <v>0.38532302185706108</v>
      </c>
      <c r="O40" s="32">
        <f t="shared" si="33"/>
        <v>1.0315246307770374</v>
      </c>
      <c r="Q40" s="12">
        <f t="shared" si="16"/>
        <v>91159.651578764955</v>
      </c>
      <c r="R40" s="12">
        <f t="shared" si="17"/>
        <v>22789.912894691239</v>
      </c>
      <c r="S40" s="12">
        <f t="shared" si="18"/>
        <v>113949.56447345619</v>
      </c>
      <c r="U40" s="3">
        <f t="shared" si="24"/>
        <v>7.3702167560923261E-6</v>
      </c>
      <c r="V40" s="34">
        <f t="shared" si="34"/>
        <v>2.7230237282929784E-5</v>
      </c>
      <c r="W40" s="3">
        <f t="shared" si="25"/>
        <v>4.1764561617856552E-5</v>
      </c>
      <c r="Y40" s="17">
        <f t="shared" si="26"/>
        <v>0.32355018705922395</v>
      </c>
      <c r="Z40" s="17">
        <f t="shared" si="27"/>
        <v>1.1956086623939901</v>
      </c>
      <c r="AB40" s="18">
        <f t="shared" si="35"/>
        <v>104.03425452950098</v>
      </c>
      <c r="AC40" s="19">
        <f t="shared" si="28"/>
        <v>40.086793331953963</v>
      </c>
      <c r="AE40" s="12">
        <f t="shared" si="14"/>
        <v>0.32355018705922395</v>
      </c>
      <c r="AF40" s="12">
        <f t="shared" si="14"/>
        <v>1.1956086623939901</v>
      </c>
      <c r="AG40" s="12">
        <f t="shared" si="20"/>
        <v>4.7997791314453558E-2</v>
      </c>
      <c r="AH40" s="12">
        <f t="shared" si="21"/>
        <v>3.0612286004287246E-3</v>
      </c>
      <c r="AI40" s="12">
        <f t="shared" si="15"/>
        <v>1.5702178693680964</v>
      </c>
      <c r="AJ40" s="12">
        <f t="shared" si="29"/>
        <v>58.098061166619566</v>
      </c>
      <c r="AO40" s="12">
        <f t="shared" si="19"/>
        <v>7.5425100636998435E-2</v>
      </c>
      <c r="AP40" s="12">
        <f t="shared" si="30"/>
        <v>5.1059019914882285E-2</v>
      </c>
      <c r="AQ40" s="12">
        <f t="shared" si="31"/>
        <v>2.436608072211615E-2</v>
      </c>
    </row>
    <row r="41" spans="7:43" x14ac:dyDescent="0.2">
      <c r="G41" s="3">
        <v>98</v>
      </c>
      <c r="H41" s="5">
        <v>0.37907999999999997</v>
      </c>
      <c r="I41" s="3">
        <f t="shared" si="22"/>
        <v>0.62092000000000003</v>
      </c>
      <c r="J41" s="3">
        <f t="shared" si="32"/>
        <v>1.2471663910404279E-2</v>
      </c>
      <c r="L41" s="5">
        <v>38</v>
      </c>
      <c r="M41" s="6">
        <v>2.6259999999999999E-2</v>
      </c>
      <c r="N41" s="34">
        <f t="shared" si="23"/>
        <v>0.37343818647922755</v>
      </c>
      <c r="O41" s="32">
        <f t="shared" si="33"/>
        <v>1.0318254420895829</v>
      </c>
      <c r="Q41" s="12">
        <f t="shared" si="16"/>
        <v>91991.509139589674</v>
      </c>
      <c r="R41" s="12">
        <f t="shared" si="17"/>
        <v>22997.877284897419</v>
      </c>
      <c r="S41" s="12">
        <f t="shared" si="18"/>
        <v>114989.38642448709</v>
      </c>
      <c r="U41" s="3">
        <f t="shared" si="24"/>
        <v>3.8898677399639199E-6</v>
      </c>
      <c r="V41" s="34">
        <f t="shared" si="34"/>
        <v>1.5832110018097046E-5</v>
      </c>
      <c r="W41" s="3">
        <f t="shared" si="25"/>
        <v>2.2042583859795567E-5</v>
      </c>
      <c r="Y41" s="17">
        <f t="shared" si="26"/>
        <v>0.16700742271260255</v>
      </c>
      <c r="Z41" s="17">
        <f t="shared" si="27"/>
        <v>0.67985341133333754</v>
      </c>
      <c r="AB41" s="18">
        <f t="shared" si="35"/>
        <v>106.11493962009101</v>
      </c>
      <c r="AC41" s="19">
        <f t="shared" si="28"/>
        <v>39.627370610079517</v>
      </c>
      <c r="AE41" s="12">
        <f t="shared" si="14"/>
        <v>0.16700742271260255</v>
      </c>
      <c r="AF41" s="12">
        <f t="shared" si="14"/>
        <v>0.67985341133333754</v>
      </c>
      <c r="AG41" s="12">
        <f t="shared" si="20"/>
        <v>2.5672820837216743E-2</v>
      </c>
      <c r="AH41" s="12">
        <f t="shared" si="21"/>
        <v>1.6550197615983037E-3</v>
      </c>
      <c r="AI41" s="12">
        <f t="shared" si="15"/>
        <v>0.87418867464475514</v>
      </c>
      <c r="AJ41" s="12">
        <f t="shared" si="29"/>
        <v>33.219169636500695</v>
      </c>
      <c r="AO41" s="12">
        <f t="shared" si="19"/>
        <v>4.0343004172769162E-2</v>
      </c>
      <c r="AP41" s="12">
        <f t="shared" si="30"/>
        <v>2.7327840598815045E-2</v>
      </c>
      <c r="AQ41" s="12">
        <f t="shared" si="31"/>
        <v>1.3015163573954117E-2</v>
      </c>
    </row>
    <row r="42" spans="7:43" x14ac:dyDescent="0.2">
      <c r="G42" s="3">
        <v>99</v>
      </c>
      <c r="H42" s="5">
        <v>0.40250999999999998</v>
      </c>
      <c r="I42" s="3">
        <f t="shared" si="22"/>
        <v>0.59749000000000008</v>
      </c>
      <c r="J42" s="3">
        <f t="shared" si="32"/>
        <v>7.4516944698274539E-3</v>
      </c>
      <c r="L42" s="5">
        <v>39</v>
      </c>
      <c r="M42" s="6">
        <v>2.64E-2</v>
      </c>
      <c r="N42" s="34">
        <f t="shared" si="23"/>
        <v>0.36195193998143993</v>
      </c>
      <c r="O42" s="32">
        <f t="shared" si="33"/>
        <v>1.0317341758090222</v>
      </c>
      <c r="Q42" s="12">
        <f t="shared" si="16"/>
        <v>92822.746618564299</v>
      </c>
      <c r="R42" s="12">
        <f t="shared" si="17"/>
        <v>23205.686654641075</v>
      </c>
      <c r="S42" s="12">
        <f t="shared" si="18"/>
        <v>116028.43327320537</v>
      </c>
      <c r="U42" s="3">
        <f t="shared" si="24"/>
        <v>1.9755335145583859E-6</v>
      </c>
      <c r="V42" s="34">
        <f t="shared" si="34"/>
        <v>8.8723604294063025E-6</v>
      </c>
      <c r="W42" s="3">
        <f t="shared" si="25"/>
        <v>1.1194689915830865E-5</v>
      </c>
      <c r="Y42" s="17">
        <f t="shared" si="26"/>
        <v>8.2951620015485353E-2</v>
      </c>
      <c r="Z42" s="17">
        <f t="shared" si="27"/>
        <v>0.37261000578371506</v>
      </c>
      <c r="AB42" s="18">
        <f t="shared" si="35"/>
        <v>108.23723841249283</v>
      </c>
      <c r="AC42" s="19">
        <f t="shared" si="28"/>
        <v>39.176678421635408</v>
      </c>
      <c r="AE42" s="12">
        <f t="shared" si="14"/>
        <v>8.2951620015485353E-2</v>
      </c>
      <c r="AF42" s="12">
        <f t="shared" si="14"/>
        <v>0.37261000578371506</v>
      </c>
      <c r="AG42" s="12">
        <f t="shared" si="20"/>
        <v>1.3251560367111554E-2</v>
      </c>
      <c r="AH42" s="12">
        <f t="shared" si="21"/>
        <v>8.6355521945714192E-4</v>
      </c>
      <c r="AI42" s="12">
        <f t="shared" si="15"/>
        <v>0.46967674138576909</v>
      </c>
      <c r="AJ42" s="12">
        <f t="shared" si="29"/>
        <v>18.317392914044994</v>
      </c>
      <c r="AO42" s="12">
        <f t="shared" si="19"/>
        <v>2.0823880576889581E-2</v>
      </c>
      <c r="AP42" s="12">
        <f t="shared" si="30"/>
        <v>1.4115115586568696E-2</v>
      </c>
      <c r="AQ42" s="12">
        <f t="shared" si="31"/>
        <v>6.7087649903208851E-3</v>
      </c>
    </row>
    <row r="43" spans="7:43" x14ac:dyDescent="0.2">
      <c r="G43" s="3">
        <v>100</v>
      </c>
      <c r="H43" s="5">
        <v>0.43419999999999997</v>
      </c>
      <c r="I43" s="3">
        <f t="shared" si="22"/>
        <v>0.56580000000000008</v>
      </c>
      <c r="J43" s="3">
        <f t="shared" si="32"/>
        <v>4.2161687310283743E-3</v>
      </c>
      <c r="L43" s="5">
        <v>40</v>
      </c>
      <c r="M43" s="6">
        <v>2.6540000000000001E-2</v>
      </c>
      <c r="N43" s="34">
        <f t="shared" si="23"/>
        <v>0.35072355328981947</v>
      </c>
      <c r="O43" s="32">
        <f t="shared" si="33"/>
        <v>1.0320149205443923</v>
      </c>
      <c r="Q43" s="12">
        <f t="shared" si="16"/>
        <v>93686.981367791959</v>
      </c>
      <c r="R43" s="12">
        <f t="shared" si="17"/>
        <v>23421.74534194799</v>
      </c>
      <c r="S43" s="12">
        <f t="shared" si="18"/>
        <v>117108.72670973995</v>
      </c>
      <c r="U43" s="3">
        <f t="shared" si="24"/>
        <v>9.5009333315656501E-7</v>
      </c>
      <c r="V43" s="34">
        <f t="shared" si="34"/>
        <v>4.8607343614537576E-6</v>
      </c>
      <c r="W43" s="3">
        <f t="shared" si="25"/>
        <v>5.3838622212205389E-6</v>
      </c>
      <c r="Y43" s="17">
        <f t="shared" si="26"/>
        <v>3.9016318366070064E-2</v>
      </c>
      <c r="Z43" s="17">
        <f t="shared" si="27"/>
        <v>0.19964391561188627</v>
      </c>
      <c r="AB43" s="18">
        <f t="shared" si="35"/>
        <v>110.40198318074269</v>
      </c>
      <c r="AC43" s="19">
        <f t="shared" si="28"/>
        <v>38.720575831392964</v>
      </c>
      <c r="AE43" s="12">
        <f t="shared" si="14"/>
        <v>3.9016318366070064E-2</v>
      </c>
      <c r="AF43" s="12">
        <f t="shared" si="14"/>
        <v>0.19964391561188627</v>
      </c>
      <c r="AG43" s="12">
        <f t="shared" si="20"/>
        <v>6.5819630643536194E-3</v>
      </c>
      <c r="AH43" s="12">
        <f t="shared" si="21"/>
        <v>4.3346483979485914E-4</v>
      </c>
      <c r="AI43" s="12">
        <f t="shared" si="15"/>
        <v>0.24567566188210482</v>
      </c>
      <c r="AJ43" s="12">
        <f t="shared" si="29"/>
        <v>9.8270264752841925</v>
      </c>
      <c r="AO43" s="12">
        <f t="shared" si="19"/>
        <v>1.0343084815412832E-2</v>
      </c>
      <c r="AP43" s="12">
        <f t="shared" si="30"/>
        <v>7.0154279041484786E-3</v>
      </c>
      <c r="AQ43" s="12">
        <f t="shared" si="31"/>
        <v>3.3276569112643531E-3</v>
      </c>
    </row>
    <row r="44" spans="7:43" x14ac:dyDescent="0.2">
      <c r="G44" s="3">
        <v>101</v>
      </c>
      <c r="H44" s="5">
        <v>0.47489999999999999</v>
      </c>
      <c r="I44" s="3">
        <f t="shared" si="22"/>
        <v>0.52510000000000001</v>
      </c>
      <c r="J44" s="3">
        <f t="shared" si="32"/>
        <v>2.2139102006629996E-3</v>
      </c>
      <c r="L44" s="5">
        <v>41</v>
      </c>
      <c r="M44" s="6">
        <v>2.6669999999999999E-2</v>
      </c>
      <c r="N44" s="34">
        <f t="shared" si="23"/>
        <v>0.33988676611542612</v>
      </c>
      <c r="O44" s="32">
        <f t="shared" si="33"/>
        <v>1.0318835219689406</v>
      </c>
      <c r="Q44" s="12">
        <f t="shared" si="16"/>
        <v>94547.223145914104</v>
      </c>
      <c r="R44" s="12">
        <f t="shared" si="17"/>
        <v>23636.805786478526</v>
      </c>
      <c r="S44" s="12">
        <f t="shared" si="18"/>
        <v>118184.02893239263</v>
      </c>
      <c r="U44" s="3">
        <f t="shared" si="24"/>
        <v>4.2405990785443552E-7</v>
      </c>
      <c r="V44" s="34">
        <f t="shared" si="34"/>
        <v>2.5567961688576318E-6</v>
      </c>
      <c r="W44" s="3">
        <f t="shared" si="25"/>
        <v>2.4030061445084692E-6</v>
      </c>
      <c r="Y44" s="17">
        <f t="shared" si="26"/>
        <v>1.7031259260554078E-2</v>
      </c>
      <c r="Z44" s="17">
        <f t="shared" si="27"/>
        <v>0.1027044244512698</v>
      </c>
      <c r="AB44" s="18">
        <f t="shared" si="35"/>
        <v>112.61002284435754</v>
      </c>
      <c r="AC44" s="19">
        <f t="shared" si="28"/>
        <v>38.274656496752947</v>
      </c>
      <c r="AE44" s="12">
        <f t="shared" si="14"/>
        <v>1.7031259260554078E-2</v>
      </c>
      <c r="AF44" s="12">
        <f t="shared" si="14"/>
        <v>0.1027044244512698</v>
      </c>
      <c r="AG44" s="12">
        <f t="shared" si="20"/>
        <v>3.0958232996157165E-3</v>
      </c>
      <c r="AH44" s="12">
        <f t="shared" si="21"/>
        <v>2.0606547714306146E-4</v>
      </c>
      <c r="AI44" s="12">
        <f t="shared" si="15"/>
        <v>0.12303757248858267</v>
      </c>
      <c r="AJ44" s="12">
        <f t="shared" si="29"/>
        <v>5.0445404720318896</v>
      </c>
      <c r="AO44" s="12">
        <f t="shared" si="19"/>
        <v>4.8648651851104108E-3</v>
      </c>
      <c r="AP44" s="12">
        <f t="shared" si="30"/>
        <v>3.3018887767587782E-3</v>
      </c>
      <c r="AQ44" s="12">
        <f t="shared" si="31"/>
        <v>1.5629764083516327E-3</v>
      </c>
    </row>
    <row r="45" spans="7:43" x14ac:dyDescent="0.2">
      <c r="G45" s="3">
        <v>102</v>
      </c>
      <c r="H45" s="5">
        <v>0.50953999999999999</v>
      </c>
      <c r="I45" s="3">
        <f t="shared" si="22"/>
        <v>0.49046000000000001</v>
      </c>
      <c r="J45" s="3">
        <f t="shared" si="32"/>
        <v>1.0858343970171747E-3</v>
      </c>
      <c r="L45" s="5">
        <v>42</v>
      </c>
      <c r="M45" s="6">
        <v>2.6800000000000001E-2</v>
      </c>
      <c r="N45" s="34">
        <f t="shared" si="23"/>
        <v>0.32930162970189214</v>
      </c>
      <c r="O45" s="32">
        <f t="shared" si="33"/>
        <v>1.032144196866309</v>
      </c>
      <c r="Q45" s="12">
        <f t="shared" si="16"/>
        <v>95439.467610481865</v>
      </c>
      <c r="R45" s="12">
        <f t="shared" si="17"/>
        <v>23859.866902620466</v>
      </c>
      <c r="S45" s="12">
        <f t="shared" si="18"/>
        <v>119299.33451310234</v>
      </c>
      <c r="U45" s="3">
        <f t="shared" si="24"/>
        <v>1.767867590453434E-7</v>
      </c>
      <c r="V45" s="34">
        <f t="shared" si="34"/>
        <v>1.2244277508728445E-6</v>
      </c>
      <c r="W45" s="3">
        <f t="shared" si="25"/>
        <v>1.0017916345902803E-6</v>
      </c>
      <c r="Y45" s="17">
        <f t="shared" si="26"/>
        <v>6.9439857606431211E-3</v>
      </c>
      <c r="Z45" s="17">
        <f t="shared" si="27"/>
        <v>4.810221389174188E-2</v>
      </c>
      <c r="AB45" s="18">
        <f t="shared" si="35"/>
        <v>114.8622233012447</v>
      </c>
      <c r="AC45" s="19">
        <f t="shared" si="28"/>
        <v>37.824317324282525</v>
      </c>
      <c r="AE45" s="12">
        <f t="shared" si="14"/>
        <v>6.9439857606431211E-3</v>
      </c>
      <c r="AF45" s="12">
        <f t="shared" si="14"/>
        <v>4.810221389174188E-2</v>
      </c>
      <c r="AG45" s="12">
        <f t="shared" si="20"/>
        <v>1.351375258000433E-3</v>
      </c>
      <c r="AH45" s="12">
        <f t="shared" si="21"/>
        <v>9.0892066942089048E-5</v>
      </c>
      <c r="AI45" s="12">
        <f t="shared" si="15"/>
        <v>5.6488466977327519E-2</v>
      </c>
      <c r="AJ45" s="12">
        <f t="shared" si="29"/>
        <v>2.3725156130477556</v>
      </c>
      <c r="AO45" s="12">
        <f t="shared" si="19"/>
        <v>2.1235896911435377E-3</v>
      </c>
      <c r="AP45" s="12">
        <f t="shared" si="30"/>
        <v>1.442267324942522E-3</v>
      </c>
      <c r="AQ45" s="12">
        <f t="shared" si="31"/>
        <v>6.8132236620101574E-4</v>
      </c>
    </row>
    <row r="46" spans="7:43" x14ac:dyDescent="0.2">
      <c r="G46" s="3">
        <v>103</v>
      </c>
      <c r="H46" s="5">
        <v>0.54442999999999997</v>
      </c>
      <c r="I46" s="3">
        <f t="shared" si="22"/>
        <v>0.45557000000000003</v>
      </c>
      <c r="J46" s="3">
        <f t="shared" si="32"/>
        <v>4.9467357624911434E-4</v>
      </c>
      <c r="L46" s="5">
        <v>43</v>
      </c>
      <c r="M46" s="6">
        <v>2.6929999999999999E-2</v>
      </c>
      <c r="N46" s="34">
        <f t="shared" si="23"/>
        <v>0.3189655855815991</v>
      </c>
      <c r="O46" s="32">
        <f t="shared" si="33"/>
        <v>1.0324048881369017</v>
      </c>
      <c r="Q46" s="12">
        <f t="shared" si="16"/>
        <v>96364.465078835594</v>
      </c>
      <c r="R46" s="12">
        <f t="shared" si="17"/>
        <v>24091.116269708898</v>
      </c>
      <c r="S46" s="12">
        <f t="shared" si="18"/>
        <v>120455.5813485445</v>
      </c>
      <c r="U46" s="3">
        <f t="shared" si="24"/>
        <v>6.8457932245544047E-8</v>
      </c>
      <c r="V46" s="34">
        <f t="shared" si="34"/>
        <v>5.4540541961998573E-7</v>
      </c>
      <c r="W46" s="3">
        <f t="shared" si="25"/>
        <v>3.8792828272474995E-7</v>
      </c>
      <c r="Y46" s="17">
        <f t="shared" si="26"/>
        <v>2.6297981678694584E-3</v>
      </c>
      <c r="Z46" s="17">
        <f t="shared" si="27"/>
        <v>2.0955122549807581E-2</v>
      </c>
      <c r="AB46" s="18">
        <f t="shared" si="35"/>
        <v>117.15946776726959</v>
      </c>
      <c r="AC46" s="19">
        <f t="shared" si="28"/>
        <v>37.369838242815632</v>
      </c>
      <c r="AE46" s="12">
        <f t="shared" si="14"/>
        <v>2.6297981678694584E-3</v>
      </c>
      <c r="AF46" s="12">
        <f t="shared" si="14"/>
        <v>2.0955122549807581E-2</v>
      </c>
      <c r="AG46" s="12">
        <f t="shared" si="20"/>
        <v>5.5098190666403148E-4</v>
      </c>
      <c r="AH46" s="12">
        <f t="shared" si="21"/>
        <v>3.7436791337644642E-5</v>
      </c>
      <c r="AI46" s="12">
        <f t="shared" si="15"/>
        <v>2.4173339415678712E-2</v>
      </c>
      <c r="AJ46" s="12">
        <f t="shared" si="29"/>
        <v>1.0394535948741845</v>
      </c>
      <c r="AO46" s="12">
        <f t="shared" si="19"/>
        <v>8.6582871047204948E-4</v>
      </c>
      <c r="AP46" s="12">
        <f t="shared" si="30"/>
        <v>5.8841869800167616E-4</v>
      </c>
      <c r="AQ46" s="12">
        <f t="shared" si="31"/>
        <v>2.7741001247037333E-4</v>
      </c>
    </row>
    <row r="47" spans="7:43" x14ac:dyDescent="0.2">
      <c r="G47" s="3">
        <v>104</v>
      </c>
      <c r="H47" s="5">
        <v>0.57923999999999998</v>
      </c>
      <c r="I47" s="3">
        <f t="shared" si="22"/>
        <v>0.42076000000000002</v>
      </c>
      <c r="J47" s="3">
        <f t="shared" si="32"/>
        <v>2.0813885394257737E-4</v>
      </c>
      <c r="L47" s="5">
        <v>44</v>
      </c>
      <c r="M47" s="6">
        <v>2.7050000000000001E-2</v>
      </c>
      <c r="N47" s="34">
        <f t="shared" si="23"/>
        <v>0.30900832177573956</v>
      </c>
      <c r="O47" s="32">
        <f t="shared" si="33"/>
        <v>1.0322232868960919</v>
      </c>
      <c r="Q47" s="12">
        <f t="shared" si="16"/>
        <v>97281.312696218825</v>
      </c>
      <c r="R47" s="12">
        <f t="shared" si="17"/>
        <v>24320.328174054706</v>
      </c>
      <c r="S47" s="12">
        <f t="shared" si="18"/>
        <v>121601.64087027354</v>
      </c>
      <c r="U47" s="3">
        <f t="shared" si="24"/>
        <v>2.4483705635889846E-8</v>
      </c>
      <c r="V47" s="34">
        <f t="shared" si="34"/>
        <v>2.2470357848548395E-7</v>
      </c>
      <c r="W47" s="3">
        <f t="shared" si="25"/>
        <v>1.3874099860337593E-7</v>
      </c>
      <c r="Y47" s="17">
        <f t="shared" si="26"/>
        <v>9.1984642569596848E-4</v>
      </c>
      <c r="Z47" s="17">
        <f t="shared" si="27"/>
        <v>8.4434434575517987E-3</v>
      </c>
      <c r="AB47" s="18">
        <f t="shared" si="35"/>
        <v>119.50265712261498</v>
      </c>
      <c r="AC47" s="19">
        <f t="shared" si="28"/>
        <v>36.927315525200882</v>
      </c>
      <c r="AE47" s="12">
        <f t="shared" si="14"/>
        <v>9.1984642569596848E-4</v>
      </c>
      <c r="AF47" s="12">
        <f t="shared" si="14"/>
        <v>8.4434434575517987E-3</v>
      </c>
      <c r="AG47" s="12">
        <f t="shared" si="20"/>
        <v>2.086653006670988E-4</v>
      </c>
      <c r="AH47" s="12">
        <f t="shared" si="21"/>
        <v>1.4325150097326176E-5</v>
      </c>
      <c r="AI47" s="12">
        <f t="shared" si="15"/>
        <v>9.586280334012192E-3</v>
      </c>
      <c r="AJ47" s="12">
        <f t="shared" si="29"/>
        <v>0.42179633469653643</v>
      </c>
      <c r="AO47" s="12">
        <f t="shared" si="19"/>
        <v>3.279026153340124E-4</v>
      </c>
      <c r="AP47" s="12">
        <f t="shared" si="30"/>
        <v>2.2299045076442498E-4</v>
      </c>
      <c r="AQ47" s="12">
        <f t="shared" si="31"/>
        <v>1.0491216456958742E-4</v>
      </c>
    </row>
    <row r="48" spans="7:43" x14ac:dyDescent="0.2">
      <c r="G48" s="3">
        <v>105</v>
      </c>
      <c r="H48" s="5">
        <v>0.61363999999999996</v>
      </c>
      <c r="I48" s="3">
        <f t="shared" si="22"/>
        <v>0.38636000000000004</v>
      </c>
      <c r="J48" s="3">
        <f t="shared" si="32"/>
        <v>8.0416527609254203E-5</v>
      </c>
      <c r="L48" s="5">
        <v>45</v>
      </c>
      <c r="M48" s="6">
        <v>2.717E-2</v>
      </c>
      <c r="N48" s="34">
        <f t="shared" si="23"/>
        <v>0.29929213083059769</v>
      </c>
      <c r="O48" s="32">
        <f t="shared" si="33"/>
        <v>1.0324639038058816</v>
      </c>
      <c r="Q48" s="12">
        <f t="shared" si="16"/>
        <v>98229.776108477381</v>
      </c>
      <c r="R48" s="12">
        <f t="shared" si="17"/>
        <v>24557.444027119345</v>
      </c>
      <c r="S48" s="12">
        <f t="shared" si="18"/>
        <v>122787.22013559673</v>
      </c>
      <c r="U48" s="3">
        <f t="shared" si="24"/>
        <v>8.0405958330600409E-9</v>
      </c>
      <c r="V48" s="34">
        <f t="shared" si="34"/>
        <v>8.513702638297551E-8</v>
      </c>
      <c r="W48" s="3">
        <f t="shared" si="25"/>
        <v>4.5563376387340282E-8</v>
      </c>
      <c r="Y48" s="17">
        <f t="shared" si="26"/>
        <v>2.9543772665145159E-4</v>
      </c>
      <c r="Z48" s="17">
        <f t="shared" si="27"/>
        <v>3.1287217606513263E-3</v>
      </c>
      <c r="AB48" s="18">
        <f t="shared" si="35"/>
        <v>121.89271026506728</v>
      </c>
      <c r="AC48" s="19">
        <f t="shared" si="28"/>
        <v>36.481528987948657</v>
      </c>
      <c r="AE48" s="12">
        <f t="shared" si="14"/>
        <v>2.9543772665145159E-4</v>
      </c>
      <c r="AF48" s="12">
        <f t="shared" si="14"/>
        <v>3.1287217606513263E-3</v>
      </c>
      <c r="AG48" s="12">
        <f t="shared" si="20"/>
        <v>7.298648729969274E-5</v>
      </c>
      <c r="AH48" s="12">
        <f t="shared" si="21"/>
        <v>5.0614837623660028E-6</v>
      </c>
      <c r="AI48" s="12">
        <f t="shared" si="15"/>
        <v>3.5022074583648368E-3</v>
      </c>
      <c r="AJ48" s="12">
        <f t="shared" si="29"/>
        <v>0.15759933562641765</v>
      </c>
      <c r="AO48" s="12">
        <f t="shared" si="19"/>
        <v>1.1469305147094575E-4</v>
      </c>
      <c r="AP48" s="12">
        <f t="shared" si="30"/>
        <v>7.8047971062058746E-5</v>
      </c>
      <c r="AQ48" s="12">
        <f t="shared" si="31"/>
        <v>3.6645080408886999E-5</v>
      </c>
    </row>
    <row r="49" spans="7:43" x14ac:dyDescent="0.2">
      <c r="G49" s="3">
        <v>106</v>
      </c>
      <c r="H49" s="5">
        <v>0.64729999999999999</v>
      </c>
      <c r="I49" s="3">
        <f t="shared" si="22"/>
        <v>0.35270000000000001</v>
      </c>
      <c r="J49" s="3">
        <f t="shared" si="32"/>
        <v>2.8362909287783957E-5</v>
      </c>
      <c r="L49" s="5">
        <v>46</v>
      </c>
      <c r="M49" s="6">
        <v>2.7279999999999999E-2</v>
      </c>
      <c r="N49" s="34">
        <f t="shared" si="23"/>
        <v>0.28994370460990543</v>
      </c>
      <c r="O49" s="32">
        <f t="shared" si="33"/>
        <v>1.0322422114088312</v>
      </c>
      <c r="Q49" s="12">
        <f t="shared" si="16"/>
        <v>99166.189047448061</v>
      </c>
      <c r="R49" s="12">
        <f t="shared" si="17"/>
        <v>24791.547261862015</v>
      </c>
      <c r="S49" s="12">
        <f t="shared" si="18"/>
        <v>123957.73630931007</v>
      </c>
      <c r="U49" s="3">
        <f t="shared" si="24"/>
        <v>2.4105304277722347E-9</v>
      </c>
      <c r="V49" s="34">
        <f t="shared" si="34"/>
        <v>2.9493173535525328E-8</v>
      </c>
      <c r="W49" s="3">
        <f t="shared" si="25"/>
        <v>1.3659672424042679E-8</v>
      </c>
      <c r="Y49" s="17">
        <f t="shared" si="26"/>
        <v>8.6622329943809862E-5</v>
      </c>
      <c r="Z49" s="17">
        <f t="shared" si="27"/>
        <v>1.0600072274197046E-3</v>
      </c>
      <c r="AB49" s="18">
        <f t="shared" si="35"/>
        <v>124.33056447036863</v>
      </c>
      <c r="AC49" s="19">
        <f t="shared" si="28"/>
        <v>36.048864458779363</v>
      </c>
      <c r="AE49" s="12">
        <f t="shared" si="14"/>
        <v>8.6622329943809862E-5</v>
      </c>
      <c r="AF49" s="12">
        <f t="shared" si="14"/>
        <v>1.0600072274197046E-3</v>
      </c>
      <c r="AG49" s="12">
        <f t="shared" si="20"/>
        <v>2.3441877940483758E-5</v>
      </c>
      <c r="AH49" s="12">
        <f t="shared" si="21"/>
        <v>1.6425079796715779E-6</v>
      </c>
      <c r="AI49" s="12">
        <f t="shared" si="15"/>
        <v>1.1717139432836697E-3</v>
      </c>
      <c r="AJ49" s="12">
        <f t="shared" si="29"/>
        <v>5.3898841391048807E-2</v>
      </c>
      <c r="AL49" t="s">
        <v>82</v>
      </c>
      <c r="AO49" s="12">
        <f t="shared" si="19"/>
        <v>3.6837236763617324E-5</v>
      </c>
      <c r="AP49" s="12">
        <f t="shared" si="30"/>
        <v>2.5084385920155335E-5</v>
      </c>
      <c r="AQ49" s="12">
        <f t="shared" si="31"/>
        <v>1.1752850843461989E-5</v>
      </c>
    </row>
    <row r="50" spans="7:43" x14ac:dyDescent="0.2">
      <c r="G50" s="3">
        <v>107</v>
      </c>
      <c r="H50" s="5">
        <v>0.67991000000000001</v>
      </c>
      <c r="I50" s="3">
        <f t="shared" si="22"/>
        <v>0.32008999999999999</v>
      </c>
      <c r="J50" s="3">
        <f t="shared" si="32"/>
        <v>9.0786836339267661E-6</v>
      </c>
      <c r="L50" s="5">
        <v>47</v>
      </c>
      <c r="M50" s="6">
        <v>2.7390000000000001E-2</v>
      </c>
      <c r="N50" s="34">
        <f t="shared" si="23"/>
        <v>0.28082727798558355</v>
      </c>
      <c r="O50" s="32">
        <f t="shared" si="33"/>
        <v>1.0324627532258097</v>
      </c>
      <c r="Q50" s="12">
        <f t="shared" si="16"/>
        <v>100132.91784628089</v>
      </c>
      <c r="R50" s="12">
        <f t="shared" si="17"/>
        <v>25033.229461570223</v>
      </c>
      <c r="S50" s="12">
        <f t="shared" si="18"/>
        <v>125166.14730785112</v>
      </c>
      <c r="U50" s="3">
        <f t="shared" si="24"/>
        <v>6.5584868193177235E-10</v>
      </c>
      <c r="V50" s="34">
        <f t="shared" si="34"/>
        <v>9.2873478778308473E-9</v>
      </c>
      <c r="W50" s="3">
        <f t="shared" si="25"/>
        <v>3.7164758642800477E-9</v>
      </c>
      <c r="Y50" s="17">
        <f t="shared" si="26"/>
        <v>2.3049442455073179E-5</v>
      </c>
      <c r="Z50" s="17">
        <f t="shared" si="27"/>
        <v>3.2645091357276685E-4</v>
      </c>
      <c r="AB50" s="18">
        <f t="shared" si="35"/>
        <v>126.81717575977601</v>
      </c>
      <c r="AC50" s="19">
        <f t="shared" si="28"/>
        <v>35.613722270437222</v>
      </c>
      <c r="AE50" s="12">
        <f t="shared" si="14"/>
        <v>2.3049442455073179E-5</v>
      </c>
      <c r="AF50" s="12">
        <f t="shared" si="14"/>
        <v>3.2645091357276685E-4</v>
      </c>
      <c r="AG50" s="12">
        <f t="shared" si="20"/>
        <v>6.8731471256296454E-6</v>
      </c>
      <c r="AH50" s="12">
        <f t="shared" si="21"/>
        <v>4.8647178001500597E-7</v>
      </c>
      <c r="AI50" s="12">
        <f t="shared" si="15"/>
        <v>3.5685997493348464E-4</v>
      </c>
      <c r="AJ50" s="12">
        <f t="shared" si="29"/>
        <v>1.6772418821873778E-2</v>
      </c>
      <c r="AO50" s="12">
        <f t="shared" si="19"/>
        <v>1.0800659768846584E-5</v>
      </c>
      <c r="AP50" s="12">
        <f t="shared" si="30"/>
        <v>7.3596189056446515E-6</v>
      </c>
      <c r="AQ50" s="12">
        <f t="shared" si="31"/>
        <v>3.4410408632019329E-6</v>
      </c>
    </row>
    <row r="51" spans="7:43" x14ac:dyDescent="0.2">
      <c r="G51" s="3">
        <v>108</v>
      </c>
      <c r="H51" s="5">
        <v>0.71118000000000003</v>
      </c>
      <c r="I51" s="3">
        <f t="shared" si="22"/>
        <v>0.28881999999999997</v>
      </c>
      <c r="J51" s="3">
        <f t="shared" si="32"/>
        <v>2.6221054071507283E-6</v>
      </c>
      <c r="L51" s="5">
        <v>48</v>
      </c>
      <c r="M51" s="6">
        <v>2.75E-2</v>
      </c>
      <c r="N51" s="34">
        <f t="shared" si="23"/>
        <v>0.27193939918145021</v>
      </c>
      <c r="O51" s="32">
        <f t="shared" si="33"/>
        <v>1.0326833067620442</v>
      </c>
      <c r="Q51" s="12">
        <f t="shared" si="16"/>
        <v>101130.66967745041</v>
      </c>
      <c r="R51" s="12">
        <f t="shared" si="17"/>
        <v>25282.667419362602</v>
      </c>
      <c r="S51" s="12">
        <f t="shared" si="18"/>
        <v>126413.33709681302</v>
      </c>
      <c r="U51" s="3">
        <f t="shared" si="24"/>
        <v>1.6100888386820433E-10</v>
      </c>
      <c r="V51" s="34">
        <f t="shared" si="34"/>
        <v>2.6430833051586819E-9</v>
      </c>
      <c r="W51" s="3">
        <f t="shared" si="25"/>
        <v>9.1238367525315877E-10</v>
      </c>
      <c r="Y51" s="17">
        <f t="shared" si="26"/>
        <v>5.5340891826032781E-6</v>
      </c>
      <c r="Z51" s="17">
        <f t="shared" si="27"/>
        <v>9.0860658780822476E-5</v>
      </c>
      <c r="AB51" s="18">
        <f t="shared" si="35"/>
        <v>129.35351927497152</v>
      </c>
      <c r="AC51" s="19">
        <f t="shared" si="28"/>
        <v>35.176318313641893</v>
      </c>
      <c r="AE51" s="12">
        <f t="shared" si="14"/>
        <v>5.5340891826032781E-6</v>
      </c>
      <c r="AF51" s="12">
        <f t="shared" si="14"/>
        <v>9.0860658780822476E-5</v>
      </c>
      <c r="AG51" s="12">
        <f t="shared" si="20"/>
        <v>1.828881334019994E-6</v>
      </c>
      <c r="AH51" s="12">
        <f t="shared" si="21"/>
        <v>1.3073193800688232E-7</v>
      </c>
      <c r="AI51" s="12">
        <f t="shared" si="15"/>
        <v>9.835436123545263E-5</v>
      </c>
      <c r="AJ51" s="12">
        <f t="shared" si="29"/>
        <v>4.7210093393017264E-3</v>
      </c>
      <c r="AO51" s="12">
        <f t="shared" si="19"/>
        <v>2.8739563820314189E-6</v>
      </c>
      <c r="AP51" s="12">
        <f t="shared" si="30"/>
        <v>1.9596132720268765E-6</v>
      </c>
      <c r="AQ51" s="12">
        <f t="shared" si="31"/>
        <v>9.143431100045424E-7</v>
      </c>
    </row>
    <row r="52" spans="7:43" x14ac:dyDescent="0.2">
      <c r="G52" s="3">
        <v>109</v>
      </c>
      <c r="H52" s="5">
        <v>0.74085999999999996</v>
      </c>
      <c r="I52" s="3">
        <f t="shared" si="22"/>
        <v>0.25914000000000004</v>
      </c>
      <c r="J52" s="3">
        <f t="shared" si="32"/>
        <v>6.7949239520903985E-7</v>
      </c>
      <c r="L52" s="5">
        <v>49</v>
      </c>
      <c r="M52" s="6">
        <v>2.76E-2</v>
      </c>
      <c r="N52" s="34">
        <f t="shared" si="23"/>
        <v>0.26340215020802832</v>
      </c>
      <c r="O52" s="32">
        <f t="shared" si="33"/>
        <v>1.0324114627260232</v>
      </c>
      <c r="Q52" s="12">
        <f t="shared" si="16"/>
        <v>102111.47643077935</v>
      </c>
      <c r="R52" s="12">
        <f t="shared" si="17"/>
        <v>25527.869107694838</v>
      </c>
      <c r="S52" s="12">
        <f t="shared" si="18"/>
        <v>127639.34553847418</v>
      </c>
      <c r="U52" s="3">
        <f t="shared" si="24"/>
        <v>3.5465265840765505E-11</v>
      </c>
      <c r="V52" s="34">
        <f t="shared" si="34"/>
        <v>6.7594856964805447E-10</v>
      </c>
      <c r="W52" s="3">
        <f t="shared" si="25"/>
        <v>2.0096983976433804E-10</v>
      </c>
      <c r="Y52" s="17">
        <f t="shared" si="26"/>
        <v>1.1921723597579892E-6</v>
      </c>
      <c r="Z52" s="17">
        <f t="shared" si="27"/>
        <v>2.2725714059582703E-5</v>
      </c>
      <c r="AB52" s="18">
        <f t="shared" si="35"/>
        <v>131.94058966047095</v>
      </c>
      <c r="AC52" s="19">
        <f t="shared" si="28"/>
        <v>34.753435016283198</v>
      </c>
      <c r="AE52" s="12">
        <f t="shared" si="14"/>
        <v>1.1921723597579892E-6</v>
      </c>
      <c r="AF52" s="12">
        <f t="shared" si="14"/>
        <v>2.2725714059582703E-5</v>
      </c>
      <c r="AG52" s="12">
        <f t="shared" si="20"/>
        <v>4.391072134790323E-7</v>
      </c>
      <c r="AH52" s="12">
        <f t="shared" si="21"/>
        <v>3.1708466767828284E-8</v>
      </c>
      <c r="AI52" s="12">
        <f t="shared" si="15"/>
        <v>2.4388702099587552E-5</v>
      </c>
      <c r="AJ52" s="12">
        <f t="shared" si="29"/>
        <v>1.19504640287979E-3</v>
      </c>
      <c r="AO52" s="12">
        <f t="shared" si="19"/>
        <v>6.9002562118133646E-7</v>
      </c>
      <c r="AP52" s="12">
        <f t="shared" si="30"/>
        <v>4.7081568024686058E-7</v>
      </c>
      <c r="AQ52" s="12">
        <f t="shared" si="31"/>
        <v>2.1920994093447587E-7</v>
      </c>
    </row>
    <row r="53" spans="7:43" x14ac:dyDescent="0.2">
      <c r="G53" s="3">
        <v>110</v>
      </c>
      <c r="H53" s="5">
        <v>0.76873999999999998</v>
      </c>
      <c r="I53" s="3">
        <f t="shared" si="22"/>
        <v>0.23126000000000002</v>
      </c>
      <c r="J53" s="3">
        <f t="shared" si="32"/>
        <v>1.5713941131604257E-7</v>
      </c>
      <c r="L53" s="5">
        <v>50</v>
      </c>
      <c r="M53" s="6">
        <v>2.7709999999999999E-2</v>
      </c>
      <c r="N53" s="34">
        <f t="shared" si="23"/>
        <v>0.25495931300893881</v>
      </c>
      <c r="O53" s="32">
        <f t="shared" si="33"/>
        <v>1.0331144491230784</v>
      </c>
      <c r="Q53" s="12">
        <f t="shared" si="16"/>
        <v>103171.99920404638</v>
      </c>
      <c r="R53" s="12">
        <f t="shared" si="17"/>
        <v>25792.999801011596</v>
      </c>
      <c r="S53" s="12">
        <f t="shared" si="18"/>
        <v>128964.99900505798</v>
      </c>
      <c r="U53" s="3">
        <f t="shared" si="24"/>
        <v>6.9714427715851161E-12</v>
      </c>
      <c r="V53" s="34">
        <f t="shared" si="34"/>
        <v>1.5449355462043708E-10</v>
      </c>
      <c r="W53" s="3">
        <f t="shared" si="25"/>
        <v>3.9504842372315696E-11</v>
      </c>
      <c r="Y53" s="17">
        <f t="shared" si="26"/>
        <v>2.291912588517282E-7</v>
      </c>
      <c r="Z53" s="17">
        <f t="shared" si="27"/>
        <v>5.0798759268336917E-6</v>
      </c>
      <c r="AB53" s="18">
        <f t="shared" si="35"/>
        <v>134.57940145368036</v>
      </c>
      <c r="AC53" s="19">
        <f t="shared" si="28"/>
        <v>34.312271739784528</v>
      </c>
      <c r="AE53" s="12">
        <f t="shared" si="14"/>
        <v>2.291912588517282E-7</v>
      </c>
      <c r="AF53" s="12">
        <f t="shared" si="14"/>
        <v>5.0798759268336917E-6</v>
      </c>
      <c r="AG53" s="12">
        <f t="shared" si="20"/>
        <v>9.4593829256085107E-8</v>
      </c>
      <c r="AH53" s="12">
        <f t="shared" si="21"/>
        <v>6.8957317534949215E-9</v>
      </c>
      <c r="AI53" s="12">
        <f t="shared" si="15"/>
        <v>5.4105567466950006E-6</v>
      </c>
      <c r="AJ53" s="12">
        <f t="shared" si="29"/>
        <v>2.7052783733475005E-4</v>
      </c>
    </row>
    <row r="54" spans="7:43" x14ac:dyDescent="0.2">
      <c r="M54" s="1"/>
      <c r="Q54" s="11"/>
      <c r="R54" s="11"/>
    </row>
    <row r="55" spans="7:43" x14ac:dyDescent="0.2">
      <c r="M55" s="1"/>
    </row>
    <row r="56" spans="7:43" x14ac:dyDescent="0.2">
      <c r="M56" s="1"/>
    </row>
    <row r="57" spans="7:43" x14ac:dyDescent="0.2">
      <c r="M57" s="1"/>
    </row>
    <row r="58" spans="7:43" x14ac:dyDescent="0.2">
      <c r="M58" s="1"/>
    </row>
    <row r="59" spans="7:43" x14ac:dyDescent="0.2">
      <c r="M59" s="1"/>
    </row>
    <row r="60" spans="7:43" x14ac:dyDescent="0.2">
      <c r="M60" s="1"/>
    </row>
    <row r="61" spans="7:43" x14ac:dyDescent="0.2">
      <c r="M61" s="1"/>
    </row>
    <row r="62" spans="7:43" x14ac:dyDescent="0.2">
      <c r="M62" s="1"/>
    </row>
  </sheetData>
  <mergeCells count="8">
    <mergeCell ref="AE1:AJ1"/>
    <mergeCell ref="AO1:AQ1"/>
    <mergeCell ref="AL2:AM2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CE5E-554F-4874-AF34-AA97BEA6673C}">
  <dimension ref="A1:AO62"/>
  <sheetViews>
    <sheetView topLeftCell="AG1" workbookViewId="0">
      <selection activeCell="AM9" sqref="AM9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7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41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39">
        <v>0</v>
      </c>
      <c r="M3" s="42">
        <v>0</v>
      </c>
      <c r="N3" s="40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 t="shared" ref="U3:U34" si="3">I3*$B$7*(1-$B$7)^L3</f>
        <v>0.14902950000000001</v>
      </c>
      <c r="V3" s="34">
        <f>G3</f>
        <v>6.4700000000000001E-3</v>
      </c>
      <c r="W3" s="3">
        <f t="shared" ref="W3:W34" si="4">(1-G3)*(1-$B$7)*W2</f>
        <v>0.84450049999999999</v>
      </c>
      <c r="Y3" s="17">
        <f t="shared" ref="Y3:Y34" si="5">U3*(S3-$B$9)*N3</f>
        <v>14899.969410000002</v>
      </c>
      <c r="Z3" s="17">
        <f t="shared" ref="Z3:Z34" si="6">V3*MAX(S3,$B$8)*N3</f>
        <v>647</v>
      </c>
      <c r="AB3" s="18">
        <v>50</v>
      </c>
      <c r="AC3" s="19">
        <f t="shared" ref="AC3:AC34" si="7">AB3*N3</f>
        <v>50</v>
      </c>
      <c r="AE3" s="12">
        <f t="shared" ref="AE3:AE34" si="8">Y3</f>
        <v>14899.969410000002</v>
      </c>
      <c r="AF3" s="12">
        <f t="shared" ref="AF3:AF34" si="9">Z3</f>
        <v>647</v>
      </c>
      <c r="AG3" s="12"/>
      <c r="AH3" s="12">
        <f t="shared" ref="AH3:AH34" si="10">AC3*W2</f>
        <v>50</v>
      </c>
      <c r="AI3" s="12">
        <f t="shared" ref="AI3:AI34" si="11">SUM(AE3:AH3)</f>
        <v>15596.969410000002</v>
      </c>
      <c r="AJ3" s="12">
        <f t="shared" ref="AJ3:AJ34" si="12">AI3*L3</f>
        <v>0</v>
      </c>
      <c r="AK3" s="11"/>
      <c r="AL3" s="24" t="s">
        <v>67</v>
      </c>
      <c r="AM3" s="28">
        <f>SUM(AJ3:AJ53)/AM8</f>
        <v>4.6812957726662789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3">I3*H4</f>
        <v>0.98647593700000002</v>
      </c>
      <c r="L4" s="39">
        <v>1</v>
      </c>
      <c r="M4" s="42">
        <v>5.9740000000000001E-2</v>
      </c>
      <c r="N4" s="40">
        <f t="shared" si="1"/>
        <v>0.94362768226168692</v>
      </c>
      <c r="O4" s="32">
        <f t="shared" ref="O4:O35" si="14">N3/N4</f>
        <v>1.0597399999999999</v>
      </c>
      <c r="Q4" s="12">
        <f t="shared" ref="Q4:Q35" si="15">Q3*(1-$B$5)*O4</f>
        <v>82914.057599999986</v>
      </c>
      <c r="R4" s="12">
        <f t="shared" ref="R4:R35" si="16">R3*(1-$B$5)*O4</f>
        <v>20728.514399999996</v>
      </c>
      <c r="S4" s="12">
        <f t="shared" si="2"/>
        <v>103642.57199999999</v>
      </c>
      <c r="U4" s="3">
        <f t="shared" si="3"/>
        <v>0.1257756819675</v>
      </c>
      <c r="V4" s="34">
        <f t="shared" ref="V4:V35" si="17">I3*G4*(1-$B$7)^L4</f>
        <v>5.9959535499999996E-3</v>
      </c>
      <c r="W4" s="3">
        <f t="shared" si="4"/>
        <v>0.71272886448249995</v>
      </c>
      <c r="Y4" s="17">
        <f t="shared" si="5"/>
        <v>12298.487988116301</v>
      </c>
      <c r="Z4" s="17">
        <f t="shared" si="6"/>
        <v>586.40425718999995</v>
      </c>
      <c r="AB4" s="18">
        <f t="shared" ref="AB4:AB35" si="18">AB3*(1+$B$4)</f>
        <v>51</v>
      </c>
      <c r="AC4" s="19">
        <f t="shared" si="7"/>
        <v>48.125011795346033</v>
      </c>
      <c r="AE4" s="12">
        <f t="shared" si="8"/>
        <v>12298.487988116301</v>
      </c>
      <c r="AF4" s="12">
        <f t="shared" si="9"/>
        <v>586.40425718999995</v>
      </c>
      <c r="AG4" s="12">
        <f t="shared" ref="AG4:AG35" si="19">S4/(1-$B$5)*($B$6)*N4*W3</f>
        <v>1182.3006999999998</v>
      </c>
      <c r="AH4" s="12">
        <f t="shared" si="10"/>
        <v>40.641596523675624</v>
      </c>
      <c r="AI4" s="12">
        <f t="shared" si="11"/>
        <v>14107.834541829978</v>
      </c>
      <c r="AJ4" s="12">
        <f t="shared" si="12"/>
        <v>14107.834541829978</v>
      </c>
      <c r="AL4" s="26" t="s">
        <v>69</v>
      </c>
      <c r="AM4" s="29">
        <f>SUM(AE3:AE53)</f>
        <v>83054.877324777321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3"/>
        <v>0.97876169517265998</v>
      </c>
      <c r="L5" s="39">
        <v>2</v>
      </c>
      <c r="M5" s="42">
        <v>5.16E-2</v>
      </c>
      <c r="N5" s="40">
        <f t="shared" si="1"/>
        <v>0.90427150368486997</v>
      </c>
      <c r="O5" s="32">
        <f t="shared" si="14"/>
        <v>1.0435225243927759</v>
      </c>
      <c r="Q5" s="12">
        <f t="shared" si="15"/>
        <v>84619.187587123219</v>
      </c>
      <c r="R5" s="12">
        <f t="shared" si="16"/>
        <v>21154.796896780805</v>
      </c>
      <c r="S5" s="12">
        <f t="shared" si="2"/>
        <v>105773.98448390403</v>
      </c>
      <c r="U5" s="3">
        <f t="shared" si="3"/>
        <v>0.10607329871433702</v>
      </c>
      <c r="V5" s="34">
        <f t="shared" si="17"/>
        <v>5.5735397202531494E-3</v>
      </c>
      <c r="W5" s="3">
        <f t="shared" si="4"/>
        <v>0.60108202604790972</v>
      </c>
      <c r="Y5" s="17">
        <f t="shared" si="5"/>
        <v>10143.822923521808</v>
      </c>
      <c r="Z5" s="17">
        <f t="shared" si="6"/>
        <v>533.10015657866131</v>
      </c>
      <c r="AB5" s="18">
        <f t="shared" si="18"/>
        <v>52.02</v>
      </c>
      <c r="AC5" s="19">
        <f t="shared" si="7"/>
        <v>47.040203621686942</v>
      </c>
      <c r="AE5" s="12">
        <f t="shared" si="8"/>
        <v>10143.822923521808</v>
      </c>
      <c r="AF5" s="12">
        <f t="shared" si="9"/>
        <v>533.10015657866131</v>
      </c>
      <c r="AG5" s="12">
        <f t="shared" si="19"/>
        <v>975.86836124943898</v>
      </c>
      <c r="AH5" s="12">
        <f t="shared" si="10"/>
        <v>33.526910912310512</v>
      </c>
      <c r="AI5" s="12">
        <f t="shared" si="11"/>
        <v>11686.318352262218</v>
      </c>
      <c r="AJ5" s="12">
        <f t="shared" si="12"/>
        <v>23372.636704524437</v>
      </c>
      <c r="AL5" s="22" t="s">
        <v>71</v>
      </c>
      <c r="AM5" s="27">
        <f>SUM(AF3:AF53)</f>
        <v>6573.4851918198765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3"/>
        <v>0.97028561889246479</v>
      </c>
      <c r="L6" s="39">
        <v>3</v>
      </c>
      <c r="M6" s="42">
        <v>4.564E-2</v>
      </c>
      <c r="N6" s="40">
        <f t="shared" si="1"/>
        <v>0.87468853636775745</v>
      </c>
      <c r="O6" s="32">
        <f t="shared" si="14"/>
        <v>1.033821144426974</v>
      </c>
      <c r="Q6" s="12">
        <f t="shared" si="15"/>
        <v>85556.521034060905</v>
      </c>
      <c r="R6" s="12">
        <f t="shared" si="16"/>
        <v>21389.130258515226</v>
      </c>
      <c r="S6" s="12">
        <f t="shared" si="2"/>
        <v>106945.65129257613</v>
      </c>
      <c r="U6" s="3">
        <f t="shared" si="3"/>
        <v>8.9381498355350225E-2</v>
      </c>
      <c r="V6" s="34">
        <f t="shared" si="17"/>
        <v>5.2053703455748977E-3</v>
      </c>
      <c r="W6" s="3">
        <f t="shared" si="4"/>
        <v>0.50649515734698458</v>
      </c>
      <c r="Y6" s="17">
        <f t="shared" si="5"/>
        <v>8359.5513470919614</v>
      </c>
      <c r="Z6" s="17">
        <f t="shared" si="6"/>
        <v>486.93186737252887</v>
      </c>
      <c r="AB6" s="18">
        <f t="shared" si="18"/>
        <v>53.060400000000001</v>
      </c>
      <c r="AC6" s="19">
        <f t="shared" si="7"/>
        <v>46.41132361508776</v>
      </c>
      <c r="AE6" s="12">
        <f t="shared" si="8"/>
        <v>8359.5513470919614</v>
      </c>
      <c r="AF6" s="12">
        <f t="shared" si="9"/>
        <v>486.93186737252887</v>
      </c>
      <c r="AG6" s="12">
        <f t="shared" si="19"/>
        <v>804.89547684337231</v>
      </c>
      <c r="AH6" s="12">
        <f t="shared" si="10"/>
        <v>27.89701243012215</v>
      </c>
      <c r="AI6" s="12">
        <f t="shared" si="11"/>
        <v>9679.2757037379833</v>
      </c>
      <c r="AJ6" s="12">
        <f t="shared" si="12"/>
        <v>29037.827111213948</v>
      </c>
      <c r="AL6" s="22" t="s">
        <v>73</v>
      </c>
      <c r="AM6" s="27">
        <f>SUM(AG3:AG53)</f>
        <v>6590.2520817970199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3"/>
        <v>0.96092236267015241</v>
      </c>
      <c r="L7" s="39">
        <v>4</v>
      </c>
      <c r="M7" s="42">
        <v>4.1930000000000002E-2</v>
      </c>
      <c r="N7" s="40">
        <f t="shared" si="1"/>
        <v>0.84848824328325068</v>
      </c>
      <c r="O7" s="32">
        <f t="shared" si="14"/>
        <v>1.0308787933031622</v>
      </c>
      <c r="Q7" s="12">
        <f t="shared" si="15"/>
        <v>86258.038293227524</v>
      </c>
      <c r="R7" s="12">
        <f t="shared" si="16"/>
        <v>21564.509573306881</v>
      </c>
      <c r="S7" s="12">
        <f t="shared" si="2"/>
        <v>107822.54786653441</v>
      </c>
      <c r="U7" s="3">
        <f t="shared" si="3"/>
        <v>7.5241121861787927E-2</v>
      </c>
      <c r="V7" s="34">
        <f t="shared" si="17"/>
        <v>4.8876782683984011E-3</v>
      </c>
      <c r="W7" s="3">
        <f t="shared" si="4"/>
        <v>0.42636635721679822</v>
      </c>
      <c r="Y7" s="17">
        <f t="shared" si="5"/>
        <v>6882.2448070196888</v>
      </c>
      <c r="Z7" s="17">
        <f t="shared" si="6"/>
        <v>447.15493674459231</v>
      </c>
      <c r="AB7" s="18">
        <f t="shared" si="18"/>
        <v>54.121608000000002</v>
      </c>
      <c r="AC7" s="19">
        <f t="shared" si="7"/>
        <v>45.921548095584726</v>
      </c>
      <c r="AE7" s="12">
        <f t="shared" si="8"/>
        <v>6882.2448070196888</v>
      </c>
      <c r="AF7" s="12">
        <f t="shared" si="9"/>
        <v>447.15493674459231</v>
      </c>
      <c r="AG7" s="12">
        <f t="shared" si="19"/>
        <v>663.31512067816232</v>
      </c>
      <c r="AH7" s="12">
        <f t="shared" si="10"/>
        <v>23.259041728290306</v>
      </c>
      <c r="AI7" s="12">
        <f t="shared" si="11"/>
        <v>8015.9739061707332</v>
      </c>
      <c r="AJ7" s="12">
        <f t="shared" si="12"/>
        <v>32063.895624682933</v>
      </c>
      <c r="AL7" s="22" t="s">
        <v>74</v>
      </c>
      <c r="AM7" s="27">
        <f>SUM(AH3:AH53)</f>
        <v>285.52806805266613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3"/>
        <v>0.95054440115331473</v>
      </c>
      <c r="L8" s="39">
        <v>5</v>
      </c>
      <c r="M8" s="42">
        <v>3.9510000000000003E-2</v>
      </c>
      <c r="N8" s="40">
        <f t="shared" si="1"/>
        <v>0.82386611720300695</v>
      </c>
      <c r="O8" s="32">
        <f t="shared" si="14"/>
        <v>1.0298860768347105</v>
      </c>
      <c r="Q8" s="12">
        <f t="shared" si="15"/>
        <v>86881.561694898366</v>
      </c>
      <c r="R8" s="12">
        <f t="shared" si="16"/>
        <v>21720.390423724592</v>
      </c>
      <c r="S8" s="12">
        <f t="shared" si="2"/>
        <v>108601.95211862295</v>
      </c>
      <c r="U8" s="3">
        <f t="shared" si="3"/>
        <v>6.3264240083828513E-2</v>
      </c>
      <c r="V8" s="34">
        <f t="shared" si="17"/>
        <v>4.6047566579414207E-3</v>
      </c>
      <c r="W8" s="3">
        <f t="shared" si="4"/>
        <v>0.35849736047502823</v>
      </c>
      <c r="Y8" s="17">
        <f t="shared" si="5"/>
        <v>5659.4285741660342</v>
      </c>
      <c r="Z8" s="17">
        <f t="shared" si="6"/>
        <v>412.00355030315188</v>
      </c>
      <c r="AB8" s="18">
        <f t="shared" si="18"/>
        <v>55.204040160000005</v>
      </c>
      <c r="AC8" s="19">
        <f t="shared" si="7"/>
        <v>45.480738220538065</v>
      </c>
      <c r="AE8" s="12">
        <f t="shared" si="8"/>
        <v>5659.4285741660342</v>
      </c>
      <c r="AF8" s="12">
        <f t="shared" si="9"/>
        <v>412.00355030315188</v>
      </c>
      <c r="AG8" s="12">
        <f t="shared" si="19"/>
        <v>546.09271607249548</v>
      </c>
      <c r="AH8" s="12">
        <f t="shared" si="10"/>
        <v>19.391456678621619</v>
      </c>
      <c r="AI8" s="12">
        <f t="shared" si="11"/>
        <v>6636.9162972203039</v>
      </c>
      <c r="AJ8" s="12">
        <f t="shared" si="12"/>
        <v>33184.581486101517</v>
      </c>
      <c r="AL8" s="22" t="s">
        <v>76</v>
      </c>
      <c r="AM8" s="27">
        <f>SUM(AM4:AM7)</f>
        <v>96504.142666446889</v>
      </c>
    </row>
    <row r="9" spans="1:41" x14ac:dyDescent="0.2">
      <c r="A9" s="13" t="s">
        <v>77</v>
      </c>
      <c r="B9" s="12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3"/>
        <v>0.93939451532778628</v>
      </c>
      <c r="L9" s="39">
        <v>6</v>
      </c>
      <c r="M9" s="42">
        <v>3.8030000000000001E-2</v>
      </c>
      <c r="N9" s="40">
        <f t="shared" si="1"/>
        <v>0.79935660682316689</v>
      </c>
      <c r="O9" s="32">
        <f t="shared" si="14"/>
        <v>1.030661547262675</v>
      </c>
      <c r="Q9" s="12">
        <f t="shared" si="15"/>
        <v>87575.484139350156</v>
      </c>
      <c r="R9" s="12">
        <f t="shared" si="16"/>
        <v>21893.871034837539</v>
      </c>
      <c r="S9" s="12">
        <f t="shared" si="2"/>
        <v>109469.35517418769</v>
      </c>
      <c r="U9" s="3">
        <f t="shared" si="3"/>
        <v>5.3143827965498415E-2</v>
      </c>
      <c r="V9" s="34">
        <f t="shared" si="17"/>
        <v>4.2051740383720814E-3</v>
      </c>
      <c r="W9" s="3">
        <f t="shared" si="4"/>
        <v>0.30114835847115773</v>
      </c>
      <c r="Y9" s="17">
        <f t="shared" si="5"/>
        <v>4649.503828311088</v>
      </c>
      <c r="Z9" s="17">
        <f t="shared" si="6"/>
        <v>367.97397417163432</v>
      </c>
      <c r="AB9" s="18">
        <f t="shared" si="18"/>
        <v>56.308120963200004</v>
      </c>
      <c r="AC9" s="19">
        <f t="shared" si="7"/>
        <v>45.010268509731986</v>
      </c>
      <c r="AE9" s="12">
        <f t="shared" si="8"/>
        <v>4649.503828311088</v>
      </c>
      <c r="AF9" s="12">
        <f t="shared" si="9"/>
        <v>367.97397417163432</v>
      </c>
      <c r="AG9" s="12">
        <f t="shared" si="19"/>
        <v>449.064032622458</v>
      </c>
      <c r="AH9" s="12">
        <f t="shared" si="10"/>
        <v>16.136062455011199</v>
      </c>
      <c r="AI9" s="12">
        <f t="shared" si="11"/>
        <v>5482.6778975601919</v>
      </c>
      <c r="AJ9" s="12">
        <f t="shared" si="12"/>
        <v>32896.067385361152</v>
      </c>
      <c r="AL9" s="22" t="s">
        <v>78</v>
      </c>
      <c r="AM9" s="27">
        <f>-AM8+B8</f>
        <v>3495.8573335531109</v>
      </c>
    </row>
    <row r="10" spans="1:41" x14ac:dyDescent="0.2">
      <c r="F10" s="3">
        <v>67</v>
      </c>
      <c r="G10" s="5">
        <v>1.2800000000000001E-2</v>
      </c>
      <c r="H10" s="3">
        <f t="shared" si="0"/>
        <v>0.98719999999999997</v>
      </c>
      <c r="I10" s="3">
        <f t="shared" si="13"/>
        <v>0.92737026553159063</v>
      </c>
      <c r="L10" s="39">
        <v>7</v>
      </c>
      <c r="M10" s="42">
        <v>3.6909999999999998E-2</v>
      </c>
      <c r="N10" s="40">
        <f t="shared" si="1"/>
        <v>0.77591216342362279</v>
      </c>
      <c r="O10" s="32">
        <f t="shared" si="14"/>
        <v>1.0302153317149949</v>
      </c>
      <c r="Q10" s="12">
        <f t="shared" si="15"/>
        <v>88236.731100982011</v>
      </c>
      <c r="R10" s="12">
        <f t="shared" si="16"/>
        <v>22059.182775245503</v>
      </c>
      <c r="S10" s="12">
        <f t="shared" si="2"/>
        <v>110295.91387622751</v>
      </c>
      <c r="U10" s="3">
        <f t="shared" si="3"/>
        <v>4.4594048922409028E-2</v>
      </c>
      <c r="V10" s="34">
        <f t="shared" si="17"/>
        <v>3.8546989884308187E-3</v>
      </c>
      <c r="W10" s="3">
        <f t="shared" si="4"/>
        <v>0.25269961056031787</v>
      </c>
      <c r="Y10" s="17">
        <f t="shared" si="5"/>
        <v>3815.6640612314877</v>
      </c>
      <c r="Z10" s="17">
        <f t="shared" si="6"/>
        <v>329.88491259046936</v>
      </c>
      <c r="AB10" s="18">
        <f t="shared" si="18"/>
        <v>57.434283382464002</v>
      </c>
      <c r="AC10" s="19">
        <f t="shared" si="7"/>
        <v>44.563959073973074</v>
      </c>
      <c r="AE10" s="12">
        <f t="shared" si="8"/>
        <v>3815.6640612314877</v>
      </c>
      <c r="AF10" s="12">
        <f t="shared" si="9"/>
        <v>329.88491259046936</v>
      </c>
      <c r="AG10" s="12">
        <f t="shared" si="19"/>
        <v>368.92804002640679</v>
      </c>
      <c r="AH10" s="12">
        <f t="shared" si="10"/>
        <v>13.420363122102845</v>
      </c>
      <c r="AI10" s="12">
        <f t="shared" si="11"/>
        <v>4527.8973769704662</v>
      </c>
      <c r="AJ10" s="12">
        <f t="shared" si="12"/>
        <v>31695.281638793262</v>
      </c>
      <c r="AL10" s="24" t="s">
        <v>83</v>
      </c>
      <c r="AM10" s="25">
        <f>MAX(0,-AM9+BASE_CASE!AM9)</f>
        <v>0</v>
      </c>
    </row>
    <row r="11" spans="1:41" x14ac:dyDescent="0.2">
      <c r="F11" s="3">
        <v>68</v>
      </c>
      <c r="G11" s="5">
        <v>1.397E-2</v>
      </c>
      <c r="H11" s="3">
        <f t="shared" si="0"/>
        <v>0.98602999999999996</v>
      </c>
      <c r="I11" s="3">
        <f t="shared" si="13"/>
        <v>0.91441490292211425</v>
      </c>
      <c r="L11" s="39">
        <v>8</v>
      </c>
      <c r="M11" s="42">
        <v>3.6249999999999998E-2</v>
      </c>
      <c r="N11" s="40">
        <f t="shared" si="1"/>
        <v>0.75211396317510737</v>
      </c>
      <c r="O11" s="32">
        <f t="shared" si="14"/>
        <v>1.0316417476788351</v>
      </c>
      <c r="Q11" s="12">
        <f t="shared" si="15"/>
        <v>89026.064181869835</v>
      </c>
      <c r="R11" s="12">
        <f t="shared" si="16"/>
        <v>22256.516045467459</v>
      </c>
      <c r="S11" s="12">
        <f t="shared" si="2"/>
        <v>111282.5802273373</v>
      </c>
      <c r="U11" s="3">
        <f t="shared" si="3"/>
        <v>3.7375409550118525E-2</v>
      </c>
      <c r="V11" s="34">
        <f t="shared" si="17"/>
        <v>3.5302135595276403E-3</v>
      </c>
      <c r="W11" s="3">
        <f t="shared" si="4"/>
        <v>0.21179398745067168</v>
      </c>
      <c r="Y11" s="17">
        <f t="shared" si="5"/>
        <v>3127.6542608046029</v>
      </c>
      <c r="Z11" s="17">
        <f t="shared" si="6"/>
        <v>295.46892836913304</v>
      </c>
      <c r="AB11" s="18">
        <f t="shared" si="18"/>
        <v>58.582969050113284</v>
      </c>
      <c r="AC11" s="19">
        <f t="shared" si="7"/>
        <v>44.06106902684536</v>
      </c>
      <c r="AE11" s="12">
        <f t="shared" si="8"/>
        <v>3127.6542608046029</v>
      </c>
      <c r="AF11" s="12">
        <f t="shared" si="9"/>
        <v>295.46892836913304</v>
      </c>
      <c r="AG11" s="12">
        <f t="shared" si="19"/>
        <v>302.76424921412536</v>
      </c>
      <c r="AH11" s="12">
        <f t="shared" si="10"/>
        <v>11.134214983955106</v>
      </c>
      <c r="AI11" s="12">
        <f t="shared" si="11"/>
        <v>3737.0216533718167</v>
      </c>
      <c r="AJ11" s="12">
        <f t="shared" si="12"/>
        <v>29896.173226974533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3"/>
        <v>0.90009516554235391</v>
      </c>
      <c r="L12" s="39">
        <v>9</v>
      </c>
      <c r="M12" s="42">
        <v>3.5479999999999998E-2</v>
      </c>
      <c r="N12" s="40">
        <f t="shared" si="1"/>
        <v>0.73067553237231886</v>
      </c>
      <c r="O12" s="32">
        <f t="shared" si="14"/>
        <v>1.0293405620593088</v>
      </c>
      <c r="Q12" s="12">
        <f t="shared" si="15"/>
        <v>89622.099886150332</v>
      </c>
      <c r="R12" s="12">
        <f t="shared" si="16"/>
        <v>22405.524971537583</v>
      </c>
      <c r="S12" s="12">
        <f t="shared" si="2"/>
        <v>112027.62485768792</v>
      </c>
      <c r="U12" s="3">
        <f t="shared" si="3"/>
        <v>3.1271594041079119E-2</v>
      </c>
      <c r="V12" s="34">
        <f t="shared" si="17"/>
        <v>3.3166938434775182E-3</v>
      </c>
      <c r="W12" s="3">
        <f t="shared" si="4"/>
        <v>0.17720569956611504</v>
      </c>
      <c r="Y12" s="17">
        <f t="shared" si="5"/>
        <v>2559.305749235325</v>
      </c>
      <c r="Z12" s="17">
        <f t="shared" si="6"/>
        <v>271.49077528457138</v>
      </c>
      <c r="AB12" s="18">
        <f t="shared" si="18"/>
        <v>59.754628431115549</v>
      </c>
      <c r="AC12" s="19">
        <f t="shared" si="7"/>
        <v>43.661244940615454</v>
      </c>
      <c r="AE12" s="12">
        <f t="shared" si="8"/>
        <v>2559.305749235325</v>
      </c>
      <c r="AF12" s="12">
        <f t="shared" si="9"/>
        <v>271.49077528457138</v>
      </c>
      <c r="AG12" s="12">
        <f t="shared" si="19"/>
        <v>248.17184012410976</v>
      </c>
      <c r="AH12" s="12">
        <f t="shared" si="10"/>
        <v>9.2471891630334113</v>
      </c>
      <c r="AI12" s="12">
        <f t="shared" si="11"/>
        <v>3088.2155538070397</v>
      </c>
      <c r="AJ12" s="12">
        <f t="shared" si="12"/>
        <v>27793.939984263357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3"/>
        <v>0.88437050300032904</v>
      </c>
      <c r="L13" s="39">
        <v>10</v>
      </c>
      <c r="M13" s="42">
        <v>3.5069999999999997E-2</v>
      </c>
      <c r="N13" s="40">
        <f t="shared" si="1"/>
        <v>0.7084395300125218</v>
      </c>
      <c r="O13" s="32">
        <f t="shared" si="14"/>
        <v>1.0313872975995624</v>
      </c>
      <c r="Q13" s="12">
        <f t="shared" si="15"/>
        <v>90401.523307825599</v>
      </c>
      <c r="R13" s="12">
        <f t="shared" si="16"/>
        <v>22600.3808269564</v>
      </c>
      <c r="S13" s="12">
        <f t="shared" si="2"/>
        <v>113001.904134782</v>
      </c>
      <c r="U13" s="3">
        <f t="shared" si="3"/>
        <v>2.6116487399204247E-2</v>
      </c>
      <c r="V13" s="34">
        <f t="shared" si="17"/>
        <v>3.0957835714200289E-3</v>
      </c>
      <c r="W13" s="3">
        <f t="shared" si="4"/>
        <v>0.14799342859549075</v>
      </c>
      <c r="Y13" s="17">
        <f t="shared" si="5"/>
        <v>2090.3857737990097</v>
      </c>
      <c r="Z13" s="17">
        <f t="shared" si="6"/>
        <v>247.83300289604722</v>
      </c>
      <c r="AB13" s="18">
        <f t="shared" si="18"/>
        <v>60.949720999737863</v>
      </c>
      <c r="AC13" s="19">
        <f t="shared" si="7"/>
        <v>43.179191699448623</v>
      </c>
      <c r="AE13" s="12">
        <f t="shared" si="8"/>
        <v>2090.3857737990097</v>
      </c>
      <c r="AF13" s="12">
        <f t="shared" si="9"/>
        <v>247.83300289604722</v>
      </c>
      <c r="AG13" s="12">
        <f t="shared" si="19"/>
        <v>203.07451046928605</v>
      </c>
      <c r="AH13" s="12">
        <f t="shared" si="10"/>
        <v>7.6515988718001813</v>
      </c>
      <c r="AI13" s="12">
        <f t="shared" si="11"/>
        <v>2548.9448860361431</v>
      </c>
      <c r="AJ13" s="12">
        <f t="shared" si="12"/>
        <v>25489.44886036143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3"/>
        <v>0.86691302927110259</v>
      </c>
      <c r="L14" s="39">
        <v>11</v>
      </c>
      <c r="M14" s="42">
        <v>3.4869999999999998E-2</v>
      </c>
      <c r="N14" s="40">
        <f t="shared" si="1"/>
        <v>0.68589277742554322</v>
      </c>
      <c r="O14" s="32">
        <f t="shared" si="14"/>
        <v>1.0328721242285221</v>
      </c>
      <c r="Q14" s="12">
        <f t="shared" si="15"/>
        <v>91319.002717374227</v>
      </c>
      <c r="R14" s="12">
        <f t="shared" si="16"/>
        <v>22829.750679343557</v>
      </c>
      <c r="S14" s="12">
        <f t="shared" si="2"/>
        <v>114148.75339671779</v>
      </c>
      <c r="U14" s="3">
        <f t="shared" si="3"/>
        <v>2.1760805747252358E-2</v>
      </c>
      <c r="V14" s="34">
        <f t="shared" si="17"/>
        <v>2.9213902804749873E-3</v>
      </c>
      <c r="W14" s="3">
        <f t="shared" si="4"/>
        <v>0.1233112325677634</v>
      </c>
      <c r="Y14" s="17">
        <f t="shared" si="5"/>
        <v>1703.4377812597786</v>
      </c>
      <c r="Z14" s="17">
        <f t="shared" si="6"/>
        <v>228.72676242936819</v>
      </c>
      <c r="AB14" s="18">
        <f t="shared" si="18"/>
        <v>62.168715419732621</v>
      </c>
      <c r="AC14" s="19">
        <f t="shared" si="7"/>
        <v>42.641072888218602</v>
      </c>
      <c r="AE14" s="12">
        <f t="shared" si="8"/>
        <v>1703.4377812597786</v>
      </c>
      <c r="AF14" s="12">
        <f t="shared" si="9"/>
        <v>228.72676242936819</v>
      </c>
      <c r="AG14" s="12">
        <f t="shared" si="19"/>
        <v>165.86662781865454</v>
      </c>
      <c r="AH14" s="12">
        <f t="shared" si="10"/>
        <v>6.3105985757176963</v>
      </c>
      <c r="AI14" s="12">
        <f t="shared" si="11"/>
        <v>2104.3417700835194</v>
      </c>
      <c r="AJ14" s="12">
        <f t="shared" si="12"/>
        <v>23147.759470918714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3"/>
        <v>0.84808367827533426</v>
      </c>
      <c r="L15" s="39">
        <v>12</v>
      </c>
      <c r="M15" s="42">
        <v>3.4869999999999998E-2</v>
      </c>
      <c r="N15" s="40">
        <f t="shared" si="1"/>
        <v>0.66278158360522899</v>
      </c>
      <c r="O15" s="32">
        <f t="shared" si="14"/>
        <v>1.03487</v>
      </c>
      <c r="Q15" s="12">
        <f t="shared" si="15"/>
        <v>92424.223822602216</v>
      </c>
      <c r="R15" s="12">
        <f t="shared" si="16"/>
        <v>23106.055955650554</v>
      </c>
      <c r="S15" s="12">
        <f t="shared" si="2"/>
        <v>115530.27977825276</v>
      </c>
      <c r="U15" s="3">
        <f t="shared" si="3"/>
        <v>1.8094936889458735E-2</v>
      </c>
      <c r="V15" s="34">
        <f t="shared" si="17"/>
        <v>2.6783199713718204E-3</v>
      </c>
      <c r="W15" s="3">
        <f t="shared" si="4"/>
        <v>0.10253797570693284</v>
      </c>
      <c r="Y15" s="17">
        <f t="shared" si="5"/>
        <v>1385.313737336427</v>
      </c>
      <c r="Z15" s="17">
        <f t="shared" si="6"/>
        <v>205.08255393960698</v>
      </c>
      <c r="AB15" s="18">
        <f t="shared" si="18"/>
        <v>63.412089728127278</v>
      </c>
      <c r="AC15" s="19">
        <f t="shared" si="7"/>
        <v>42.02836524972507</v>
      </c>
      <c r="AE15" s="12">
        <f t="shared" si="8"/>
        <v>1385.313737336427</v>
      </c>
      <c r="AF15" s="12">
        <f t="shared" si="9"/>
        <v>205.08255393960698</v>
      </c>
      <c r="AG15" s="12">
        <f t="shared" si="19"/>
        <v>135.16307923273803</v>
      </c>
      <c r="AH15" s="12">
        <f t="shared" si="10"/>
        <v>5.1825695217517538</v>
      </c>
      <c r="AI15" s="12">
        <f t="shared" si="11"/>
        <v>1730.7419400305237</v>
      </c>
      <c r="AJ15" s="12">
        <f t="shared" si="12"/>
        <v>20768.903280366285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3"/>
        <v>0.82779751669098822</v>
      </c>
      <c r="L16" s="39">
        <v>13</v>
      </c>
      <c r="M16" s="42">
        <v>3.492E-2</v>
      </c>
      <c r="N16" s="40">
        <f t="shared" si="1"/>
        <v>0.64004699376173069</v>
      </c>
      <c r="O16" s="32">
        <f t="shared" si="14"/>
        <v>1.0355201884628515</v>
      </c>
      <c r="Q16" s="12">
        <f t="shared" si="15"/>
        <v>93601.592378544912</v>
      </c>
      <c r="R16" s="12">
        <f t="shared" si="16"/>
        <v>23400.398094636228</v>
      </c>
      <c r="S16" s="12">
        <f t="shared" si="2"/>
        <v>117001.99047318114</v>
      </c>
      <c r="U16" s="3">
        <f t="shared" si="3"/>
        <v>1.5012790099203447E-2</v>
      </c>
      <c r="V16" s="34">
        <f t="shared" si="17"/>
        <v>2.4527083789098333E-3</v>
      </c>
      <c r="W16" s="3">
        <f t="shared" si="4"/>
        <v>8.5072477228819554E-2</v>
      </c>
      <c r="Y16" s="17">
        <f t="shared" si="5"/>
        <v>1124.0672154203687</v>
      </c>
      <c r="Z16" s="17">
        <f t="shared" si="6"/>
        <v>183.67541380755276</v>
      </c>
      <c r="AB16" s="18">
        <f t="shared" si="18"/>
        <v>64.680331522689826</v>
      </c>
      <c r="AC16" s="19">
        <f t="shared" si="7"/>
        <v>41.39845174660973</v>
      </c>
      <c r="AE16" s="12">
        <f t="shared" si="8"/>
        <v>1124.0672154203687</v>
      </c>
      <c r="AF16" s="12">
        <f t="shared" si="9"/>
        <v>183.67541380755276</v>
      </c>
      <c r="AG16" s="12">
        <f t="shared" si="19"/>
        <v>109.92058537429379</v>
      </c>
      <c r="AH16" s="12">
        <f t="shared" si="10"/>
        <v>4.2449134394984993</v>
      </c>
      <c r="AI16" s="12">
        <f t="shared" si="11"/>
        <v>1421.9081280417138</v>
      </c>
      <c r="AJ16" s="12">
        <f t="shared" si="12"/>
        <v>18484.80566454228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3"/>
        <v>0.80629133720735635</v>
      </c>
      <c r="L17" s="39">
        <v>14</v>
      </c>
      <c r="M17" s="42">
        <v>3.499E-2</v>
      </c>
      <c r="N17" s="40">
        <f t="shared" si="1"/>
        <v>0.61786536101900291</v>
      </c>
      <c r="O17" s="32">
        <f t="shared" si="14"/>
        <v>1.0359004309711506</v>
      </c>
      <c r="Q17" s="12">
        <f t="shared" si="15"/>
        <v>94828.767427061175</v>
      </c>
      <c r="R17" s="12">
        <f t="shared" si="16"/>
        <v>23707.191856765294</v>
      </c>
      <c r="S17" s="12">
        <f t="shared" si="2"/>
        <v>118535.95928382647</v>
      </c>
      <c r="U17" s="3">
        <f t="shared" si="3"/>
        <v>1.2429344140562218E-2</v>
      </c>
      <c r="V17" s="34">
        <f t="shared" si="17"/>
        <v>2.2101829584047317E-3</v>
      </c>
      <c r="W17" s="3">
        <f t="shared" si="4"/>
        <v>7.0432950129852595E-2</v>
      </c>
      <c r="Y17" s="17">
        <f t="shared" si="5"/>
        <v>910.1624146424474</v>
      </c>
      <c r="Z17" s="17">
        <f t="shared" si="6"/>
        <v>161.87217158013675</v>
      </c>
      <c r="AB17" s="18">
        <f t="shared" si="18"/>
        <v>65.973938153143621</v>
      </c>
      <c r="AC17" s="19">
        <f t="shared" si="7"/>
        <v>40.763011114837454</v>
      </c>
      <c r="AE17" s="12">
        <f t="shared" si="8"/>
        <v>910.1624146424474</v>
      </c>
      <c r="AF17" s="12">
        <f t="shared" si="9"/>
        <v>161.87217158013675</v>
      </c>
      <c r="AG17" s="12">
        <f t="shared" si="19"/>
        <v>89.191245197340535</v>
      </c>
      <c r="AH17" s="12">
        <f t="shared" si="10"/>
        <v>3.4678103348451277</v>
      </c>
      <c r="AI17" s="12">
        <f t="shared" si="11"/>
        <v>1164.6936417547697</v>
      </c>
      <c r="AJ17" s="12">
        <f t="shared" si="12"/>
        <v>16305.710984566776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3"/>
        <v>0.78273150433415739</v>
      </c>
      <c r="L18" s="39">
        <v>15</v>
      </c>
      <c r="M18" s="42">
        <v>3.4979999999999997E-2</v>
      </c>
      <c r="N18" s="40">
        <f t="shared" si="1"/>
        <v>0.59706365714702947</v>
      </c>
      <c r="O18" s="32">
        <f t="shared" si="14"/>
        <v>1.0348400101445983</v>
      </c>
      <c r="Q18" s="12">
        <f t="shared" si="15"/>
        <v>95973.685388002894</v>
      </c>
      <c r="R18" s="12">
        <f t="shared" si="16"/>
        <v>23993.421347000723</v>
      </c>
      <c r="S18" s="12">
        <f t="shared" si="2"/>
        <v>119967.10673500362</v>
      </c>
      <c r="U18" s="3">
        <f t="shared" si="3"/>
        <v>1.025623489905874E-2</v>
      </c>
      <c r="V18" s="34">
        <f t="shared" si="17"/>
        <v>2.0580508027942921E-3</v>
      </c>
      <c r="W18" s="3">
        <f t="shared" si="4"/>
        <v>5.8118664427999553E-2</v>
      </c>
      <c r="Y18" s="17">
        <f t="shared" si="5"/>
        <v>734.511115560848</v>
      </c>
      <c r="Z18" s="17">
        <f t="shared" si="6"/>
        <v>147.41406184172581</v>
      </c>
      <c r="AB18" s="18">
        <f t="shared" si="18"/>
        <v>67.293416916206496</v>
      </c>
      <c r="AC18" s="19">
        <f t="shared" si="7"/>
        <v>40.178453605910029</v>
      </c>
      <c r="AE18" s="12">
        <f t="shared" si="8"/>
        <v>734.511115560848</v>
      </c>
      <c r="AF18" s="12">
        <f t="shared" si="9"/>
        <v>147.41406184172581</v>
      </c>
      <c r="AG18" s="12">
        <f t="shared" si="19"/>
        <v>72.218403290745556</v>
      </c>
      <c r="AH18" s="12">
        <f t="shared" si="10"/>
        <v>2.8298870191196572</v>
      </c>
      <c r="AI18" s="12">
        <f t="shared" si="11"/>
        <v>956.97346771243895</v>
      </c>
      <c r="AJ18" s="12">
        <f t="shared" si="12"/>
        <v>14354.602015686583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3"/>
        <v>0.75700311978669366</v>
      </c>
      <c r="L19" s="39">
        <v>16</v>
      </c>
      <c r="M19" s="42">
        <v>3.4860000000000002E-2</v>
      </c>
      <c r="N19" s="40">
        <f t="shared" si="1"/>
        <v>0.57795548440160449</v>
      </c>
      <c r="O19" s="32">
        <f t="shared" si="14"/>
        <v>1.0330616686944478</v>
      </c>
      <c r="Q19" s="12">
        <f t="shared" si="15"/>
        <v>96965.507394977118</v>
      </c>
      <c r="R19" s="12">
        <f t="shared" si="16"/>
        <v>24241.376848744279</v>
      </c>
      <c r="S19" s="12">
        <f t="shared" si="2"/>
        <v>121206.8842437214</v>
      </c>
      <c r="U19" s="3">
        <f t="shared" si="3"/>
        <v>8.4312455892376799E-3</v>
      </c>
      <c r="V19" s="34">
        <f t="shared" si="17"/>
        <v>1.9103604997483452E-3</v>
      </c>
      <c r="W19" s="3">
        <f t="shared" si="4"/>
        <v>4.7777058339013523E-2</v>
      </c>
      <c r="Y19" s="17">
        <f t="shared" si="5"/>
        <v>590.52970542361174</v>
      </c>
      <c r="Z19" s="17">
        <f t="shared" si="6"/>
        <v>133.82492427166969</v>
      </c>
      <c r="AB19" s="18">
        <f t="shared" si="18"/>
        <v>68.639285254530634</v>
      </c>
      <c r="AC19" s="19">
        <f t="shared" si="7"/>
        <v>39.670451358262163</v>
      </c>
      <c r="AE19" s="12">
        <f t="shared" si="8"/>
        <v>590.52970542361174</v>
      </c>
      <c r="AF19" s="12">
        <f t="shared" si="9"/>
        <v>133.82492427166969</v>
      </c>
      <c r="AG19" s="12">
        <f t="shared" si="19"/>
        <v>58.280931319680228</v>
      </c>
      <c r="AH19" s="12">
        <f t="shared" si="10"/>
        <v>2.3055936501981176</v>
      </c>
      <c r="AI19" s="12">
        <f t="shared" si="11"/>
        <v>784.94115466515984</v>
      </c>
      <c r="AJ19" s="12">
        <f t="shared" si="12"/>
        <v>12559.058474642557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3"/>
        <v>0.72857765263870333</v>
      </c>
      <c r="L20" s="39">
        <v>17</v>
      </c>
      <c r="M20" s="42">
        <v>3.4660000000000003E-2</v>
      </c>
      <c r="N20" s="40">
        <f t="shared" si="1"/>
        <v>0.56032472588283622</v>
      </c>
      <c r="O20" s="32">
        <f t="shared" si="14"/>
        <v>1.0314652516734641</v>
      </c>
      <c r="Q20" s="12">
        <f t="shared" si="15"/>
        <v>97816.187356051494</v>
      </c>
      <c r="R20" s="12">
        <f t="shared" si="16"/>
        <v>24454.046839012874</v>
      </c>
      <c r="S20" s="12">
        <f t="shared" si="2"/>
        <v>122270.23419506437</v>
      </c>
      <c r="U20" s="3">
        <f t="shared" si="3"/>
        <v>6.897454469757534E-3</v>
      </c>
      <c r="V20" s="34">
        <f t="shared" si="17"/>
        <v>1.7940285406299577E-3</v>
      </c>
      <c r="W20" s="3">
        <f t="shared" si="4"/>
        <v>3.9085575328626034E-2</v>
      </c>
      <c r="Y20" s="17">
        <f t="shared" si="5"/>
        <v>472.47445146855489</v>
      </c>
      <c r="Z20" s="17">
        <f t="shared" si="6"/>
        <v>122.91075296152052</v>
      </c>
      <c r="AB20" s="18">
        <f t="shared" si="18"/>
        <v>70.012070959621255</v>
      </c>
      <c r="AC20" s="19">
        <f t="shared" si="7"/>
        <v>39.229494468939457</v>
      </c>
      <c r="AE20" s="12">
        <f t="shared" si="8"/>
        <v>472.47445146855489</v>
      </c>
      <c r="AF20" s="12">
        <f t="shared" si="9"/>
        <v>122.91075296152052</v>
      </c>
      <c r="AG20" s="12">
        <f t="shared" si="19"/>
        <v>46.8564216072173</v>
      </c>
      <c r="AH20" s="12">
        <f t="shared" si="10"/>
        <v>1.8742698458525286</v>
      </c>
      <c r="AI20" s="12">
        <f t="shared" si="11"/>
        <v>644.11589588314519</v>
      </c>
      <c r="AJ20" s="12">
        <f t="shared" si="12"/>
        <v>10949.970230013469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3"/>
        <v>0.69834168005419717</v>
      </c>
      <c r="L21" s="39">
        <v>18</v>
      </c>
      <c r="M21" s="42">
        <v>3.4459999999999998E-2</v>
      </c>
      <c r="N21" s="40">
        <f t="shared" si="1"/>
        <v>0.54344220000874166</v>
      </c>
      <c r="O21" s="32">
        <f t="shared" si="14"/>
        <v>1.0310659088930212</v>
      </c>
      <c r="Q21" s="12">
        <f t="shared" si="15"/>
        <v>98636.127526061493</v>
      </c>
      <c r="R21" s="12">
        <f t="shared" si="16"/>
        <v>24659.031881515373</v>
      </c>
      <c r="S21" s="12">
        <f t="shared" si="2"/>
        <v>123295.15940757687</v>
      </c>
      <c r="U21" s="3">
        <f t="shared" si="3"/>
        <v>5.6195285928732066E-3</v>
      </c>
      <c r="V21" s="34">
        <f t="shared" si="17"/>
        <v>1.6220513761379801E-3</v>
      </c>
      <c r="W21" s="3">
        <f t="shared" si="4"/>
        <v>3.1843995359614845E-2</v>
      </c>
      <c r="Y21" s="17">
        <f t="shared" si="5"/>
        <v>376.46865101029579</v>
      </c>
      <c r="Z21" s="17">
        <f t="shared" si="6"/>
        <v>108.68359412124458</v>
      </c>
      <c r="AB21" s="18">
        <f t="shared" si="18"/>
        <v>71.412312378813681</v>
      </c>
      <c r="AC21" s="19">
        <f t="shared" si="7"/>
        <v>38.808464146854</v>
      </c>
      <c r="AE21" s="12">
        <f t="shared" si="8"/>
        <v>376.46865101029579</v>
      </c>
      <c r="AF21" s="12">
        <f t="shared" si="9"/>
        <v>108.68359412124458</v>
      </c>
      <c r="AG21" s="12">
        <f t="shared" si="19"/>
        <v>37.489105321837648</v>
      </c>
      <c r="AH21" s="12">
        <f t="shared" si="10"/>
        <v>1.5168511488001446</v>
      </c>
      <c r="AI21" s="12">
        <f t="shared" si="11"/>
        <v>524.15820160217811</v>
      </c>
      <c r="AJ21" s="12">
        <f t="shared" si="12"/>
        <v>9434.8476288392067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3"/>
        <v>0.66549168742444775</v>
      </c>
      <c r="L22" s="39">
        <v>19</v>
      </c>
      <c r="M22" s="42">
        <v>3.4270000000000002E-2</v>
      </c>
      <c r="N22" s="40">
        <f t="shared" si="1"/>
        <v>0.52717568742308507</v>
      </c>
      <c r="O22" s="32">
        <f t="shared" si="14"/>
        <v>1.0308559612549086</v>
      </c>
      <c r="Q22" s="12">
        <f t="shared" si="15"/>
        <v>99442.687974122397</v>
      </c>
      <c r="R22" s="12">
        <f t="shared" si="16"/>
        <v>24860.671993530599</v>
      </c>
      <c r="S22" s="12">
        <f t="shared" si="2"/>
        <v>124303.359967653</v>
      </c>
      <c r="U22" s="3">
        <f t="shared" si="3"/>
        <v>4.5519080726847839E-3</v>
      </c>
      <c r="V22" s="34">
        <f t="shared" si="17"/>
        <v>1.4979415417162821E-3</v>
      </c>
      <c r="W22" s="3">
        <f t="shared" si="4"/>
        <v>2.5794145745213777E-2</v>
      </c>
      <c r="Y22" s="17">
        <f t="shared" si="5"/>
        <v>298.23721938465377</v>
      </c>
      <c r="Z22" s="17">
        <f t="shared" si="6"/>
        <v>98.159673687105411</v>
      </c>
      <c r="AB22" s="18">
        <f t="shared" si="18"/>
        <v>72.840558626389949</v>
      </c>
      <c r="AC22" s="19">
        <f t="shared" si="7"/>
        <v>38.399771566148651</v>
      </c>
      <c r="AE22" s="12">
        <f t="shared" si="8"/>
        <v>298.23721938465377</v>
      </c>
      <c r="AF22" s="12">
        <f t="shared" si="9"/>
        <v>98.159673687105411</v>
      </c>
      <c r="AG22" s="12">
        <f t="shared" si="19"/>
        <v>29.871358484000819</v>
      </c>
      <c r="AH22" s="12">
        <f t="shared" si="10"/>
        <v>1.2228021475627078</v>
      </c>
      <c r="AI22" s="12">
        <f t="shared" si="11"/>
        <v>427.49105370332273</v>
      </c>
      <c r="AJ22" s="12">
        <f t="shared" si="12"/>
        <v>8122.3300203631316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3"/>
        <v>0.63037369107905961</v>
      </c>
      <c r="L23" s="39">
        <v>20</v>
      </c>
      <c r="M23" s="42">
        <v>3.415E-2</v>
      </c>
      <c r="N23" s="40">
        <f t="shared" si="1"/>
        <v>0.51089220238770217</v>
      </c>
      <c r="O23" s="32">
        <f t="shared" si="14"/>
        <v>1.0318726435034251</v>
      </c>
      <c r="Q23" s="12">
        <f t="shared" si="15"/>
        <v>100354.72115197117</v>
      </c>
      <c r="R23" s="12">
        <f t="shared" si="16"/>
        <v>25088.680287992793</v>
      </c>
      <c r="S23" s="12">
        <f t="shared" si="2"/>
        <v>125443.40143996396</v>
      </c>
      <c r="U23" s="3">
        <f t="shared" si="3"/>
        <v>3.6649483011358262E-3</v>
      </c>
      <c r="V23" s="34">
        <f t="shared" si="17"/>
        <v>1.3611570709749308E-3</v>
      </c>
      <c r="W23" s="3">
        <f t="shared" si="4"/>
        <v>2.0768040373103019E-2</v>
      </c>
      <c r="Y23" s="17">
        <f t="shared" si="5"/>
        <v>234.84196275852003</v>
      </c>
      <c r="Z23" s="17">
        <f t="shared" si="6"/>
        <v>87.233910094885204</v>
      </c>
      <c r="AB23" s="18">
        <f t="shared" si="18"/>
        <v>74.297369798917757</v>
      </c>
      <c r="AC23" s="19">
        <f t="shared" si="7"/>
        <v>37.95794688818264</v>
      </c>
      <c r="AE23" s="12">
        <f t="shared" si="8"/>
        <v>234.84196275852003</v>
      </c>
      <c r="AF23" s="12">
        <f t="shared" si="9"/>
        <v>87.233910094885204</v>
      </c>
      <c r="AG23" s="12">
        <f t="shared" si="19"/>
        <v>23.663960190873325</v>
      </c>
      <c r="AH23" s="12">
        <f t="shared" si="10"/>
        <v>0.97909281422286676</v>
      </c>
      <c r="AI23" s="12">
        <f t="shared" si="11"/>
        <v>346.71892585850151</v>
      </c>
      <c r="AJ23" s="12">
        <f t="shared" si="12"/>
        <v>6934.3785171700301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3"/>
        <v>0.593213161989949</v>
      </c>
      <c r="L24" s="39">
        <v>21</v>
      </c>
      <c r="M24" s="42">
        <v>3.4090000000000002E-2</v>
      </c>
      <c r="N24" s="40">
        <f t="shared" si="1"/>
        <v>0.49462366847703498</v>
      </c>
      <c r="O24" s="32">
        <f t="shared" si="14"/>
        <v>1.032890730766602</v>
      </c>
      <c r="Q24" s="12">
        <f t="shared" si="15"/>
        <v>101375.04111867424</v>
      </c>
      <c r="R24" s="12">
        <f t="shared" si="16"/>
        <v>25343.760279668561</v>
      </c>
      <c r="S24" s="12">
        <f t="shared" si="2"/>
        <v>126718.8013983428</v>
      </c>
      <c r="U24" s="3">
        <f t="shared" si="3"/>
        <v>2.9315646589662884E-3</v>
      </c>
      <c r="V24" s="34">
        <f t="shared" si="17"/>
        <v>1.2242759799944226E-3</v>
      </c>
      <c r="W24" s="3">
        <f t="shared" si="4"/>
        <v>1.6612199734142304E-2</v>
      </c>
      <c r="Y24" s="17">
        <f t="shared" si="5"/>
        <v>183.7159564037417</v>
      </c>
      <c r="Z24" s="17">
        <f t="shared" si="6"/>
        <v>76.735314843867187</v>
      </c>
      <c r="AB24" s="18">
        <f t="shared" si="18"/>
        <v>75.783317194896114</v>
      </c>
      <c r="AC24" s="19">
        <f t="shared" si="7"/>
        <v>37.484222360298283</v>
      </c>
      <c r="AE24" s="12">
        <f t="shared" si="8"/>
        <v>183.7159564037417</v>
      </c>
      <c r="AF24" s="12">
        <f t="shared" si="9"/>
        <v>76.735314843867187</v>
      </c>
      <c r="AG24" s="12">
        <f t="shared" si="19"/>
        <v>18.633766576543866</v>
      </c>
      <c r="AH24" s="12">
        <f t="shared" si="10"/>
        <v>0.7784738433330457</v>
      </c>
      <c r="AI24" s="12">
        <f t="shared" si="11"/>
        <v>279.86351166748574</v>
      </c>
      <c r="AJ24" s="12">
        <f t="shared" si="12"/>
        <v>5877.1337450172005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3"/>
        <v>0.55421532872072976</v>
      </c>
      <c r="L25" s="39">
        <v>22</v>
      </c>
      <c r="M25" s="42">
        <v>3.4090000000000002E-2</v>
      </c>
      <c r="N25" s="40">
        <f t="shared" si="1"/>
        <v>0.47831781419125513</v>
      </c>
      <c r="O25" s="32">
        <f t="shared" si="14"/>
        <v>1.03409</v>
      </c>
      <c r="Q25" s="12">
        <f t="shared" si="15"/>
        <v>102524.63611246082</v>
      </c>
      <c r="R25" s="12">
        <f t="shared" si="16"/>
        <v>25631.159028115206</v>
      </c>
      <c r="S25" s="12">
        <f t="shared" si="2"/>
        <v>128155.79514057603</v>
      </c>
      <c r="U25" s="3">
        <f t="shared" si="3"/>
        <v>2.3280170585429677E-3</v>
      </c>
      <c r="V25" s="34">
        <f t="shared" si="17"/>
        <v>1.0920860105225149E-3</v>
      </c>
      <c r="W25" s="3">
        <f t="shared" si="4"/>
        <v>1.319209666507682E-2</v>
      </c>
      <c r="Y25" s="17">
        <f t="shared" si="5"/>
        <v>142.68331218646924</v>
      </c>
      <c r="Z25" s="17">
        <f t="shared" si="6"/>
        <v>66.943998566085384</v>
      </c>
      <c r="AB25" s="18">
        <f t="shared" si="18"/>
        <v>77.298983538794033</v>
      </c>
      <c r="AC25" s="19">
        <f t="shared" si="7"/>
        <v>36.973480845481774</v>
      </c>
      <c r="AE25" s="12">
        <f t="shared" si="8"/>
        <v>142.68331218646924</v>
      </c>
      <c r="AF25" s="12">
        <f t="shared" si="9"/>
        <v>66.943998566085384</v>
      </c>
      <c r="AG25" s="12">
        <f t="shared" si="19"/>
        <v>14.577099908438891</v>
      </c>
      <c r="AH25" s="12">
        <f t="shared" si="10"/>
        <v>0.6142108486716279</v>
      </c>
      <c r="AI25" s="12">
        <f t="shared" si="11"/>
        <v>224.81862150966515</v>
      </c>
      <c r="AJ25" s="12">
        <f t="shared" si="12"/>
        <v>4946.0096732126331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3"/>
        <v>0.51421206629366745</v>
      </c>
      <c r="L26" s="39">
        <v>23</v>
      </c>
      <c r="M26" s="42">
        <v>3.4130000000000001E-2</v>
      </c>
      <c r="N26" s="40">
        <f t="shared" si="1"/>
        <v>0.46213817570441679</v>
      </c>
      <c r="O26" s="32">
        <f t="shared" si="14"/>
        <v>1.035010391561304</v>
      </c>
      <c r="Q26" s="12">
        <f t="shared" si="15"/>
        <v>103779.55436455464</v>
      </c>
      <c r="R26" s="12">
        <f t="shared" si="16"/>
        <v>25944.888591138661</v>
      </c>
      <c r="S26" s="12">
        <f t="shared" si="2"/>
        <v>129724.4429556933</v>
      </c>
      <c r="U26" s="3">
        <f t="shared" si="3"/>
        <v>1.8359836691687354E-3</v>
      </c>
      <c r="V26" s="34">
        <f t="shared" si="17"/>
        <v>9.5220553728524442E-4</v>
      </c>
      <c r="W26" s="3">
        <f t="shared" si="4"/>
        <v>1.040390745862284E-2</v>
      </c>
      <c r="Y26" s="17">
        <f t="shared" si="5"/>
        <v>110.05138496180676</v>
      </c>
      <c r="Z26" s="17">
        <f t="shared" si="6"/>
        <v>57.08530986320018</v>
      </c>
      <c r="AB26" s="18">
        <f t="shared" si="18"/>
        <v>78.844963209569912</v>
      </c>
      <c r="AC26" s="19">
        <f t="shared" si="7"/>
        <v>36.437267461152494</v>
      </c>
      <c r="AE26" s="12">
        <f t="shared" si="8"/>
        <v>110.05138496180676</v>
      </c>
      <c r="AF26" s="12">
        <f t="shared" si="9"/>
        <v>57.08530986320018</v>
      </c>
      <c r="AG26" s="12">
        <f t="shared" si="19"/>
        <v>11.321309570948834</v>
      </c>
      <c r="AH26" s="12">
        <f t="shared" si="10"/>
        <v>0.48068395455878193</v>
      </c>
      <c r="AI26" s="12">
        <f t="shared" si="11"/>
        <v>178.93868835051455</v>
      </c>
      <c r="AJ26" s="12">
        <f t="shared" si="12"/>
        <v>4115.5898320618344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3"/>
        <v>0.47242719378664405</v>
      </c>
      <c r="L27" s="39">
        <v>24</v>
      </c>
      <c r="M27" s="42">
        <v>3.4209999999999997E-2</v>
      </c>
      <c r="N27" s="40">
        <f t="shared" si="1"/>
        <v>0.44605705647492638</v>
      </c>
      <c r="O27" s="32">
        <f t="shared" si="14"/>
        <v>1.0360517090718737</v>
      </c>
      <c r="Q27" s="12">
        <f t="shared" si="15"/>
        <v>105155.52300345976</v>
      </c>
      <c r="R27" s="12">
        <f t="shared" si="16"/>
        <v>26288.880750864941</v>
      </c>
      <c r="S27" s="12">
        <f t="shared" si="2"/>
        <v>131444.40375432471</v>
      </c>
      <c r="U27" s="3">
        <f t="shared" si="3"/>
        <v>1.4337728907802716E-3</v>
      </c>
      <c r="V27" s="34">
        <f t="shared" si="17"/>
        <v>8.4542152008769162E-4</v>
      </c>
      <c r="W27" s="3">
        <f t="shared" si="4"/>
        <v>8.1247130477548751E-3</v>
      </c>
      <c r="Y27" s="17">
        <f t="shared" si="5"/>
        <v>84.051756599621683</v>
      </c>
      <c r="Z27" s="17">
        <f t="shared" si="6"/>
        <v>49.568504176238093</v>
      </c>
      <c r="AB27" s="18">
        <f t="shared" si="18"/>
        <v>80.421862473761308</v>
      </c>
      <c r="AC27" s="19">
        <f t="shared" si="7"/>
        <v>35.872739251277309</v>
      </c>
      <c r="AE27" s="12">
        <f t="shared" si="8"/>
        <v>84.051756599621683</v>
      </c>
      <c r="AF27" s="12">
        <f t="shared" si="9"/>
        <v>49.568504176238093</v>
      </c>
      <c r="AG27" s="12">
        <f t="shared" si="19"/>
        <v>8.7320894589576845</v>
      </c>
      <c r="AH27" s="12">
        <f t="shared" si="10"/>
        <v>0.3732166594575963</v>
      </c>
      <c r="AI27" s="12">
        <f t="shared" si="11"/>
        <v>142.72556689427506</v>
      </c>
      <c r="AJ27" s="12">
        <f t="shared" si="12"/>
        <v>3425.4136054626015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3"/>
        <v>0.42866153855424932</v>
      </c>
      <c r="L28" s="39">
        <v>25</v>
      </c>
      <c r="M28" s="42">
        <v>3.431E-2</v>
      </c>
      <c r="N28" s="40">
        <f t="shared" si="1"/>
        <v>0.43026092876836247</v>
      </c>
      <c r="O28" s="32">
        <f t="shared" si="14"/>
        <v>1.0367129029163324</v>
      </c>
      <c r="Q28" s="12">
        <f t="shared" si="15"/>
        <v>106617.7335853687</v>
      </c>
      <c r="R28" s="12">
        <f t="shared" si="16"/>
        <v>26654.433396342174</v>
      </c>
      <c r="S28" s="12">
        <f t="shared" si="2"/>
        <v>133272.16698171088</v>
      </c>
      <c r="U28" s="3">
        <f t="shared" si="3"/>
        <v>1.1058059446516291E-3</v>
      </c>
      <c r="V28" s="34">
        <f t="shared" si="17"/>
        <v>7.5267341674401141E-4</v>
      </c>
      <c r="W28" s="3">
        <f t="shared" si="4"/>
        <v>6.2662336863592337E-3</v>
      </c>
      <c r="Y28" s="17">
        <f t="shared" si="5"/>
        <v>63.399394630980602</v>
      </c>
      <c r="Z28" s="17">
        <f t="shared" si="6"/>
        <v>43.159653303605715</v>
      </c>
      <c r="AB28" s="18">
        <f t="shared" si="18"/>
        <v>82.030299723236539</v>
      </c>
      <c r="AC28" s="19">
        <f t="shared" si="7"/>
        <v>35.294432946066898</v>
      </c>
      <c r="AE28" s="12">
        <f t="shared" si="8"/>
        <v>63.399394630980602</v>
      </c>
      <c r="AF28" s="12">
        <f t="shared" si="9"/>
        <v>43.159653303605715</v>
      </c>
      <c r="AG28" s="12">
        <f t="shared" si="19"/>
        <v>6.669120767534289</v>
      </c>
      <c r="AH28" s="12">
        <f t="shared" si="10"/>
        <v>0.28675713987001927</v>
      </c>
      <c r="AI28" s="12">
        <f t="shared" si="11"/>
        <v>113.51492584199063</v>
      </c>
      <c r="AJ28" s="12">
        <f t="shared" si="12"/>
        <v>2837.8731460497656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3"/>
        <v>0.38279475392894463</v>
      </c>
      <c r="L29" s="39">
        <v>26</v>
      </c>
      <c r="M29" s="42">
        <v>3.4430000000000002E-2</v>
      </c>
      <c r="N29" s="40">
        <f t="shared" si="1"/>
        <v>0.41473550065898657</v>
      </c>
      <c r="O29" s="32">
        <f t="shared" si="14"/>
        <v>1.0374345289581119</v>
      </c>
      <c r="Q29" s="12">
        <f t="shared" si="15"/>
        <v>108175.52201986263</v>
      </c>
      <c r="R29" s="12">
        <f t="shared" si="16"/>
        <v>27043.880504965658</v>
      </c>
      <c r="S29" s="12">
        <f t="shared" si="2"/>
        <v>135219.4025248283</v>
      </c>
      <c r="U29" s="3">
        <f t="shared" si="3"/>
        <v>8.3936200228781888E-4</v>
      </c>
      <c r="V29" s="34">
        <f t="shared" si="17"/>
        <v>6.704870044404377E-4</v>
      </c>
      <c r="W29" s="3">
        <f t="shared" si="4"/>
        <v>4.7563846796309763E-3</v>
      </c>
      <c r="Y29" s="17">
        <f t="shared" si="5"/>
        <v>47.064699389195226</v>
      </c>
      <c r="Z29" s="17">
        <f t="shared" si="6"/>
        <v>37.601103373909901</v>
      </c>
      <c r="AB29" s="18">
        <f t="shared" si="18"/>
        <v>83.670905717701274</v>
      </c>
      <c r="AC29" s="19">
        <f t="shared" si="7"/>
        <v>34.701294973421696</v>
      </c>
      <c r="AE29" s="12">
        <f t="shared" si="8"/>
        <v>47.064699389195226</v>
      </c>
      <c r="AF29" s="12">
        <f t="shared" si="9"/>
        <v>37.601103373909901</v>
      </c>
      <c r="AG29" s="12">
        <f t="shared" si="19"/>
        <v>5.0304402197383453</v>
      </c>
      <c r="AH29" s="12">
        <f t="shared" si="10"/>
        <v>0.21744642352274338</v>
      </c>
      <c r="AI29" s="12">
        <f t="shared" si="11"/>
        <v>89.913689406366217</v>
      </c>
      <c r="AJ29" s="12">
        <f t="shared" si="12"/>
        <v>2337.7559245655216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3"/>
        <v>0.33599426731359183</v>
      </c>
      <c r="L30" s="39">
        <v>27</v>
      </c>
      <c r="M30" s="42">
        <v>3.4569999999999997E-2</v>
      </c>
      <c r="N30" s="40">
        <f t="shared" si="1"/>
        <v>0.39946912565201997</v>
      </c>
      <c r="O30" s="32">
        <f t="shared" si="14"/>
        <v>1.0382166581260781</v>
      </c>
      <c r="Q30" s="12">
        <f t="shared" si="15"/>
        <v>109838.81712533064</v>
      </c>
      <c r="R30" s="12">
        <f t="shared" si="16"/>
        <v>27459.704281332659</v>
      </c>
      <c r="S30" s="12">
        <f t="shared" si="2"/>
        <v>137298.52140666329</v>
      </c>
      <c r="U30" s="3">
        <f t="shared" si="3"/>
        <v>6.2623036330489363E-4</v>
      </c>
      <c r="V30" s="34">
        <f t="shared" si="17"/>
        <v>5.8151559093168293E-4</v>
      </c>
      <c r="W30" s="3">
        <f t="shared" si="4"/>
        <v>3.5486387253943989E-3</v>
      </c>
      <c r="Y30" s="17">
        <f t="shared" si="5"/>
        <v>34.341553139335879</v>
      </c>
      <c r="Z30" s="17">
        <f t="shared" si="6"/>
        <v>31.894106662588747</v>
      </c>
      <c r="AB30" s="18">
        <f t="shared" si="18"/>
        <v>85.344323832055295</v>
      </c>
      <c r="AC30" s="19">
        <f t="shared" si="7"/>
        <v>34.09242242055398</v>
      </c>
      <c r="AE30" s="12">
        <f t="shared" si="8"/>
        <v>34.341553139335879</v>
      </c>
      <c r="AF30" s="12">
        <f t="shared" si="9"/>
        <v>31.894106662588747</v>
      </c>
      <c r="AG30" s="12">
        <f t="shared" si="19"/>
        <v>3.7343518245189586</v>
      </c>
      <c r="AH30" s="12">
        <f t="shared" si="10"/>
        <v>0.16215667569263056</v>
      </c>
      <c r="AI30" s="12">
        <f t="shared" si="11"/>
        <v>70.132168302136208</v>
      </c>
      <c r="AJ30" s="12">
        <f t="shared" si="12"/>
        <v>1893.5685441576777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3"/>
        <v>0.28899538920176659</v>
      </c>
      <c r="L31" s="39">
        <v>28</v>
      </c>
      <c r="M31" s="42">
        <v>3.4720000000000001E-2</v>
      </c>
      <c r="N31" s="40">
        <f t="shared" si="1"/>
        <v>0.38455669716076785</v>
      </c>
      <c r="O31" s="32">
        <f t="shared" si="14"/>
        <v>1.0387782311460247</v>
      </c>
      <c r="Q31" s="12">
        <f t="shared" si="15"/>
        <v>111588.01237700095</v>
      </c>
      <c r="R31" s="12">
        <f t="shared" si="16"/>
        <v>27897.003094250238</v>
      </c>
      <c r="S31" s="12">
        <f t="shared" si="2"/>
        <v>139485.01547125119</v>
      </c>
      <c r="U31" s="3">
        <f t="shared" si="3"/>
        <v>4.5783827107293424E-4</v>
      </c>
      <c r="V31" s="34">
        <f t="shared" si="17"/>
        <v>4.9638358490816821E-4</v>
      </c>
      <c r="W31" s="3">
        <f t="shared" si="4"/>
        <v>2.5944168694132957E-3</v>
      </c>
      <c r="Y31" s="17">
        <f t="shared" si="5"/>
        <v>24.554876340260563</v>
      </c>
      <c r="Z31" s="17">
        <f t="shared" si="6"/>
        <v>26.625964294017837</v>
      </c>
      <c r="AB31" s="18">
        <f t="shared" si="18"/>
        <v>87.051210308696398</v>
      </c>
      <c r="AC31" s="19">
        <f t="shared" si="7"/>
        <v>33.476125920159674</v>
      </c>
      <c r="AE31" s="12">
        <f t="shared" si="8"/>
        <v>24.554876340260563</v>
      </c>
      <c r="AF31" s="12">
        <f t="shared" si="9"/>
        <v>26.625964294017837</v>
      </c>
      <c r="AG31" s="12">
        <f t="shared" si="19"/>
        <v>2.7248268024378031</v>
      </c>
      <c r="AH31" s="12">
        <f t="shared" si="10"/>
        <v>0.11879467681645782</v>
      </c>
      <c r="AI31" s="12">
        <f t="shared" si="11"/>
        <v>54.024462113532657</v>
      </c>
      <c r="AJ31" s="12">
        <f t="shared" si="12"/>
        <v>1512.6849391789144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3"/>
        <v>0.2427474570678079</v>
      </c>
      <c r="L32" s="39">
        <v>29</v>
      </c>
      <c r="M32" s="42">
        <v>3.4869999999999998E-2</v>
      </c>
      <c r="N32" s="40">
        <f t="shared" si="1"/>
        <v>0.37009385847855797</v>
      </c>
      <c r="O32" s="32">
        <f t="shared" si="14"/>
        <v>1.0390788400047115</v>
      </c>
      <c r="Q32" s="12">
        <f t="shared" si="15"/>
        <v>113397.87012502477</v>
      </c>
      <c r="R32" s="12">
        <f t="shared" si="16"/>
        <v>28349.467531256192</v>
      </c>
      <c r="S32" s="12">
        <f t="shared" si="2"/>
        <v>141747.33765628096</v>
      </c>
      <c r="U32" s="3">
        <f t="shared" si="3"/>
        <v>3.2688485067016267E-4</v>
      </c>
      <c r="V32" s="34">
        <f t="shared" si="17"/>
        <v>4.1518453161220947E-4</v>
      </c>
      <c r="W32" s="3">
        <f t="shared" si="4"/>
        <v>1.8523474871309229E-3</v>
      </c>
      <c r="Y32" s="17">
        <f t="shared" si="5"/>
        <v>17.145900578455684</v>
      </c>
      <c r="Z32" s="17">
        <f t="shared" si="6"/>
        <v>21.780505430743396</v>
      </c>
      <c r="AB32" s="18">
        <f t="shared" si="18"/>
        <v>88.79223451487033</v>
      </c>
      <c r="AC32" s="19">
        <f t="shared" si="7"/>
        <v>32.861460674541348</v>
      </c>
      <c r="AE32" s="12">
        <f t="shared" si="8"/>
        <v>17.145900578455684</v>
      </c>
      <c r="AF32" s="12">
        <f t="shared" si="9"/>
        <v>21.780505430743396</v>
      </c>
      <c r="AG32" s="12">
        <f t="shared" si="19"/>
        <v>1.9482995457677335</v>
      </c>
      <c r="AH32" s="12">
        <f t="shared" si="10"/>
        <v>8.5256327927591691E-2</v>
      </c>
      <c r="AI32" s="12">
        <f t="shared" si="11"/>
        <v>40.959961882894405</v>
      </c>
      <c r="AJ32" s="12">
        <f t="shared" si="12"/>
        <v>1187.8388946039377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3"/>
        <v>0.19886842672823093</v>
      </c>
      <c r="L33" s="39">
        <v>30</v>
      </c>
      <c r="M33" s="42">
        <v>3.5020000000000003E-2</v>
      </c>
      <c r="N33" s="40">
        <f t="shared" si="1"/>
        <v>0.35607193424219302</v>
      </c>
      <c r="O33" s="32">
        <f t="shared" si="14"/>
        <v>1.0393794705168409</v>
      </c>
      <c r="Q33" s="12">
        <f t="shared" si="15"/>
        <v>115270.42300770344</v>
      </c>
      <c r="R33" s="12">
        <f t="shared" si="16"/>
        <v>28817.605751925861</v>
      </c>
      <c r="S33" s="12">
        <f t="shared" si="2"/>
        <v>144088.02875962929</v>
      </c>
      <c r="U33" s="3">
        <f t="shared" si="3"/>
        <v>2.2762757330357046E-4</v>
      </c>
      <c r="V33" s="34">
        <f t="shared" si="17"/>
        <v>3.3483033177378546E-4</v>
      </c>
      <c r="W33" s="3">
        <f t="shared" si="4"/>
        <v>1.2898895820535666E-3</v>
      </c>
      <c r="Y33" s="17">
        <f t="shared" si="5"/>
        <v>11.676971657841216</v>
      </c>
      <c r="Z33" s="17">
        <f t="shared" si="6"/>
        <v>17.178705591391356</v>
      </c>
      <c r="AB33" s="18">
        <f t="shared" si="18"/>
        <v>90.568079205167734</v>
      </c>
      <c r="AC33" s="19">
        <f t="shared" si="7"/>
        <v>32.248751143184215</v>
      </c>
      <c r="AE33" s="12">
        <f t="shared" si="8"/>
        <v>11.676971657841216</v>
      </c>
      <c r="AF33" s="12">
        <f t="shared" si="9"/>
        <v>17.178705591391356</v>
      </c>
      <c r="AG33" s="12">
        <f t="shared" si="19"/>
        <v>1.36043339777087</v>
      </c>
      <c r="AH33" s="12">
        <f t="shared" si="10"/>
        <v>5.9735893143187759E-2</v>
      </c>
      <c r="AI33" s="12">
        <f t="shared" si="11"/>
        <v>30.275846540146627</v>
      </c>
      <c r="AJ33" s="12">
        <f t="shared" si="12"/>
        <v>908.27539620439882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3"/>
        <v>0.15905695638150638</v>
      </c>
      <c r="L34" s="39">
        <v>31</v>
      </c>
      <c r="M34" s="42">
        <v>3.5180000000000003E-2</v>
      </c>
      <c r="N34" s="40">
        <f t="shared" si="1"/>
        <v>0.3423796520753668</v>
      </c>
      <c r="O34" s="32">
        <f t="shared" si="14"/>
        <v>1.0399915184323285</v>
      </c>
      <c r="Q34" s="12">
        <f t="shared" si="15"/>
        <v>117242.89648452771</v>
      </c>
      <c r="R34" s="12">
        <f t="shared" si="16"/>
        <v>29310.724121131927</v>
      </c>
      <c r="S34" s="12">
        <f t="shared" si="2"/>
        <v>146553.62060565964</v>
      </c>
      <c r="U34" s="3">
        <f t="shared" si="3"/>
        <v>1.5474998799333935E-4</v>
      </c>
      <c r="V34" s="34">
        <f t="shared" si="17"/>
        <v>2.5822299543130331E-4</v>
      </c>
      <c r="W34" s="3">
        <f t="shared" si="4"/>
        <v>8.769165986289236E-4</v>
      </c>
      <c r="Y34" s="17">
        <f t="shared" si="5"/>
        <v>7.7638270213621761</v>
      </c>
      <c r="Z34" s="17">
        <f t="shared" si="6"/>
        <v>12.956849466173418</v>
      </c>
      <c r="AB34" s="18">
        <f t="shared" si="18"/>
        <v>92.379440789271086</v>
      </c>
      <c r="AC34" s="19">
        <f t="shared" si="7"/>
        <v>31.628840796347582</v>
      </c>
      <c r="AE34" s="12">
        <f t="shared" si="8"/>
        <v>7.7638270213621761</v>
      </c>
      <c r="AF34" s="12">
        <f t="shared" si="9"/>
        <v>12.956849466173418</v>
      </c>
      <c r="AG34" s="12">
        <f t="shared" si="19"/>
        <v>0.92650168702936708</v>
      </c>
      <c r="AH34" s="12">
        <f t="shared" si="10"/>
        <v>4.0797712235639577E-2</v>
      </c>
      <c r="AI34" s="12">
        <f t="shared" si="11"/>
        <v>21.687975886800604</v>
      </c>
      <c r="AJ34" s="12">
        <f t="shared" si="12"/>
        <v>672.32725249081875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3"/>
        <v>0.12331685828258189</v>
      </c>
      <c r="L35" s="39">
        <v>32</v>
      </c>
      <c r="M35" s="42">
        <v>3.5340000000000003E-2</v>
      </c>
      <c r="N35" s="40">
        <f t="shared" ref="N35:N66" si="21">1/((1+M35)^L35)</f>
        <v>0.32911237999639242</v>
      </c>
      <c r="O35" s="32">
        <f t="shared" si="14"/>
        <v>1.040312285059346</v>
      </c>
      <c r="Q35" s="12">
        <f t="shared" si="15"/>
        <v>119285.90258672189</v>
      </c>
      <c r="R35" s="12">
        <f t="shared" si="16"/>
        <v>29821.475646680472</v>
      </c>
      <c r="S35" s="12">
        <f t="shared" ref="S35:S66" si="22">Q35+R35</f>
        <v>149107.37823340236</v>
      </c>
      <c r="U35" s="3">
        <f t="shared" ref="U35:U53" si="23">I35*$B$7*(1-$B$7)^L35</f>
        <v>1.0198101583755062E-4</v>
      </c>
      <c r="V35" s="34">
        <f t="shared" si="17"/>
        <v>1.9704315971191905E-4</v>
      </c>
      <c r="W35" s="3">
        <f t="shared" ref="W35:W53" si="24">(1-G35)*(1-$B$7)*W34</f>
        <v>5.7789242307945373E-4</v>
      </c>
      <c r="Y35" s="17">
        <f t="shared" ref="Y35:Y53" si="25">U35*(S35-$B$9)*N35</f>
        <v>5.0038517050949034</v>
      </c>
      <c r="Z35" s="17">
        <f t="shared" ref="Z35:Z53" si="26">V35*MAX(S35,$B$8)*N35</f>
        <v>9.6695155528810464</v>
      </c>
      <c r="AB35" s="18">
        <f t="shared" si="18"/>
        <v>94.227029605056515</v>
      </c>
      <c r="AC35" s="19">
        <f t="shared" ref="AC35:AC66" si="27">AB35*N35</f>
        <v>31.011281973310677</v>
      </c>
      <c r="AE35" s="12">
        <f t="shared" ref="AE35:AE53" si="28">Y35</f>
        <v>5.0038517050949034</v>
      </c>
      <c r="AF35" s="12">
        <f t="shared" ref="AF35:AF53" si="29">Z35</f>
        <v>9.6695155528810464</v>
      </c>
      <c r="AG35" s="12">
        <f t="shared" si="19"/>
        <v>0.61601434378004882</v>
      </c>
      <c r="AH35" s="12">
        <f t="shared" ref="AH35:AH53" si="30">AC35*W34</f>
        <v>2.7194307907158054E-2</v>
      </c>
      <c r="AI35" s="12">
        <f t="shared" ref="AI35:AI66" si="31">SUM(AE35:AH35)</f>
        <v>15.316575909663158</v>
      </c>
      <c r="AJ35" s="12">
        <f t="shared" ref="AJ35:AJ66" si="32">AI35*L35</f>
        <v>490.13042910922104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3">I35*H36</f>
        <v>9.298091114506675E-2</v>
      </c>
      <c r="L36" s="39">
        <v>33</v>
      </c>
      <c r="M36" s="42">
        <v>3.5499999999999997E-2</v>
      </c>
      <c r="N36" s="40">
        <f t="shared" si="21"/>
        <v>0.3162616944375104</v>
      </c>
      <c r="O36" s="32">
        <f t="shared" ref="O36:O67" si="34">N35/N36</f>
        <v>1.0406330762937881</v>
      </c>
      <c r="Q36" s="12">
        <f t="shared" ref="Q36:Q53" si="35">Q35*(1-$B$5)*O36</f>
        <v>121401.9329404209</v>
      </c>
      <c r="R36" s="12">
        <f t="shared" ref="R36:R53" si="36">R35*(1-$B$5)*O36</f>
        <v>30350.483235105225</v>
      </c>
      <c r="S36" s="12">
        <f t="shared" si="22"/>
        <v>151752.41617552613</v>
      </c>
      <c r="U36" s="3">
        <f t="shared" si="23"/>
        <v>6.5359633050286192E-5</v>
      </c>
      <c r="V36" s="34">
        <f t="shared" ref="V36:V53" si="37">I35*G36*(1-$B$7)^L36</f>
        <v>1.4216153607754555E-4</v>
      </c>
      <c r="W36" s="3">
        <f t="shared" si="24"/>
        <v>3.7037125395162192E-4</v>
      </c>
      <c r="Y36" s="17">
        <f t="shared" si="25"/>
        <v>3.1364225831533474</v>
      </c>
      <c r="Z36" s="17">
        <f t="shared" si="26"/>
        <v>6.8228263089066417</v>
      </c>
      <c r="AB36" s="18">
        <f t="shared" ref="AB36:AB53" si="38">AB35*(1+$B$4)</f>
        <v>96.111570197157647</v>
      </c>
      <c r="AC36" s="19">
        <f t="shared" si="27"/>
        <v>30.396408045602804</v>
      </c>
      <c r="AE36" s="12">
        <f t="shared" si="28"/>
        <v>3.1364225831533474</v>
      </c>
      <c r="AF36" s="12">
        <f t="shared" si="29"/>
        <v>6.8228263089066417</v>
      </c>
      <c r="AG36" s="12">
        <f t="shared" ref="AG36:AG53" si="39">S36/(1-$B$5)*($B$6)*N36*W35</f>
        <v>0.39702548890507022</v>
      </c>
      <c r="AH36" s="12">
        <f t="shared" si="30"/>
        <v>1.7565853898385206E-2</v>
      </c>
      <c r="AI36" s="12">
        <f t="shared" si="31"/>
        <v>10.373840234863446</v>
      </c>
      <c r="AJ36" s="12">
        <f t="shared" si="32"/>
        <v>342.33672775049371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3"/>
        <v>6.7353512415263453E-2</v>
      </c>
      <c r="L37" s="39">
        <v>34</v>
      </c>
      <c r="M37" s="42">
        <v>3.5659999999999997E-2</v>
      </c>
      <c r="N37" s="40">
        <f t="shared" si="21"/>
        <v>0.30381911901110625</v>
      </c>
      <c r="O37" s="32">
        <f t="shared" si="34"/>
        <v>1.0409538921279977</v>
      </c>
      <c r="Q37" s="12">
        <f t="shared" si="35"/>
        <v>123593.59068485706</v>
      </c>
      <c r="R37" s="12">
        <f t="shared" si="36"/>
        <v>30898.397671214265</v>
      </c>
      <c r="S37" s="12">
        <f t="shared" si="22"/>
        <v>154491.98835607132</v>
      </c>
      <c r="U37" s="3">
        <f t="shared" si="23"/>
        <v>4.0243429340621358E-5</v>
      </c>
      <c r="V37" s="34">
        <f t="shared" si="37"/>
        <v>1.0208172501414597E-4</v>
      </c>
      <c r="W37" s="3">
        <f t="shared" si="24"/>
        <v>2.280460995968545E-4</v>
      </c>
      <c r="Y37" s="17">
        <f t="shared" si="25"/>
        <v>1.8886862512370881</v>
      </c>
      <c r="Z37" s="17">
        <f t="shared" si="26"/>
        <v>4.7914731968966553</v>
      </c>
      <c r="AB37" s="18">
        <f t="shared" si="38"/>
        <v>98.033801601100805</v>
      </c>
      <c r="AC37" s="19">
        <f t="shared" si="27"/>
        <v>29.784543235756026</v>
      </c>
      <c r="AE37" s="12">
        <f t="shared" si="28"/>
        <v>1.8886862512370881</v>
      </c>
      <c r="AF37" s="12">
        <f t="shared" si="29"/>
        <v>4.7914731968966553</v>
      </c>
      <c r="AG37" s="12">
        <f t="shared" si="39"/>
        <v>0.2488556558507958</v>
      </c>
      <c r="AH37" s="12">
        <f t="shared" si="30"/>
        <v>1.1031338626603257E-2</v>
      </c>
      <c r="AI37" s="12">
        <f t="shared" si="31"/>
        <v>6.9400464426111421</v>
      </c>
      <c r="AJ37" s="12">
        <f t="shared" si="32"/>
        <v>235.96157904877884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3"/>
        <v>4.6772973161655546E-2</v>
      </c>
      <c r="L38" s="39">
        <v>35</v>
      </c>
      <c r="M38" s="42">
        <v>3.5810000000000002E-2</v>
      </c>
      <c r="N38" s="40">
        <f t="shared" si="21"/>
        <v>0.29187474427444626</v>
      </c>
      <c r="O38" s="32">
        <f t="shared" si="34"/>
        <v>1.04092294715787</v>
      </c>
      <c r="Q38" s="12">
        <f t="shared" si="35"/>
        <v>125821.07376286379</v>
      </c>
      <c r="R38" s="12">
        <f t="shared" si="36"/>
        <v>31455.268440715947</v>
      </c>
      <c r="S38" s="12">
        <f t="shared" si="22"/>
        <v>157276.34220357973</v>
      </c>
      <c r="U38" s="3">
        <f t="shared" si="23"/>
        <v>2.3754650010605928E-5</v>
      </c>
      <c r="V38" s="34">
        <f t="shared" si="37"/>
        <v>6.9681766192814827E-5</v>
      </c>
      <c r="W38" s="3">
        <f t="shared" si="24"/>
        <v>1.3460968339343369E-4</v>
      </c>
      <c r="Y38" s="17">
        <f t="shared" si="25"/>
        <v>1.0903183548783613</v>
      </c>
      <c r="Z38" s="17">
        <f t="shared" si="26"/>
        <v>3.1987409308520798</v>
      </c>
      <c r="AB38" s="18">
        <f t="shared" si="38"/>
        <v>99.994477633122827</v>
      </c>
      <c r="AC38" s="19">
        <f t="shared" si="27"/>
        <v>29.185862588024563</v>
      </c>
      <c r="AE38" s="12">
        <f t="shared" si="28"/>
        <v>1.0903183548783613</v>
      </c>
      <c r="AF38" s="12">
        <f t="shared" si="29"/>
        <v>3.1987409308520798</v>
      </c>
      <c r="AG38" s="12">
        <f t="shared" si="39"/>
        <v>0.14985517566569634</v>
      </c>
      <c r="AH38" s="12">
        <f t="shared" si="30"/>
        <v>6.6557221265687591E-3</v>
      </c>
      <c r="AI38" s="12">
        <f t="shared" si="31"/>
        <v>4.4455701835227064</v>
      </c>
      <c r="AJ38" s="12">
        <f t="shared" si="32"/>
        <v>155.59495642329472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3"/>
        <v>3.1217217747552144E-2</v>
      </c>
      <c r="L39" s="39">
        <v>36</v>
      </c>
      <c r="M39" s="42">
        <v>3.5959999999999999E-2</v>
      </c>
      <c r="N39" s="40">
        <f t="shared" si="21"/>
        <v>0.28031895758030101</v>
      </c>
      <c r="O39" s="32">
        <f t="shared" si="34"/>
        <v>1.0412237074291879</v>
      </c>
      <c r="Q39" s="12">
        <f t="shared" si="35"/>
        <v>128125.71142837637</v>
      </c>
      <c r="R39" s="12">
        <f t="shared" si="36"/>
        <v>32031.427857094091</v>
      </c>
      <c r="S39" s="12">
        <f t="shared" si="22"/>
        <v>160157.13928547045</v>
      </c>
      <c r="U39" s="3">
        <f t="shared" si="23"/>
        <v>1.3476179233566817E-5</v>
      </c>
      <c r="V39" s="34">
        <f t="shared" si="37"/>
        <v>4.4768488502988144E-5</v>
      </c>
      <c r="W39" s="3">
        <f t="shared" si="24"/>
        <v>7.6365015656878685E-5</v>
      </c>
      <c r="Y39" s="17">
        <f t="shared" si="25"/>
        <v>0.60493862366230866</v>
      </c>
      <c r="Z39" s="17">
        <f t="shared" si="26"/>
        <v>2.0098849772900671</v>
      </c>
      <c r="AB39" s="18">
        <f t="shared" si="38"/>
        <v>101.99436718578528</v>
      </c>
      <c r="AC39" s="19">
        <f t="shared" si="27"/>
        <v>28.590954688581789</v>
      </c>
      <c r="AE39" s="12">
        <f t="shared" si="28"/>
        <v>0.60493862366230866</v>
      </c>
      <c r="AF39" s="12">
        <f t="shared" si="29"/>
        <v>2.0098849772900671</v>
      </c>
      <c r="AG39" s="12">
        <f t="shared" si="39"/>
        <v>8.6509590453753574E-2</v>
      </c>
      <c r="AH39" s="12">
        <f t="shared" si="30"/>
        <v>3.8486193585460034E-3</v>
      </c>
      <c r="AI39" s="12">
        <f t="shared" si="31"/>
        <v>2.705181810764675</v>
      </c>
      <c r="AJ39" s="12">
        <f t="shared" si="32"/>
        <v>97.386545187528299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3"/>
        <v>2.0085782243129999E-2</v>
      </c>
      <c r="L40" s="39">
        <v>37</v>
      </c>
      <c r="M40" s="42">
        <v>3.6110000000000003E-2</v>
      </c>
      <c r="N40" s="40">
        <f t="shared" si="21"/>
        <v>0.26914293466709527</v>
      </c>
      <c r="O40" s="32">
        <f t="shared" si="34"/>
        <v>1.041524489309108</v>
      </c>
      <c r="Q40" s="12">
        <f t="shared" si="35"/>
        <v>130510.25270722411</v>
      </c>
      <c r="R40" s="12">
        <f t="shared" si="36"/>
        <v>32627.563176806027</v>
      </c>
      <c r="S40" s="12">
        <f t="shared" si="22"/>
        <v>163137.81588403013</v>
      </c>
      <c r="U40" s="3">
        <f t="shared" si="23"/>
        <v>7.3702167560923261E-6</v>
      </c>
      <c r="V40" s="34">
        <f t="shared" si="37"/>
        <v>2.7230237282929784E-5</v>
      </c>
      <c r="W40" s="3">
        <f t="shared" si="24"/>
        <v>4.1764561617856552E-5</v>
      </c>
      <c r="Y40" s="17">
        <f t="shared" si="25"/>
        <v>0.32356731250773046</v>
      </c>
      <c r="Z40" s="17">
        <f t="shared" si="26"/>
        <v>1.1956086623939899</v>
      </c>
      <c r="AB40" s="18">
        <f t="shared" si="38"/>
        <v>104.03425452950098</v>
      </c>
      <c r="AC40" s="19">
        <f t="shared" si="27"/>
        <v>28.000084569973442</v>
      </c>
      <c r="AE40" s="12">
        <f t="shared" si="28"/>
        <v>0.32356731250773046</v>
      </c>
      <c r="AF40" s="12">
        <f t="shared" si="29"/>
        <v>1.1956086623939899</v>
      </c>
      <c r="AG40" s="12">
        <f t="shared" si="39"/>
        <v>4.7997791314453538E-2</v>
      </c>
      <c r="AH40" s="12">
        <f t="shared" si="30"/>
        <v>2.1382268965799492E-3</v>
      </c>
      <c r="AI40" s="12">
        <f t="shared" si="31"/>
        <v>1.5693119931127539</v>
      </c>
      <c r="AJ40" s="12">
        <f t="shared" si="32"/>
        <v>58.064543745171896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3"/>
        <v>1.2471663910404279E-2</v>
      </c>
      <c r="L41" s="39">
        <v>38</v>
      </c>
      <c r="M41" s="42">
        <v>3.6260000000000001E-2</v>
      </c>
      <c r="N41" s="40">
        <f t="shared" si="21"/>
        <v>0.2583378773095239</v>
      </c>
      <c r="O41" s="32">
        <f t="shared" si="34"/>
        <v>1.041825292791368</v>
      </c>
      <c r="Q41" s="12">
        <f t="shared" si="35"/>
        <v>132977.56682972165</v>
      </c>
      <c r="R41" s="12">
        <f t="shared" si="36"/>
        <v>33244.391707430412</v>
      </c>
      <c r="S41" s="12">
        <f t="shared" si="22"/>
        <v>166221.95853715207</v>
      </c>
      <c r="U41" s="3">
        <f t="shared" si="23"/>
        <v>3.8898677399639199E-6</v>
      </c>
      <c r="V41" s="34">
        <f t="shared" si="37"/>
        <v>1.5832110018097046E-5</v>
      </c>
      <c r="W41" s="3">
        <f t="shared" si="24"/>
        <v>2.2042583859795567E-5</v>
      </c>
      <c r="Y41" s="17">
        <f t="shared" si="25"/>
        <v>0.16701637721219248</v>
      </c>
      <c r="Z41" s="17">
        <f t="shared" si="26"/>
        <v>0.67985341133333754</v>
      </c>
      <c r="AB41" s="18">
        <f t="shared" si="38"/>
        <v>106.11493962009101</v>
      </c>
      <c r="AC41" s="19">
        <f t="shared" si="27"/>
        <v>27.413508252282607</v>
      </c>
      <c r="AE41" s="12">
        <f t="shared" si="28"/>
        <v>0.16701637721219248</v>
      </c>
      <c r="AF41" s="12">
        <f t="shared" si="29"/>
        <v>0.67985341133333754</v>
      </c>
      <c r="AG41" s="12">
        <f t="shared" si="39"/>
        <v>2.5672820837216739E-2</v>
      </c>
      <c r="AH41" s="12">
        <f t="shared" si="30"/>
        <v>1.144913154564076E-3</v>
      </c>
      <c r="AI41" s="12">
        <f t="shared" si="31"/>
        <v>0.87368752253731097</v>
      </c>
      <c r="AJ41" s="12">
        <f t="shared" si="32"/>
        <v>33.20012585641782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3"/>
        <v>7.4516944698274539E-3</v>
      </c>
      <c r="L42" s="39">
        <v>39</v>
      </c>
      <c r="M42" s="42">
        <v>3.6400000000000002E-2</v>
      </c>
      <c r="N42" s="40">
        <f t="shared" si="21"/>
        <v>0.24798832301889565</v>
      </c>
      <c r="O42" s="32">
        <f t="shared" si="34"/>
        <v>1.0417340387831069</v>
      </c>
      <c r="Q42" s="12">
        <f t="shared" si="35"/>
        <v>135479.65809033276</v>
      </c>
      <c r="R42" s="12">
        <f t="shared" si="36"/>
        <v>33869.914522583189</v>
      </c>
      <c r="S42" s="12">
        <f t="shared" si="22"/>
        <v>169349.57261291594</v>
      </c>
      <c r="U42" s="3">
        <f t="shared" si="23"/>
        <v>1.9755335145583859E-6</v>
      </c>
      <c r="V42" s="34">
        <f t="shared" si="37"/>
        <v>8.8723604294063025E-6</v>
      </c>
      <c r="W42" s="3">
        <f t="shared" si="24"/>
        <v>1.1194689915830865E-5</v>
      </c>
      <c r="Y42" s="17">
        <f t="shared" si="25"/>
        <v>8.2956122794380319E-2</v>
      </c>
      <c r="Z42" s="17">
        <f t="shared" si="26"/>
        <v>0.37261000578371495</v>
      </c>
      <c r="AB42" s="18">
        <f t="shared" si="38"/>
        <v>108.23723841249283</v>
      </c>
      <c r="AC42" s="19">
        <f t="shared" si="27"/>
        <v>26.84157124211049</v>
      </c>
      <c r="AE42" s="12">
        <f t="shared" si="28"/>
        <v>8.2956122794380319E-2</v>
      </c>
      <c r="AF42" s="12">
        <f t="shared" si="29"/>
        <v>0.37261000578371495</v>
      </c>
      <c r="AG42" s="12">
        <f t="shared" si="39"/>
        <v>1.3251560367111549E-2</v>
      </c>
      <c r="AH42" s="12">
        <f t="shared" si="30"/>
        <v>5.9165758503289755E-4</v>
      </c>
      <c r="AI42" s="12">
        <f t="shared" si="31"/>
        <v>0.46940934653023969</v>
      </c>
      <c r="AJ42" s="12">
        <f t="shared" si="32"/>
        <v>18.306964514679347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3"/>
        <v>4.2161687310283743E-3</v>
      </c>
      <c r="L43" s="39">
        <v>40</v>
      </c>
      <c r="M43" s="42">
        <v>3.6540000000000003E-2</v>
      </c>
      <c r="N43" s="40">
        <f t="shared" si="21"/>
        <v>0.23798925759158665</v>
      </c>
      <c r="O43" s="32">
        <f t="shared" si="34"/>
        <v>1.0420147763327552</v>
      </c>
      <c r="Q43" s="12">
        <f t="shared" si="35"/>
        <v>138066.02589893821</v>
      </c>
      <c r="R43" s="12">
        <f t="shared" si="36"/>
        <v>34516.506474734553</v>
      </c>
      <c r="S43" s="12">
        <f t="shared" si="22"/>
        <v>172582.53237367276</v>
      </c>
      <c r="U43" s="3">
        <f t="shared" si="23"/>
        <v>9.5009333315656501E-7</v>
      </c>
      <c r="V43" s="34">
        <f t="shared" si="37"/>
        <v>4.8607343614537576E-6</v>
      </c>
      <c r="W43" s="3">
        <f t="shared" si="24"/>
        <v>5.3838622212205389E-6</v>
      </c>
      <c r="Y43" s="17">
        <f t="shared" si="25"/>
        <v>3.901846052812525E-2</v>
      </c>
      <c r="Z43" s="17">
        <f t="shared" si="26"/>
        <v>0.1996439156118861</v>
      </c>
      <c r="AB43" s="18">
        <f t="shared" si="38"/>
        <v>110.40198318074269</v>
      </c>
      <c r="AC43" s="19">
        <f t="shared" si="27"/>
        <v>26.27448601382379</v>
      </c>
      <c r="AE43" s="12">
        <f t="shared" si="28"/>
        <v>3.901846052812525E-2</v>
      </c>
      <c r="AF43" s="12">
        <f t="shared" si="29"/>
        <v>0.1996439156118861</v>
      </c>
      <c r="AG43" s="12">
        <f t="shared" si="39"/>
        <v>6.5819630643536142E-3</v>
      </c>
      <c r="AH43" s="12">
        <f t="shared" si="30"/>
        <v>2.9413472362259228E-4</v>
      </c>
      <c r="AI43" s="12">
        <f t="shared" si="31"/>
        <v>0.24553847392798753</v>
      </c>
      <c r="AJ43" s="12">
        <f t="shared" si="32"/>
        <v>9.8215389571195004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3"/>
        <v>2.2139102006629996E-3</v>
      </c>
      <c r="L44" s="39">
        <v>41</v>
      </c>
      <c r="M44" s="42">
        <v>3.6670000000000001E-2</v>
      </c>
      <c r="N44" s="40">
        <f t="shared" si="21"/>
        <v>0.22842216276614175</v>
      </c>
      <c r="O44" s="32">
        <f t="shared" si="34"/>
        <v>1.0418833913031447</v>
      </c>
      <c r="Q44" s="12">
        <f t="shared" si="35"/>
        <v>140684.0279030122</v>
      </c>
      <c r="R44" s="12">
        <f t="shared" si="36"/>
        <v>35171.006975753051</v>
      </c>
      <c r="S44" s="12">
        <f t="shared" si="22"/>
        <v>175855.03487876526</v>
      </c>
      <c r="U44" s="3">
        <f t="shared" si="23"/>
        <v>4.2405990785443552E-7</v>
      </c>
      <c r="V44" s="34">
        <f t="shared" si="37"/>
        <v>2.5567961688576318E-6</v>
      </c>
      <c r="W44" s="3">
        <f t="shared" si="24"/>
        <v>2.4030061445084692E-6</v>
      </c>
      <c r="Y44" s="17">
        <f t="shared" si="25"/>
        <v>1.7032204613942569E-2</v>
      </c>
      <c r="Z44" s="17">
        <f t="shared" si="26"/>
        <v>0.10270442445126972</v>
      </c>
      <c r="AB44" s="18">
        <f t="shared" si="38"/>
        <v>112.61002284435754</v>
      </c>
      <c r="AC44" s="19">
        <f t="shared" si="27"/>
        <v>25.722624967252781</v>
      </c>
      <c r="AE44" s="12">
        <f t="shared" si="28"/>
        <v>1.7032204613942569E-2</v>
      </c>
      <c r="AF44" s="12">
        <f t="shared" si="29"/>
        <v>0.10270442445126972</v>
      </c>
      <c r="AG44" s="12">
        <f t="shared" si="39"/>
        <v>3.0958232996157139E-3</v>
      </c>
      <c r="AH44" s="12">
        <f t="shared" si="30"/>
        <v>1.3848706879181644E-4</v>
      </c>
      <c r="AI44" s="12">
        <f t="shared" si="31"/>
        <v>0.12297093943361982</v>
      </c>
      <c r="AJ44" s="12">
        <f t="shared" si="32"/>
        <v>5.0418085167784126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3"/>
        <v>1.0858343970171747E-3</v>
      </c>
      <c r="L45" s="39">
        <v>42</v>
      </c>
      <c r="M45" s="42">
        <v>3.6799999999999999E-2</v>
      </c>
      <c r="N45" s="40">
        <f t="shared" si="21"/>
        <v>0.21918482444165821</v>
      </c>
      <c r="O45" s="32">
        <f t="shared" si="34"/>
        <v>1.0421440596903291</v>
      </c>
      <c r="Q45" s="12">
        <f t="shared" si="35"/>
        <v>143387.53744503917</v>
      </c>
      <c r="R45" s="12">
        <f t="shared" si="36"/>
        <v>35846.884361259792</v>
      </c>
      <c r="S45" s="12">
        <f t="shared" si="22"/>
        <v>179234.42180629895</v>
      </c>
      <c r="U45" s="3">
        <f t="shared" si="23"/>
        <v>1.767867590453434E-7</v>
      </c>
      <c r="V45" s="34">
        <f t="shared" si="37"/>
        <v>1.2244277508728445E-6</v>
      </c>
      <c r="W45" s="3">
        <f t="shared" si="24"/>
        <v>1.0017916345902803E-6</v>
      </c>
      <c r="Y45" s="17">
        <f t="shared" si="25"/>
        <v>6.9443751045054824E-3</v>
      </c>
      <c r="Z45" s="17">
        <f t="shared" si="26"/>
        <v>4.8102213891741838E-2</v>
      </c>
      <c r="AB45" s="18">
        <f t="shared" si="38"/>
        <v>114.8622233012447</v>
      </c>
      <c r="AC45" s="19">
        <f t="shared" si="27"/>
        <v>25.176056249261862</v>
      </c>
      <c r="AE45" s="12">
        <f t="shared" si="28"/>
        <v>6.9443751045054824E-3</v>
      </c>
      <c r="AF45" s="12">
        <f t="shared" si="29"/>
        <v>4.8102213891741838E-2</v>
      </c>
      <c r="AG45" s="12">
        <f t="shared" si="39"/>
        <v>1.3513752580004319E-3</v>
      </c>
      <c r="AH45" s="12">
        <f t="shared" si="30"/>
        <v>6.0498217861467096E-5</v>
      </c>
      <c r="AI45" s="12">
        <f t="shared" si="31"/>
        <v>5.6458462472109221E-2</v>
      </c>
      <c r="AJ45" s="12">
        <f t="shared" si="32"/>
        <v>2.3712554238285874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3"/>
        <v>4.9467357624911434E-4</v>
      </c>
      <c r="L46" s="39">
        <v>43</v>
      </c>
      <c r="M46" s="42">
        <v>3.6929999999999998E-2</v>
      </c>
      <c r="N46" s="40">
        <f t="shared" si="21"/>
        <v>0.21026844480661172</v>
      </c>
      <c r="O46" s="32">
        <f t="shared" si="34"/>
        <v>1.0424047442936437</v>
      </c>
      <c r="Q46" s="12">
        <f t="shared" si="35"/>
        <v>146179.55662057491</v>
      </c>
      <c r="R46" s="12">
        <f t="shared" si="36"/>
        <v>36544.889155143726</v>
      </c>
      <c r="S46" s="12">
        <f t="shared" si="22"/>
        <v>182724.44577571863</v>
      </c>
      <c r="U46" s="3">
        <f t="shared" si="23"/>
        <v>6.8457932245544047E-8</v>
      </c>
      <c r="V46" s="34">
        <f t="shared" si="37"/>
        <v>5.4540541961998573E-7</v>
      </c>
      <c r="W46" s="3">
        <f t="shared" si="24"/>
        <v>3.8792828272474995E-7</v>
      </c>
      <c r="Y46" s="17">
        <f t="shared" si="25"/>
        <v>2.6299469914994253E-3</v>
      </c>
      <c r="Z46" s="17">
        <f t="shared" si="26"/>
        <v>2.0955122549807564E-2</v>
      </c>
      <c r="AB46" s="18">
        <f t="shared" si="38"/>
        <v>117.15946776726959</v>
      </c>
      <c r="AC46" s="19">
        <f t="shared" si="27"/>
        <v>24.63493908179413</v>
      </c>
      <c r="AE46" s="12">
        <f t="shared" si="28"/>
        <v>2.6299469914994253E-3</v>
      </c>
      <c r="AF46" s="12">
        <f t="shared" si="29"/>
        <v>2.0955122549807564E-2</v>
      </c>
      <c r="AG46" s="12">
        <f t="shared" si="39"/>
        <v>5.5098190666403094E-4</v>
      </c>
      <c r="AH46" s="12">
        <f t="shared" si="30"/>
        <v>2.4679075890782521E-5</v>
      </c>
      <c r="AI46" s="12">
        <f t="shared" si="31"/>
        <v>2.4160730523861803E-2</v>
      </c>
      <c r="AJ46" s="12">
        <f t="shared" si="32"/>
        <v>1.0389114125260575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3"/>
        <v>2.0813885394257737E-4</v>
      </c>
      <c r="L47" s="39">
        <v>44</v>
      </c>
      <c r="M47" s="42">
        <v>3.705E-2</v>
      </c>
      <c r="N47" s="40">
        <f t="shared" si="21"/>
        <v>0.2017499257057887</v>
      </c>
      <c r="O47" s="32">
        <f t="shared" si="34"/>
        <v>1.042223158551471</v>
      </c>
      <c r="Q47" s="12">
        <f t="shared" si="35"/>
        <v>148999.98139398071</v>
      </c>
      <c r="R47" s="12">
        <f t="shared" si="36"/>
        <v>37249.995348495177</v>
      </c>
      <c r="S47" s="12">
        <f t="shared" si="22"/>
        <v>186249.97674247588</v>
      </c>
      <c r="U47" s="3">
        <f t="shared" si="23"/>
        <v>2.4483705635889846E-8</v>
      </c>
      <c r="V47" s="34">
        <f t="shared" si="37"/>
        <v>2.2470357848548395E-7</v>
      </c>
      <c r="W47" s="3">
        <f t="shared" si="24"/>
        <v>1.3874099860337593E-7</v>
      </c>
      <c r="Y47" s="17">
        <f t="shared" si="25"/>
        <v>9.1989894735589506E-4</v>
      </c>
      <c r="Z47" s="17">
        <f t="shared" si="26"/>
        <v>8.4434434575517935E-3</v>
      </c>
      <c r="AB47" s="18">
        <f t="shared" si="38"/>
        <v>119.50265712261498</v>
      </c>
      <c r="AC47" s="19">
        <f t="shared" si="27"/>
        <v>24.109652196131911</v>
      </c>
      <c r="AE47" s="12">
        <f t="shared" si="28"/>
        <v>9.1989894735589506E-4</v>
      </c>
      <c r="AF47" s="12">
        <f t="shared" si="29"/>
        <v>8.4434434575517935E-3</v>
      </c>
      <c r="AG47" s="12">
        <f t="shared" si="39"/>
        <v>2.0866530066709869E-4</v>
      </c>
      <c r="AH47" s="12">
        <f t="shared" si="30"/>
        <v>9.3528159735364479E-6</v>
      </c>
      <c r="AI47" s="12">
        <f t="shared" si="31"/>
        <v>9.5813605215483242E-3</v>
      </c>
      <c r="AJ47" s="12">
        <f t="shared" si="32"/>
        <v>0.42157986294812627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3"/>
        <v>8.0416527609254203E-5</v>
      </c>
      <c r="L48" s="39">
        <v>45</v>
      </c>
      <c r="M48" s="42">
        <v>3.7170000000000002E-2</v>
      </c>
      <c r="N48" s="40">
        <f t="shared" si="21"/>
        <v>0.19353183449254577</v>
      </c>
      <c r="O48" s="32">
        <f t="shared" si="34"/>
        <v>1.0424637695126042</v>
      </c>
      <c r="Q48" s="12">
        <f t="shared" si="35"/>
        <v>151909.88645152893</v>
      </c>
      <c r="R48" s="12">
        <f t="shared" si="36"/>
        <v>37977.471612882233</v>
      </c>
      <c r="S48" s="12">
        <f t="shared" si="22"/>
        <v>189887.35806441115</v>
      </c>
      <c r="U48" s="3">
        <f t="shared" si="23"/>
        <v>8.0405958330600409E-9</v>
      </c>
      <c r="V48" s="34">
        <f t="shared" si="37"/>
        <v>8.513702638297551E-8</v>
      </c>
      <c r="W48" s="3">
        <f t="shared" si="24"/>
        <v>4.5563376387340282E-8</v>
      </c>
      <c r="Y48" s="17">
        <f t="shared" si="25"/>
        <v>2.9545473416741215E-4</v>
      </c>
      <c r="Z48" s="17">
        <f t="shared" si="26"/>
        <v>3.1287217606513246E-3</v>
      </c>
      <c r="AB48" s="18">
        <f t="shared" si="38"/>
        <v>121.89271026506728</v>
      </c>
      <c r="AC48" s="19">
        <f t="shared" si="27"/>
        <v>23.590119828866836</v>
      </c>
      <c r="AE48" s="12">
        <f t="shared" si="28"/>
        <v>2.9545473416741215E-4</v>
      </c>
      <c r="AF48" s="12">
        <f t="shared" si="29"/>
        <v>3.1287217606513246E-3</v>
      </c>
      <c r="AG48" s="12">
        <f t="shared" si="39"/>
        <v>7.2986487299692699E-5</v>
      </c>
      <c r="AH48" s="12">
        <f t="shared" si="30"/>
        <v>3.2729167822302847E-6</v>
      </c>
      <c r="AI48" s="12">
        <f t="shared" si="31"/>
        <v>3.5004358989006597E-3</v>
      </c>
      <c r="AJ48" s="12">
        <f t="shared" si="32"/>
        <v>0.1575196154505297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3"/>
        <v>2.8362909287783957E-5</v>
      </c>
      <c r="L49" s="39">
        <v>46</v>
      </c>
      <c r="M49" s="42">
        <v>3.7280000000000001E-2</v>
      </c>
      <c r="N49" s="40">
        <f t="shared" si="21"/>
        <v>0.18568798525965011</v>
      </c>
      <c r="O49" s="32">
        <f t="shared" si="34"/>
        <v>1.0422420934877801</v>
      </c>
      <c r="Q49" s="12">
        <f t="shared" si="35"/>
        <v>154843.68675904436</v>
      </c>
      <c r="R49" s="12">
        <f t="shared" si="36"/>
        <v>38710.92168976109</v>
      </c>
      <c r="S49" s="12">
        <f t="shared" si="22"/>
        <v>193554.60844880546</v>
      </c>
      <c r="U49" s="3">
        <f t="shared" si="23"/>
        <v>2.4105304277722347E-9</v>
      </c>
      <c r="V49" s="34">
        <f t="shared" si="37"/>
        <v>2.9493173535525328E-8</v>
      </c>
      <c r="W49" s="3">
        <f t="shared" si="24"/>
        <v>1.3659672424042679E-8</v>
      </c>
      <c r="Y49" s="17">
        <f t="shared" si="25"/>
        <v>8.6627356175485097E-5</v>
      </c>
      <c r="Z49" s="17">
        <f t="shared" si="26"/>
        <v>1.0600072274197041E-3</v>
      </c>
      <c r="AB49" s="18">
        <f t="shared" si="38"/>
        <v>124.33056447036863</v>
      </c>
      <c r="AC49" s="19">
        <f t="shared" si="27"/>
        <v>23.086692022697786</v>
      </c>
      <c r="AE49" s="12">
        <f t="shared" si="28"/>
        <v>8.6627356175485097E-5</v>
      </c>
      <c r="AF49" s="12">
        <f t="shared" si="29"/>
        <v>1.0600072274197041E-3</v>
      </c>
      <c r="AG49" s="12">
        <f t="shared" si="39"/>
        <v>2.3441877940483748E-5</v>
      </c>
      <c r="AH49" s="12">
        <f t="shared" si="30"/>
        <v>1.0519076381687855E-6</v>
      </c>
      <c r="AI49" s="12">
        <f t="shared" si="31"/>
        <v>1.1711283691738417E-3</v>
      </c>
      <c r="AJ49" s="12">
        <f t="shared" si="32"/>
        <v>5.3871904981996718E-2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3"/>
        <v>9.0786836339267661E-6</v>
      </c>
      <c r="L50" s="39">
        <v>47</v>
      </c>
      <c r="M50" s="42">
        <v>3.739E-2</v>
      </c>
      <c r="N50" s="40">
        <f t="shared" si="21"/>
        <v>0.17812435659699183</v>
      </c>
      <c r="O50" s="32">
        <f t="shared" si="34"/>
        <v>1.0424626300813598</v>
      </c>
      <c r="Q50" s="12">
        <f t="shared" si="35"/>
        <v>157867.54429742039</v>
      </c>
      <c r="R50" s="12">
        <f t="shared" si="36"/>
        <v>39466.886074355098</v>
      </c>
      <c r="S50" s="12">
        <f t="shared" si="22"/>
        <v>197334.4303717755</v>
      </c>
      <c r="U50" s="3">
        <f t="shared" si="23"/>
        <v>6.5584868193177235E-10</v>
      </c>
      <c r="V50" s="34">
        <f t="shared" si="37"/>
        <v>9.2873478778308473E-9</v>
      </c>
      <c r="W50" s="3">
        <f t="shared" si="24"/>
        <v>3.7164758642800477E-9</v>
      </c>
      <c r="Y50" s="17">
        <f t="shared" si="25"/>
        <v>2.3050789606585633E-5</v>
      </c>
      <c r="Z50" s="17">
        <f t="shared" si="26"/>
        <v>3.2645091357276675E-4</v>
      </c>
      <c r="AB50" s="18">
        <f t="shared" si="38"/>
        <v>126.81717575977601</v>
      </c>
      <c r="AC50" s="19">
        <f t="shared" si="27"/>
        <v>22.589227837657731</v>
      </c>
      <c r="AE50" s="12">
        <f t="shared" si="28"/>
        <v>2.3050789606585633E-5</v>
      </c>
      <c r="AF50" s="12">
        <f t="shared" si="29"/>
        <v>3.2645091357276675E-4</v>
      </c>
      <c r="AG50" s="12">
        <f t="shared" si="39"/>
        <v>6.8731471256296428E-6</v>
      </c>
      <c r="AH50" s="12">
        <f t="shared" si="30"/>
        <v>3.0856145257447053E-7</v>
      </c>
      <c r="AI50" s="12">
        <f t="shared" si="31"/>
        <v>3.5668341175755644E-4</v>
      </c>
      <c r="AJ50" s="12">
        <f t="shared" si="32"/>
        <v>1.6764120352605154E-2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3"/>
        <v>2.6221054071507283E-6</v>
      </c>
      <c r="L51" s="39">
        <v>48</v>
      </c>
      <c r="M51" s="42">
        <v>3.7499999999999999E-2</v>
      </c>
      <c r="N51" s="40">
        <f t="shared" si="21"/>
        <v>0.17083267507059779</v>
      </c>
      <c r="O51" s="32">
        <f t="shared" si="34"/>
        <v>1.0426831782817936</v>
      </c>
      <c r="Q51" s="12">
        <f t="shared" si="35"/>
        <v>160984.50451319347</v>
      </c>
      <c r="R51" s="12">
        <f t="shared" si="36"/>
        <v>40246.126128298369</v>
      </c>
      <c r="S51" s="12">
        <f t="shared" si="22"/>
        <v>201230.63064149185</v>
      </c>
      <c r="U51" s="3">
        <f t="shared" si="23"/>
        <v>1.6100888386820433E-10</v>
      </c>
      <c r="V51" s="34">
        <f t="shared" si="37"/>
        <v>2.6430833051586819E-9</v>
      </c>
      <c r="W51" s="3">
        <f t="shared" si="24"/>
        <v>9.1238367525315877E-10</v>
      </c>
      <c r="Y51" s="17">
        <f t="shared" si="25"/>
        <v>5.5344147642192897E-6</v>
      </c>
      <c r="Z51" s="17">
        <f t="shared" si="26"/>
        <v>9.0860658780822449E-5</v>
      </c>
      <c r="AB51" s="18">
        <f t="shared" si="38"/>
        <v>129.35351927497152</v>
      </c>
      <c r="AC51" s="19">
        <f t="shared" si="27"/>
        <v>22.097807727539518</v>
      </c>
      <c r="AE51" s="12">
        <f t="shared" si="28"/>
        <v>5.5344147642192897E-6</v>
      </c>
      <c r="AF51" s="12">
        <f t="shared" si="29"/>
        <v>9.0860658780822449E-5</v>
      </c>
      <c r="AG51" s="12">
        <f t="shared" si="39"/>
        <v>1.8288813340199934E-6</v>
      </c>
      <c r="AH51" s="12">
        <f t="shared" si="30"/>
        <v>8.2125969072901741E-8</v>
      </c>
      <c r="AI51" s="12">
        <f t="shared" si="31"/>
        <v>9.8306080848134628E-5</v>
      </c>
      <c r="AJ51" s="12">
        <f t="shared" si="32"/>
        <v>4.7186918807104617E-3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3"/>
        <v>6.7949239520903985E-7</v>
      </c>
      <c r="L52" s="39">
        <v>49</v>
      </c>
      <c r="M52" s="42">
        <v>3.7600000000000001E-2</v>
      </c>
      <c r="N52" s="40">
        <f t="shared" si="21"/>
        <v>0.16388220900563755</v>
      </c>
      <c r="O52" s="32">
        <f t="shared" si="34"/>
        <v>1.0424113520749598</v>
      </c>
      <c r="Q52" s="12">
        <f t="shared" si="35"/>
        <v>164120.20936243574</v>
      </c>
      <c r="R52" s="12">
        <f t="shared" si="36"/>
        <v>41030.052340608934</v>
      </c>
      <c r="S52" s="12">
        <f t="shared" si="22"/>
        <v>205150.26170304467</v>
      </c>
      <c r="U52" s="3">
        <f t="shared" si="23"/>
        <v>3.5465265840765505E-11</v>
      </c>
      <c r="V52" s="34">
        <f t="shared" si="37"/>
        <v>6.7594856964805447E-10</v>
      </c>
      <c r="W52" s="3">
        <f t="shared" si="24"/>
        <v>2.0096983976433804E-10</v>
      </c>
      <c r="Y52" s="17">
        <f t="shared" si="25"/>
        <v>1.1922429497814133E-6</v>
      </c>
      <c r="Z52" s="17">
        <f t="shared" si="26"/>
        <v>2.2725714059582703E-5</v>
      </c>
      <c r="AB52" s="18">
        <f t="shared" si="38"/>
        <v>131.94058966047095</v>
      </c>
      <c r="AC52" s="19">
        <f t="shared" si="27"/>
        <v>21.62271529106436</v>
      </c>
      <c r="AE52" s="12">
        <f t="shared" si="28"/>
        <v>1.1922429497814133E-6</v>
      </c>
      <c r="AF52" s="12">
        <f t="shared" si="29"/>
        <v>2.2725714059582703E-5</v>
      </c>
      <c r="AG52" s="12">
        <f t="shared" si="39"/>
        <v>4.3910721347903236E-7</v>
      </c>
      <c r="AH52" s="12">
        <f t="shared" si="30"/>
        <v>1.9728212446213977E-8</v>
      </c>
      <c r="AI52" s="12">
        <f t="shared" si="31"/>
        <v>2.4376792435289362E-5</v>
      </c>
      <c r="AJ52" s="12">
        <f t="shared" si="32"/>
        <v>1.1944628293291788E-3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3"/>
        <v>1.5713941131604257E-7</v>
      </c>
      <c r="L53" s="39">
        <v>50</v>
      </c>
      <c r="M53" s="42">
        <v>3.771E-2</v>
      </c>
      <c r="N53" s="40">
        <f t="shared" si="21"/>
        <v>0.1571085809987022</v>
      </c>
      <c r="O53" s="32">
        <f t="shared" si="34"/>
        <v>1.0431143096314472</v>
      </c>
      <c r="Q53" s="12">
        <f t="shared" si="35"/>
        <v>167429.82383018109</v>
      </c>
      <c r="R53" s="12">
        <f t="shared" si="36"/>
        <v>41857.455957545273</v>
      </c>
      <c r="S53" s="12">
        <f t="shared" si="22"/>
        <v>209287.27978772635</v>
      </c>
      <c r="U53" s="3">
        <f t="shared" si="23"/>
        <v>6.9714427715851161E-12</v>
      </c>
      <c r="V53" s="34">
        <f t="shared" si="37"/>
        <v>1.5449355462043708E-10</v>
      </c>
      <c r="W53" s="3">
        <f t="shared" si="24"/>
        <v>3.9504842372315696E-11</v>
      </c>
      <c r="Y53" s="17">
        <f t="shared" si="25"/>
        <v>2.2920490206729551E-7</v>
      </c>
      <c r="Z53" s="17">
        <f t="shared" si="26"/>
        <v>5.0798759268336917E-6</v>
      </c>
      <c r="AB53" s="18">
        <f t="shared" si="38"/>
        <v>134.57940145368036</v>
      </c>
      <c r="AC53" s="19">
        <f t="shared" si="27"/>
        <v>21.143578794042401</v>
      </c>
      <c r="AE53" s="12">
        <f t="shared" si="28"/>
        <v>2.2920490206729551E-7</v>
      </c>
      <c r="AF53" s="12">
        <f t="shared" si="29"/>
        <v>5.0798759268336917E-6</v>
      </c>
      <c r="AG53" s="12">
        <f t="shared" si="39"/>
        <v>9.4593829256085094E-8</v>
      </c>
      <c r="AH53" s="12">
        <f t="shared" si="30"/>
        <v>4.249221642283357E-9</v>
      </c>
      <c r="AI53" s="12">
        <f t="shared" si="31"/>
        <v>5.4079238797993563E-6</v>
      </c>
      <c r="AJ53" s="12">
        <f t="shared" si="32"/>
        <v>2.7039619398996781E-4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D89A-B66E-4C52-A2BA-2C6139ECEB2E}">
  <dimension ref="A1:AO62"/>
  <sheetViews>
    <sheetView topLeftCell="F1" workbookViewId="0">
      <selection activeCell="M8" sqref="M8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41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39">
        <v>0</v>
      </c>
      <c r="M3" s="42">
        <v>0</v>
      </c>
      <c r="N3" s="40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 t="shared" ref="U3:U34" si="3">I3*$B$7*(1-$B$7)^L3</f>
        <v>0.14902950000000001</v>
      </c>
      <c r="V3" s="34">
        <f>G3</f>
        <v>6.4700000000000001E-3</v>
      </c>
      <c r="W3" s="3">
        <f t="shared" ref="W3:W34" si="4">(1-G3)*(1-$B$7)*W2</f>
        <v>0.84450049999999999</v>
      </c>
      <c r="Y3" s="17">
        <f t="shared" ref="Y3:Y34" si="5">U3*(S3-$B$9)*N3</f>
        <v>14899.969410000002</v>
      </c>
      <c r="Z3" s="17">
        <f t="shared" ref="Z3:Z34" si="6">V3*MAX(S3,$B$8)*N3</f>
        <v>647</v>
      </c>
      <c r="AB3" s="18">
        <v>50</v>
      </c>
      <c r="AC3" s="19">
        <f t="shared" ref="AC3:AC34" si="7">AB3*N3</f>
        <v>50</v>
      </c>
      <c r="AE3" s="12">
        <f t="shared" ref="AE3:AE34" si="8">Y3</f>
        <v>14899.969410000002</v>
      </c>
      <c r="AF3" s="12">
        <f t="shared" ref="AF3:AF34" si="9">Z3</f>
        <v>647</v>
      </c>
      <c r="AG3" s="12"/>
      <c r="AH3" s="12">
        <f t="shared" ref="AH3:AH34" si="10">AC3*W2</f>
        <v>50</v>
      </c>
      <c r="AI3" s="12">
        <f t="shared" ref="AI3:AI34" si="11">SUM(AE3:AH3)</f>
        <v>15596.969410000002</v>
      </c>
      <c r="AJ3" s="12">
        <f t="shared" ref="AJ3:AJ34" si="12">AI3*L3</f>
        <v>0</v>
      </c>
      <c r="AK3" s="11"/>
      <c r="AL3" s="24" t="s">
        <v>67</v>
      </c>
      <c r="AM3" s="28">
        <f>SUM(AJ3:AJ53)/AM8</f>
        <v>4.709335737853344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3">I3*H4</f>
        <v>0.98647593700000002</v>
      </c>
      <c r="L4" s="39">
        <v>1</v>
      </c>
      <c r="M4" s="42">
        <v>8.7500000000000008E-3</v>
      </c>
      <c r="N4" s="40">
        <f t="shared" si="1"/>
        <v>0.99132589838909535</v>
      </c>
      <c r="O4" s="32">
        <f t="shared" ref="O4:O35" si="14">N3/N4</f>
        <v>1.00875</v>
      </c>
      <c r="Q4" s="12">
        <f t="shared" ref="Q4:Q35" si="15">Q3*(1-$B$5)*O4</f>
        <v>78924.600000000006</v>
      </c>
      <c r="R4" s="12">
        <f t="shared" ref="R4:R35" si="16">R3*(1-$B$5)*O4</f>
        <v>19731.150000000001</v>
      </c>
      <c r="S4" s="12">
        <f t="shared" si="2"/>
        <v>98655.75</v>
      </c>
      <c r="U4" s="3">
        <f t="shared" si="3"/>
        <v>0.1257756819675</v>
      </c>
      <c r="V4" s="34">
        <f t="shared" ref="V4:V35" si="17">I3*G4*(1-$B$7)^L4</f>
        <v>5.9959535499999996E-3</v>
      </c>
      <c r="W4" s="3">
        <f t="shared" si="4"/>
        <v>0.71272886448249995</v>
      </c>
      <c r="Y4" s="17">
        <f t="shared" si="5"/>
        <v>12298.36800260306</v>
      </c>
      <c r="Z4" s="17">
        <f t="shared" si="6"/>
        <v>594.39440396530347</v>
      </c>
      <c r="AB4" s="18">
        <f t="shared" ref="AB4:AB35" si="18">AB3*(1+$B$4)</f>
        <v>51</v>
      </c>
      <c r="AC4" s="19">
        <f t="shared" si="7"/>
        <v>50.557620817843862</v>
      </c>
      <c r="AE4" s="12">
        <f t="shared" si="8"/>
        <v>12298.36800260306</v>
      </c>
      <c r="AF4" s="12">
        <f t="shared" si="9"/>
        <v>594.39440396530347</v>
      </c>
      <c r="AG4" s="12">
        <f t="shared" ref="AG4:AG35" si="19">S4/(1-$B$5)*($B$6)*N4*W3</f>
        <v>1182.3007</v>
      </c>
      <c r="AH4" s="12">
        <f t="shared" si="10"/>
        <v>42.69593605947955</v>
      </c>
      <c r="AI4" s="12">
        <f t="shared" si="11"/>
        <v>14117.759042627842</v>
      </c>
      <c r="AJ4" s="12">
        <f t="shared" si="12"/>
        <v>14117.759042627842</v>
      </c>
      <c r="AL4" s="26" t="s">
        <v>69</v>
      </c>
      <c r="AM4" s="29">
        <f>SUM(AE3:AE53)</f>
        <v>83053.255411048536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3"/>
        <v>0.97876169517265998</v>
      </c>
      <c r="L5" s="39">
        <v>2</v>
      </c>
      <c r="M5" s="42">
        <v>1.056E-2</v>
      </c>
      <c r="N5" s="40">
        <f t="shared" si="1"/>
        <v>0.97920989186364271</v>
      </c>
      <c r="O5" s="32">
        <f t="shared" si="14"/>
        <v>1.0123732476827754</v>
      </c>
      <c r="Q5" s="12">
        <f t="shared" si="15"/>
        <v>78143.328244334582</v>
      </c>
      <c r="R5" s="12">
        <f t="shared" si="16"/>
        <v>19535.832061083645</v>
      </c>
      <c r="S5" s="12">
        <f t="shared" si="2"/>
        <v>97679.16030541822</v>
      </c>
      <c r="U5" s="3">
        <f t="shared" si="3"/>
        <v>0.10607329871433702</v>
      </c>
      <c r="V5" s="34">
        <f t="shared" si="17"/>
        <v>5.5735397202531494E-3</v>
      </c>
      <c r="W5" s="3">
        <f t="shared" si="4"/>
        <v>0.60108202604790972</v>
      </c>
      <c r="Y5" s="17">
        <f t="shared" si="5"/>
        <v>10143.663944281119</v>
      </c>
      <c r="Z5" s="17">
        <f t="shared" si="6"/>
        <v>545.76652267668044</v>
      </c>
      <c r="AB5" s="18">
        <f t="shared" si="18"/>
        <v>52.02</v>
      </c>
      <c r="AC5" s="19">
        <f t="shared" si="7"/>
        <v>50.938498574746696</v>
      </c>
      <c r="AE5" s="12">
        <f t="shared" si="8"/>
        <v>10143.663944281119</v>
      </c>
      <c r="AF5" s="12">
        <f t="shared" si="9"/>
        <v>545.76652267668044</v>
      </c>
      <c r="AG5" s="12">
        <f t="shared" si="19"/>
        <v>975.86836124943898</v>
      </c>
      <c r="AH5" s="12">
        <f t="shared" si="10"/>
        <v>36.305338247622657</v>
      </c>
      <c r="AI5" s="12">
        <f t="shared" si="11"/>
        <v>11701.604166454861</v>
      </c>
      <c r="AJ5" s="12">
        <f t="shared" si="12"/>
        <v>23403.208332909722</v>
      </c>
      <c r="AL5" s="22" t="s">
        <v>71</v>
      </c>
      <c r="AM5" s="27">
        <f>SUM(AF3:AF53)</f>
        <v>6896.5089153426725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3"/>
        <v>0.97028561889246479</v>
      </c>
      <c r="L6" s="39">
        <v>3</v>
      </c>
      <c r="M6" s="42">
        <v>1.218E-2</v>
      </c>
      <c r="N6" s="40">
        <f t="shared" si="1"/>
        <v>0.964332369664891</v>
      </c>
      <c r="O6" s="32">
        <f t="shared" si="14"/>
        <v>1.0154277950909412</v>
      </c>
      <c r="Q6" s="12">
        <f t="shared" si="15"/>
        <v>77603.231535207655</v>
      </c>
      <c r="R6" s="12">
        <f t="shared" si="16"/>
        <v>19400.807883801914</v>
      </c>
      <c r="S6" s="12">
        <f t="shared" si="2"/>
        <v>97004.039419009569</v>
      </c>
      <c r="U6" s="3">
        <f t="shared" si="3"/>
        <v>8.9381498355350225E-2</v>
      </c>
      <c r="V6" s="34">
        <f t="shared" si="17"/>
        <v>5.2053703455748977E-3</v>
      </c>
      <c r="W6" s="3">
        <f t="shared" si="4"/>
        <v>0.50649515734698458</v>
      </c>
      <c r="Y6" s="17">
        <f t="shared" si="5"/>
        <v>8359.3910970891939</v>
      </c>
      <c r="Z6" s="17">
        <f t="shared" si="6"/>
        <v>501.97071203315932</v>
      </c>
      <c r="AB6" s="18">
        <f t="shared" si="18"/>
        <v>53.060400000000001</v>
      </c>
      <c r="AC6" s="19">
        <f t="shared" si="7"/>
        <v>51.16786126736698</v>
      </c>
      <c r="AE6" s="12">
        <f t="shared" si="8"/>
        <v>8359.3910970891939</v>
      </c>
      <c r="AF6" s="12">
        <f t="shared" si="9"/>
        <v>501.97071203315932</v>
      </c>
      <c r="AG6" s="12">
        <f t="shared" si="19"/>
        <v>804.89547684337253</v>
      </c>
      <c r="AH6" s="12">
        <f t="shared" si="10"/>
        <v>30.756081719127309</v>
      </c>
      <c r="AI6" s="12">
        <f t="shared" si="11"/>
        <v>9697.0133676848527</v>
      </c>
      <c r="AJ6" s="12">
        <f t="shared" si="12"/>
        <v>29091.040103054558</v>
      </c>
      <c r="AL6" s="22" t="s">
        <v>73</v>
      </c>
      <c r="AM6" s="27">
        <f>SUM(AG3:AG53)</f>
        <v>6590.2520817970217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3"/>
        <v>0.96092236267015241</v>
      </c>
      <c r="L7" s="39">
        <v>4</v>
      </c>
      <c r="M7" s="42">
        <v>1.3100000000000001E-2</v>
      </c>
      <c r="N7" s="40">
        <f t="shared" si="1"/>
        <v>0.94927214774193358</v>
      </c>
      <c r="O7" s="32">
        <f t="shared" si="14"/>
        <v>1.0158650203303465</v>
      </c>
      <c r="Q7" s="12">
        <f t="shared" si="15"/>
        <v>77100.051396827592</v>
      </c>
      <c r="R7" s="12">
        <f t="shared" si="16"/>
        <v>19275.012849206898</v>
      </c>
      <c r="S7" s="12">
        <f t="shared" si="2"/>
        <v>96375.064246034482</v>
      </c>
      <c r="U7" s="3">
        <f t="shared" si="3"/>
        <v>7.5241121861787927E-2</v>
      </c>
      <c r="V7" s="34">
        <f t="shared" si="17"/>
        <v>4.8876782683984011E-3</v>
      </c>
      <c r="W7" s="3">
        <f t="shared" si="4"/>
        <v>0.42636635721679822</v>
      </c>
      <c r="Y7" s="17">
        <f t="shared" si="5"/>
        <v>6882.093145138947</v>
      </c>
      <c r="Z7" s="17">
        <f t="shared" si="6"/>
        <v>463.9736847314125</v>
      </c>
      <c r="AB7" s="18">
        <f t="shared" si="18"/>
        <v>54.121608000000002</v>
      </c>
      <c r="AC7" s="19">
        <f t="shared" si="7"/>
        <v>51.376135065407013</v>
      </c>
      <c r="AE7" s="12">
        <f t="shared" si="8"/>
        <v>6882.093145138947</v>
      </c>
      <c r="AF7" s="12">
        <f t="shared" si="9"/>
        <v>463.9736847314125</v>
      </c>
      <c r="AG7" s="12">
        <f t="shared" si="19"/>
        <v>663.31512067816232</v>
      </c>
      <c r="AH7" s="12">
        <f t="shared" si="10"/>
        <v>26.021763613833258</v>
      </c>
      <c r="AI7" s="12">
        <f t="shared" si="11"/>
        <v>8035.4037141623548</v>
      </c>
      <c r="AJ7" s="12">
        <f t="shared" si="12"/>
        <v>32141.614856649419</v>
      </c>
      <c r="AL7" s="22" t="s">
        <v>74</v>
      </c>
      <c r="AM7" s="27">
        <f>SUM(AH3:AH53)</f>
        <v>317.75680135747933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3"/>
        <v>0.95054440115331473</v>
      </c>
      <c r="L8" s="39">
        <v>5</v>
      </c>
      <c r="M8" s="42">
        <v>1.367E-2</v>
      </c>
      <c r="N8" s="40">
        <f t="shared" si="1"/>
        <v>0.93436601166841937</v>
      </c>
      <c r="O8" s="32">
        <f t="shared" si="14"/>
        <v>1.0159532087933052</v>
      </c>
      <c r="Q8" s="12">
        <f t="shared" si="15"/>
        <v>76606.783633211569</v>
      </c>
      <c r="R8" s="12">
        <f t="shared" si="16"/>
        <v>19151.695908302892</v>
      </c>
      <c r="S8" s="12">
        <f t="shared" si="2"/>
        <v>95758.479541514462</v>
      </c>
      <c r="U8" s="3">
        <f t="shared" si="3"/>
        <v>6.3264240083828513E-2</v>
      </c>
      <c r="V8" s="34">
        <f t="shared" si="17"/>
        <v>4.6047566579414207E-3</v>
      </c>
      <c r="W8" s="3">
        <f t="shared" si="4"/>
        <v>0.35849736047502823</v>
      </c>
      <c r="Y8" s="17">
        <f t="shared" si="5"/>
        <v>5659.2887603289819</v>
      </c>
      <c r="Z8" s="17">
        <f t="shared" si="6"/>
        <v>430.25281131843252</v>
      </c>
      <c r="AB8" s="18">
        <f t="shared" si="18"/>
        <v>55.204040160000005</v>
      </c>
      <c r="AC8" s="19">
        <f t="shared" si="7"/>
        <v>51.580778832282455</v>
      </c>
      <c r="AE8" s="12">
        <f t="shared" si="8"/>
        <v>5659.2887603289819</v>
      </c>
      <c r="AF8" s="12">
        <f t="shared" si="9"/>
        <v>430.25281131843252</v>
      </c>
      <c r="AG8" s="12">
        <f t="shared" si="19"/>
        <v>546.0927160724957</v>
      </c>
      <c r="AH8" s="12">
        <f t="shared" si="10"/>
        <v>21.992308773125604</v>
      </c>
      <c r="AI8" s="12">
        <f t="shared" si="11"/>
        <v>6657.6265964930362</v>
      </c>
      <c r="AJ8" s="12">
        <f t="shared" si="12"/>
        <v>33288.132982465184</v>
      </c>
      <c r="AL8" s="22" t="s">
        <v>76</v>
      </c>
      <c r="AM8" s="27">
        <f>SUM(AM4:AM7)</f>
        <v>96857.773209545703</v>
      </c>
    </row>
    <row r="9" spans="1:41" x14ac:dyDescent="0.2">
      <c r="A9" s="13" t="s">
        <v>77</v>
      </c>
      <c r="B9" s="12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3"/>
        <v>0.93939451532778628</v>
      </c>
      <c r="L9" s="39">
        <v>6</v>
      </c>
      <c r="M9" s="42">
        <v>1.4409999999999999E-2</v>
      </c>
      <c r="N9" s="40">
        <f t="shared" si="1"/>
        <v>0.91773832668593913</v>
      </c>
      <c r="O9" s="32">
        <f t="shared" si="14"/>
        <v>1.0181181111205464</v>
      </c>
      <c r="Q9" s="12">
        <f t="shared" si="15"/>
        <v>76278.869266929105</v>
      </c>
      <c r="R9" s="12">
        <f t="shared" si="16"/>
        <v>19069.717316732276</v>
      </c>
      <c r="S9" s="12">
        <f t="shared" si="2"/>
        <v>95348.586583661381</v>
      </c>
      <c r="U9" s="3">
        <f t="shared" si="3"/>
        <v>5.3143827965498415E-2</v>
      </c>
      <c r="V9" s="34">
        <f t="shared" si="17"/>
        <v>4.2051740383720814E-3</v>
      </c>
      <c r="W9" s="3">
        <f t="shared" si="4"/>
        <v>0.30114835847115773</v>
      </c>
      <c r="Y9" s="17">
        <f t="shared" si="5"/>
        <v>4649.3780031559963</v>
      </c>
      <c r="Z9" s="17">
        <f t="shared" si="6"/>
        <v>385.92493853987469</v>
      </c>
      <c r="AB9" s="18">
        <f t="shared" si="18"/>
        <v>56.308120963200004</v>
      </c>
      <c r="AC9" s="19">
        <f t="shared" si="7"/>
        <v>51.676120711596624</v>
      </c>
      <c r="AE9" s="12">
        <f t="shared" si="8"/>
        <v>4649.3780031559963</v>
      </c>
      <c r="AF9" s="12">
        <f t="shared" si="9"/>
        <v>385.92493853987469</v>
      </c>
      <c r="AG9" s="12">
        <f t="shared" si="19"/>
        <v>449.06403262245806</v>
      </c>
      <c r="AH9" s="12">
        <f t="shared" si="10"/>
        <v>18.525752874696327</v>
      </c>
      <c r="AI9" s="12">
        <f t="shared" si="11"/>
        <v>5502.8927271930252</v>
      </c>
      <c r="AJ9" s="12">
        <f t="shared" si="12"/>
        <v>33017.356363158149</v>
      </c>
      <c r="AL9" s="22" t="s">
        <v>78</v>
      </c>
      <c r="AM9" s="27">
        <f>-AM8+B8</f>
        <v>3142.2267904542969</v>
      </c>
    </row>
    <row r="10" spans="1:41" x14ac:dyDescent="0.2">
      <c r="F10" s="3">
        <v>67</v>
      </c>
      <c r="G10" s="5">
        <v>1.2800000000000001E-2</v>
      </c>
      <c r="H10" s="3">
        <f t="shared" si="0"/>
        <v>0.98719999999999997</v>
      </c>
      <c r="I10" s="3">
        <f t="shared" si="13"/>
        <v>0.92737026553159063</v>
      </c>
      <c r="L10" s="39">
        <v>7</v>
      </c>
      <c r="M10" s="42">
        <v>1.4999999999999999E-2</v>
      </c>
      <c r="N10" s="40">
        <f t="shared" si="1"/>
        <v>0.90102679065800217</v>
      </c>
      <c r="O10" s="32">
        <f t="shared" si="14"/>
        <v>1.0185472132473807</v>
      </c>
      <c r="Q10" s="12">
        <f t="shared" si="15"/>
        <v>75984.369867619083</v>
      </c>
      <c r="R10" s="12">
        <f t="shared" si="16"/>
        <v>18996.092466904771</v>
      </c>
      <c r="S10" s="12">
        <f t="shared" si="2"/>
        <v>94980.462334523851</v>
      </c>
      <c r="U10" s="3">
        <f t="shared" si="3"/>
        <v>4.4594048922409028E-2</v>
      </c>
      <c r="V10" s="34">
        <f t="shared" si="17"/>
        <v>3.8546989884308187E-3</v>
      </c>
      <c r="W10" s="3">
        <f t="shared" si="4"/>
        <v>0.25269961056031787</v>
      </c>
      <c r="Y10" s="17">
        <f t="shared" si="5"/>
        <v>3815.5524738753329</v>
      </c>
      <c r="Z10" s="17">
        <f t="shared" si="6"/>
        <v>347.31870584984682</v>
      </c>
      <c r="AB10" s="18">
        <f t="shared" si="18"/>
        <v>57.434283382464002</v>
      </c>
      <c r="AC10" s="19">
        <f t="shared" si="7"/>
        <v>51.749828029843769</v>
      </c>
      <c r="AE10" s="12">
        <f t="shared" si="8"/>
        <v>3815.5524738753329</v>
      </c>
      <c r="AF10" s="12">
        <f t="shared" si="9"/>
        <v>347.31870584984682</v>
      </c>
      <c r="AG10" s="12">
        <f t="shared" si="19"/>
        <v>368.9280400264069</v>
      </c>
      <c r="AH10" s="12">
        <f t="shared" si="10"/>
        <v>15.584375762352158</v>
      </c>
      <c r="AI10" s="12">
        <f t="shared" si="11"/>
        <v>4547.3835955139393</v>
      </c>
      <c r="AJ10" s="12">
        <f t="shared" si="12"/>
        <v>31831.685168597574</v>
      </c>
      <c r="AL10" s="24" t="s">
        <v>83</v>
      </c>
      <c r="AM10" s="25">
        <f>MAX(0,-AM9+BASE_CASE!AM9)</f>
        <v>337.44170518529427</v>
      </c>
    </row>
    <row r="11" spans="1:41" x14ac:dyDescent="0.2">
      <c r="F11" s="3">
        <v>68</v>
      </c>
      <c r="G11" s="5">
        <v>1.397E-2</v>
      </c>
      <c r="H11" s="3">
        <f t="shared" si="0"/>
        <v>0.98602999999999996</v>
      </c>
      <c r="I11" s="3">
        <f t="shared" si="13"/>
        <v>0.91441490292211425</v>
      </c>
      <c r="L11" s="39">
        <v>8</v>
      </c>
      <c r="M11" s="42">
        <v>1.566E-2</v>
      </c>
      <c r="N11" s="40">
        <f t="shared" si="1"/>
        <v>0.88310675985810283</v>
      </c>
      <c r="O11" s="32">
        <f t="shared" si="14"/>
        <v>1.0202920321918707</v>
      </c>
      <c r="Q11" s="12">
        <f t="shared" si="15"/>
        <v>75820.669709816691</v>
      </c>
      <c r="R11" s="12">
        <f t="shared" si="16"/>
        <v>18955.167427454173</v>
      </c>
      <c r="S11" s="12">
        <f t="shared" si="2"/>
        <v>94775.837137270864</v>
      </c>
      <c r="U11" s="3">
        <f t="shared" si="3"/>
        <v>3.7375409550118525E-2</v>
      </c>
      <c r="V11" s="34">
        <f t="shared" si="17"/>
        <v>3.5302135595276403E-3</v>
      </c>
      <c r="W11" s="3">
        <f t="shared" si="4"/>
        <v>0.21179398745067168</v>
      </c>
      <c r="Y11" s="17">
        <f t="shared" si="5"/>
        <v>3127.5563426161211</v>
      </c>
      <c r="Z11" s="17">
        <f t="shared" si="6"/>
        <v>311.75554581615944</v>
      </c>
      <c r="AB11" s="18">
        <f t="shared" si="18"/>
        <v>58.582969050113284</v>
      </c>
      <c r="AC11" s="19">
        <f t="shared" si="7"/>
        <v>51.735015980713065</v>
      </c>
      <c r="AE11" s="12">
        <f t="shared" si="8"/>
        <v>3127.5563426161211</v>
      </c>
      <c r="AF11" s="12">
        <f t="shared" si="9"/>
        <v>311.75554581615944</v>
      </c>
      <c r="AG11" s="12">
        <f t="shared" si="19"/>
        <v>302.76424921412553</v>
      </c>
      <c r="AH11" s="12">
        <f t="shared" si="10"/>
        <v>13.073418390658013</v>
      </c>
      <c r="AI11" s="12">
        <f t="shared" si="11"/>
        <v>3755.149556037064</v>
      </c>
      <c r="AJ11" s="12">
        <f t="shared" si="12"/>
        <v>30041.196448296512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3"/>
        <v>0.90009516554235391</v>
      </c>
      <c r="L12" s="39">
        <v>9</v>
      </c>
      <c r="M12" s="42">
        <v>1.6379999999999999E-2</v>
      </c>
      <c r="N12" s="40">
        <f t="shared" si="1"/>
        <v>0.86396272385010708</v>
      </c>
      <c r="O12" s="32">
        <f t="shared" si="14"/>
        <v>1.0221584050787325</v>
      </c>
      <c r="Q12" s="12">
        <f t="shared" si="15"/>
        <v>75795.718656490659</v>
      </c>
      <c r="R12" s="12">
        <f t="shared" si="16"/>
        <v>18948.929664122665</v>
      </c>
      <c r="S12" s="12">
        <f t="shared" si="2"/>
        <v>94744.648320613327</v>
      </c>
      <c r="U12" s="3">
        <f t="shared" si="3"/>
        <v>3.1271594041079119E-2</v>
      </c>
      <c r="V12" s="34">
        <f t="shared" si="17"/>
        <v>3.3166938434775182E-3</v>
      </c>
      <c r="W12" s="3">
        <f t="shared" si="4"/>
        <v>0.17720569956611504</v>
      </c>
      <c r="Y12" s="17">
        <f t="shared" si="5"/>
        <v>2559.22238717647</v>
      </c>
      <c r="Z12" s="17">
        <f t="shared" si="6"/>
        <v>286.54998471877173</v>
      </c>
      <c r="AB12" s="18">
        <f t="shared" si="18"/>
        <v>59.754628431115549</v>
      </c>
      <c r="AC12" s="19">
        <f t="shared" si="7"/>
        <v>51.625771541997644</v>
      </c>
      <c r="AE12" s="12">
        <f t="shared" si="8"/>
        <v>2559.22238717647</v>
      </c>
      <c r="AF12" s="12">
        <f t="shared" si="9"/>
        <v>286.54998471877173</v>
      </c>
      <c r="AG12" s="12">
        <f t="shared" si="19"/>
        <v>248.17184012410982</v>
      </c>
      <c r="AH12" s="12">
        <f t="shared" si="10"/>
        <v>10.934028010097093</v>
      </c>
      <c r="AI12" s="12">
        <f t="shared" si="11"/>
        <v>3104.8782400294481</v>
      </c>
      <c r="AJ12" s="12">
        <f t="shared" si="12"/>
        <v>27943.904160265032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3"/>
        <v>0.88437050300032904</v>
      </c>
      <c r="L13" s="39">
        <v>10</v>
      </c>
      <c r="M13" s="42">
        <v>1.6899999999999998E-2</v>
      </c>
      <c r="N13" s="40">
        <f t="shared" si="1"/>
        <v>0.84570232909856868</v>
      </c>
      <c r="O13" s="32">
        <f t="shared" si="14"/>
        <v>1.0215919882483973</v>
      </c>
      <c r="Q13" s="12">
        <f t="shared" si="15"/>
        <v>75728.788346694419</v>
      </c>
      <c r="R13" s="12">
        <f t="shared" si="16"/>
        <v>18932.197086673605</v>
      </c>
      <c r="S13" s="12">
        <f t="shared" si="2"/>
        <v>94660.985433368027</v>
      </c>
      <c r="U13" s="3">
        <f t="shared" si="3"/>
        <v>2.6116487399204247E-2</v>
      </c>
      <c r="V13" s="34">
        <f t="shared" si="17"/>
        <v>3.0957835714200289E-3</v>
      </c>
      <c r="W13" s="3">
        <f t="shared" si="4"/>
        <v>0.14799342859549075</v>
      </c>
      <c r="Y13" s="17">
        <f t="shared" si="5"/>
        <v>2090.3140773557561</v>
      </c>
      <c r="Z13" s="17">
        <f t="shared" si="6"/>
        <v>261.81113767350035</v>
      </c>
      <c r="AB13" s="18">
        <f t="shared" si="18"/>
        <v>60.949720999737863</v>
      </c>
      <c r="AC13" s="19">
        <f t="shared" si="7"/>
        <v>51.545321007386256</v>
      </c>
      <c r="AE13" s="12">
        <f t="shared" si="8"/>
        <v>2090.3140773557561</v>
      </c>
      <c r="AF13" s="12">
        <f t="shared" si="9"/>
        <v>261.81113767350035</v>
      </c>
      <c r="AG13" s="12">
        <f t="shared" si="19"/>
        <v>203.07451046928614</v>
      </c>
      <c r="AH13" s="12">
        <f t="shared" si="10"/>
        <v>9.1341246684738469</v>
      </c>
      <c r="AI13" s="12">
        <f t="shared" si="11"/>
        <v>2564.3338501670164</v>
      </c>
      <c r="AJ13" s="12">
        <f t="shared" si="12"/>
        <v>25643.338501670165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3"/>
        <v>0.86691302927110259</v>
      </c>
      <c r="L14" s="39">
        <v>11</v>
      </c>
      <c r="M14" s="42">
        <v>1.7260000000000001E-2</v>
      </c>
      <c r="N14" s="40">
        <f t="shared" si="1"/>
        <v>0.82841576329235611</v>
      </c>
      <c r="O14" s="32">
        <f t="shared" si="14"/>
        <v>1.0208670169885601</v>
      </c>
      <c r="Q14" s="12">
        <f t="shared" si="15"/>
        <v>75608.223769935707</v>
      </c>
      <c r="R14" s="12">
        <f t="shared" si="16"/>
        <v>18902.055942483927</v>
      </c>
      <c r="S14" s="12">
        <f t="shared" si="2"/>
        <v>94510.279712419637</v>
      </c>
      <c r="U14" s="3">
        <f t="shared" si="3"/>
        <v>2.1760805747252358E-2</v>
      </c>
      <c r="V14" s="34">
        <f t="shared" si="17"/>
        <v>2.9213902804749873E-3</v>
      </c>
      <c r="W14" s="3">
        <f t="shared" si="4"/>
        <v>0.1233112325677634</v>
      </c>
      <c r="Y14" s="17">
        <f t="shared" si="5"/>
        <v>1703.3757529595796</v>
      </c>
      <c r="Z14" s="17">
        <f t="shared" si="6"/>
        <v>242.01257590745567</v>
      </c>
      <c r="AB14" s="18">
        <f t="shared" si="18"/>
        <v>62.168715419732621</v>
      </c>
      <c r="AC14" s="19">
        <f t="shared" si="7"/>
        <v>51.501543837343071</v>
      </c>
      <c r="AE14" s="12">
        <f t="shared" si="8"/>
        <v>1703.3757529595796</v>
      </c>
      <c r="AF14" s="12">
        <f t="shared" si="9"/>
        <v>242.01257590745567</v>
      </c>
      <c r="AG14" s="12">
        <f t="shared" si="19"/>
        <v>165.86662781865459</v>
      </c>
      <c r="AH14" s="12">
        <f t="shared" si="10"/>
        <v>7.6218900504493687</v>
      </c>
      <c r="AI14" s="12">
        <f t="shared" si="11"/>
        <v>2118.8768467361392</v>
      </c>
      <c r="AJ14" s="12">
        <f t="shared" si="12"/>
        <v>23307.645314097532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3"/>
        <v>0.84808367827533426</v>
      </c>
      <c r="L15" s="39">
        <v>12</v>
      </c>
      <c r="M15" s="42">
        <v>1.7510000000000001E-2</v>
      </c>
      <c r="N15" s="40">
        <f t="shared" si="1"/>
        <v>0.8119621156163499</v>
      </c>
      <c r="O15" s="32">
        <f t="shared" si="14"/>
        <v>1.0202640583341951</v>
      </c>
      <c r="Q15" s="12">
        <f t="shared" si="15"/>
        <v>75443.265455961562</v>
      </c>
      <c r="R15" s="12">
        <f t="shared" si="16"/>
        <v>18860.816363990391</v>
      </c>
      <c r="S15" s="12">
        <f t="shared" si="2"/>
        <v>94304.081819951956</v>
      </c>
      <c r="U15" s="3">
        <f t="shared" si="3"/>
        <v>1.8094936889458735E-2</v>
      </c>
      <c r="V15" s="34">
        <f t="shared" si="17"/>
        <v>2.6783199713718204E-3</v>
      </c>
      <c r="W15" s="3">
        <f t="shared" si="4"/>
        <v>0.10253797570693284</v>
      </c>
      <c r="Y15" s="17">
        <f t="shared" si="5"/>
        <v>1385.2597490901899</v>
      </c>
      <c r="Z15" s="17">
        <f t="shared" si="6"/>
        <v>217.46943502525849</v>
      </c>
      <c r="AB15" s="18">
        <f t="shared" si="18"/>
        <v>63.412089728127278</v>
      </c>
      <c r="AC15" s="19">
        <f t="shared" si="7"/>
        <v>51.488214531304031</v>
      </c>
      <c r="AE15" s="12">
        <f t="shared" si="8"/>
        <v>1385.2597490901899</v>
      </c>
      <c r="AF15" s="12">
        <f t="shared" si="9"/>
        <v>217.46943502525849</v>
      </c>
      <c r="AG15" s="12">
        <f t="shared" si="19"/>
        <v>135.16307923273808</v>
      </c>
      <c r="AH15" s="12">
        <f t="shared" si="10"/>
        <v>6.3490751965685259</v>
      </c>
      <c r="AI15" s="12">
        <f t="shared" si="11"/>
        <v>1744.2413385447549</v>
      </c>
      <c r="AJ15" s="12">
        <f t="shared" si="12"/>
        <v>20930.89606253706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3"/>
        <v>0.82779751669098822</v>
      </c>
      <c r="L16" s="39">
        <v>13</v>
      </c>
      <c r="M16" s="42">
        <v>1.7780000000000001E-2</v>
      </c>
      <c r="N16" s="40">
        <f t="shared" si="1"/>
        <v>0.79524168694269948</v>
      </c>
      <c r="O16" s="32">
        <f t="shared" si="14"/>
        <v>1.0210255937888919</v>
      </c>
      <c r="Q16" s="12">
        <f t="shared" si="15"/>
        <v>75334.855801536134</v>
      </c>
      <c r="R16" s="12">
        <f t="shared" si="16"/>
        <v>18833.713950384034</v>
      </c>
      <c r="S16" s="12">
        <f t="shared" si="2"/>
        <v>94168.569751920164</v>
      </c>
      <c r="U16" s="3">
        <f t="shared" si="3"/>
        <v>1.5012790099203447E-2</v>
      </c>
      <c r="V16" s="34">
        <f t="shared" si="17"/>
        <v>2.4527083789098333E-3</v>
      </c>
      <c r="W16" s="3">
        <f t="shared" si="4"/>
        <v>8.5072477228819554E-2</v>
      </c>
      <c r="Y16" s="17">
        <f t="shared" si="5"/>
        <v>1124.0206173133042</v>
      </c>
      <c r="Z16" s="17">
        <f t="shared" si="6"/>
        <v>195.04959488227496</v>
      </c>
      <c r="AB16" s="18">
        <f t="shared" si="18"/>
        <v>64.680331522689826</v>
      </c>
      <c r="AC16" s="19">
        <f t="shared" si="7"/>
        <v>51.436495952116921</v>
      </c>
      <c r="AE16" s="12">
        <f t="shared" si="8"/>
        <v>1124.0206173133042</v>
      </c>
      <c r="AF16" s="12">
        <f t="shared" si="9"/>
        <v>195.04959488227496</v>
      </c>
      <c r="AG16" s="12">
        <f t="shared" si="19"/>
        <v>109.92058537429379</v>
      </c>
      <c r="AH16" s="12">
        <f t="shared" si="10"/>
        <v>5.2741941723879142</v>
      </c>
      <c r="AI16" s="12">
        <f t="shared" si="11"/>
        <v>1434.2649917422609</v>
      </c>
      <c r="AJ16" s="12">
        <f t="shared" si="12"/>
        <v>18645.444892649393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3"/>
        <v>0.80629133720735635</v>
      </c>
      <c r="L17" s="39">
        <v>14</v>
      </c>
      <c r="M17" s="42">
        <v>1.7829999999999999E-2</v>
      </c>
      <c r="N17" s="40">
        <f t="shared" si="1"/>
        <v>0.78081210468228568</v>
      </c>
      <c r="O17" s="32">
        <f t="shared" si="14"/>
        <v>1.0184802235696451</v>
      </c>
      <c r="Q17" s="12">
        <f t="shared" si="15"/>
        <v>75039.065442190113</v>
      </c>
      <c r="R17" s="12">
        <f t="shared" si="16"/>
        <v>18759.766360547528</v>
      </c>
      <c r="S17" s="12">
        <f t="shared" si="2"/>
        <v>93798.831802737637</v>
      </c>
      <c r="U17" s="3">
        <f t="shared" si="3"/>
        <v>1.2429344140562218E-2</v>
      </c>
      <c r="V17" s="34">
        <f t="shared" si="17"/>
        <v>2.2101829584047317E-3</v>
      </c>
      <c r="W17" s="3">
        <f t="shared" si="4"/>
        <v>7.0432950129852595E-2</v>
      </c>
      <c r="Y17" s="17">
        <f t="shared" si="5"/>
        <v>910.12190821937622</v>
      </c>
      <c r="Z17" s="17">
        <f t="shared" si="6"/>
        <v>172.57376074849194</v>
      </c>
      <c r="AB17" s="18">
        <f t="shared" si="18"/>
        <v>65.973938153143621</v>
      </c>
      <c r="AC17" s="19">
        <f t="shared" si="7"/>
        <v>51.513249503535015</v>
      </c>
      <c r="AE17" s="12">
        <f t="shared" si="8"/>
        <v>910.12190821937622</v>
      </c>
      <c r="AF17" s="12">
        <f t="shared" si="9"/>
        <v>172.57376074849194</v>
      </c>
      <c r="AG17" s="12">
        <f t="shared" si="19"/>
        <v>89.191245197340564</v>
      </c>
      <c r="AH17" s="12">
        <f t="shared" si="10"/>
        <v>4.3823597453719829</v>
      </c>
      <c r="AI17" s="12">
        <f t="shared" si="11"/>
        <v>1176.2692739105808</v>
      </c>
      <c r="AJ17" s="12">
        <f t="shared" si="12"/>
        <v>16467.769834748131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3"/>
        <v>0.78273150433415739</v>
      </c>
      <c r="L18" s="39">
        <v>15</v>
      </c>
      <c r="M18" s="42">
        <v>1.8079999999999999E-2</v>
      </c>
      <c r="N18" s="40">
        <f t="shared" si="1"/>
        <v>0.7643132906796829</v>
      </c>
      <c r="O18" s="32">
        <f t="shared" si="14"/>
        <v>1.0215864544078919</v>
      </c>
      <c r="Q18" s="12">
        <f t="shared" si="15"/>
        <v>74972.39716541105</v>
      </c>
      <c r="R18" s="12">
        <f t="shared" si="16"/>
        <v>18743.099291352763</v>
      </c>
      <c r="S18" s="12">
        <f t="shared" si="2"/>
        <v>93715.496456763809</v>
      </c>
      <c r="U18" s="3">
        <f t="shared" si="3"/>
        <v>1.025623489905874E-2</v>
      </c>
      <c r="V18" s="34">
        <f t="shared" si="17"/>
        <v>2.0580508027942921E-3</v>
      </c>
      <c r="W18" s="3">
        <f t="shared" si="4"/>
        <v>5.8118664427999553E-2</v>
      </c>
      <c r="Y18" s="17">
        <f t="shared" si="5"/>
        <v>734.47680853028237</v>
      </c>
      <c r="Z18" s="17">
        <f t="shared" si="6"/>
        <v>157.29955814696686</v>
      </c>
      <c r="AB18" s="18">
        <f t="shared" si="18"/>
        <v>67.293416916206496</v>
      </c>
      <c r="AC18" s="19">
        <f t="shared" si="7"/>
        <v>51.433252924305627</v>
      </c>
      <c r="AE18" s="12">
        <f t="shared" si="8"/>
        <v>734.47680853028237</v>
      </c>
      <c r="AF18" s="12">
        <f t="shared" si="9"/>
        <v>157.29955814696686</v>
      </c>
      <c r="AG18" s="12">
        <f t="shared" si="19"/>
        <v>72.218403290745556</v>
      </c>
      <c r="AH18" s="12">
        <f t="shared" si="10"/>
        <v>3.6225957382337133</v>
      </c>
      <c r="AI18" s="12">
        <f t="shared" si="11"/>
        <v>967.6173657062285</v>
      </c>
      <c r="AJ18" s="12">
        <f t="shared" si="12"/>
        <v>14514.260485593428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3"/>
        <v>0.75700311978669366</v>
      </c>
      <c r="L19" s="39">
        <v>16</v>
      </c>
      <c r="M19" s="42">
        <v>1.7739999999999999E-2</v>
      </c>
      <c r="N19" s="40">
        <f t="shared" si="1"/>
        <v>0.75476282050608567</v>
      </c>
      <c r="O19" s="32">
        <f t="shared" si="14"/>
        <v>1.0126536044358854</v>
      </c>
      <c r="Q19" s="12">
        <f t="shared" si="15"/>
        <v>74250.804721851702</v>
      </c>
      <c r="R19" s="12">
        <f t="shared" si="16"/>
        <v>18562.701180462926</v>
      </c>
      <c r="S19" s="12">
        <f t="shared" si="2"/>
        <v>92813.505902314631</v>
      </c>
      <c r="U19" s="3">
        <f t="shared" si="3"/>
        <v>8.4312455892376799E-3</v>
      </c>
      <c r="V19" s="34">
        <f t="shared" si="17"/>
        <v>1.9103604997483452E-3</v>
      </c>
      <c r="W19" s="3">
        <f t="shared" si="4"/>
        <v>4.7777058339013523E-2</v>
      </c>
      <c r="Y19" s="17">
        <f t="shared" si="5"/>
        <v>590.49989130215829</v>
      </c>
      <c r="Z19" s="17">
        <f t="shared" si="6"/>
        <v>144.18690789734765</v>
      </c>
      <c r="AB19" s="18">
        <f t="shared" si="18"/>
        <v>68.639285254530634</v>
      </c>
      <c r="AC19" s="19">
        <f t="shared" si="7"/>
        <v>51.806380536231316</v>
      </c>
      <c r="AE19" s="12">
        <f t="shared" si="8"/>
        <v>590.49989130215829</v>
      </c>
      <c r="AF19" s="12">
        <f t="shared" si="9"/>
        <v>144.18690789734765</v>
      </c>
      <c r="AG19" s="12">
        <f t="shared" si="19"/>
        <v>58.280931319680249</v>
      </c>
      <c r="AH19" s="12">
        <f t="shared" si="10"/>
        <v>3.0109176456144753</v>
      </c>
      <c r="AI19" s="12">
        <f t="shared" si="11"/>
        <v>795.97864816480057</v>
      </c>
      <c r="AJ19" s="12">
        <f t="shared" si="12"/>
        <v>12735.658370636809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3"/>
        <v>0.72857765263870333</v>
      </c>
      <c r="L20" s="39">
        <v>17</v>
      </c>
      <c r="M20" s="42">
        <v>1.7600000000000001E-2</v>
      </c>
      <c r="N20" s="40">
        <f t="shared" si="1"/>
        <v>0.74334312453455509</v>
      </c>
      <c r="O20" s="32">
        <f t="shared" si="14"/>
        <v>1.0153626173359456</v>
      </c>
      <c r="Q20" s="12">
        <f t="shared" si="15"/>
        <v>73732.878610402578</v>
      </c>
      <c r="R20" s="12">
        <f t="shared" si="16"/>
        <v>18433.219652600645</v>
      </c>
      <c r="S20" s="12">
        <f t="shared" si="2"/>
        <v>92166.098263003223</v>
      </c>
      <c r="U20" s="3">
        <f t="shared" si="3"/>
        <v>6.897454469757534E-3</v>
      </c>
      <c r="V20" s="34">
        <f t="shared" si="17"/>
        <v>1.7940285406299577E-3</v>
      </c>
      <c r="W20" s="3">
        <f t="shared" si="4"/>
        <v>3.9085575328626034E-2</v>
      </c>
      <c r="Y20" s="17">
        <f t="shared" si="5"/>
        <v>472.44920424711836</v>
      </c>
      <c r="Z20" s="17">
        <f t="shared" si="6"/>
        <v>133.35787808960407</v>
      </c>
      <c r="AB20" s="18">
        <f t="shared" si="18"/>
        <v>70.012070959621255</v>
      </c>
      <c r="AC20" s="19">
        <f t="shared" si="7"/>
        <v>52.042991582259852</v>
      </c>
      <c r="AE20" s="12">
        <f t="shared" si="8"/>
        <v>472.44920424711836</v>
      </c>
      <c r="AF20" s="12">
        <f t="shared" si="9"/>
        <v>133.35787808960407</v>
      </c>
      <c r="AG20" s="12">
        <f t="shared" si="19"/>
        <v>46.856421607217321</v>
      </c>
      <c r="AH20" s="12">
        <f t="shared" si="10"/>
        <v>2.4864610449624185</v>
      </c>
      <c r="AI20" s="12">
        <f t="shared" si="11"/>
        <v>655.14996498890218</v>
      </c>
      <c r="AJ20" s="12">
        <f t="shared" si="12"/>
        <v>11137.549404811338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3"/>
        <v>0.69834168005419717</v>
      </c>
      <c r="L21" s="39">
        <v>18</v>
      </c>
      <c r="M21" s="42">
        <v>1.746E-2</v>
      </c>
      <c r="N21" s="40">
        <f t="shared" si="1"/>
        <v>0.73229791551759871</v>
      </c>
      <c r="O21" s="32">
        <f t="shared" si="14"/>
        <v>1.0150829447727561</v>
      </c>
      <c r="Q21" s="12">
        <f t="shared" si="15"/>
        <v>73198.397820398386</v>
      </c>
      <c r="R21" s="12">
        <f t="shared" si="16"/>
        <v>18299.599455099597</v>
      </c>
      <c r="S21" s="12">
        <f t="shared" si="2"/>
        <v>91497.997275497983</v>
      </c>
      <c r="U21" s="3">
        <f t="shared" si="3"/>
        <v>5.6195285928732066E-3</v>
      </c>
      <c r="V21" s="34">
        <f t="shared" si="17"/>
        <v>1.6220513761379801E-3</v>
      </c>
      <c r="W21" s="3">
        <f t="shared" si="4"/>
        <v>3.1843995359614845E-2</v>
      </c>
      <c r="Y21" s="17">
        <f t="shared" si="5"/>
        <v>376.44742540843134</v>
      </c>
      <c r="Z21" s="17">
        <f t="shared" si="6"/>
        <v>118.78248416082953</v>
      </c>
      <c r="AB21" s="18">
        <f t="shared" si="18"/>
        <v>71.412312378813681</v>
      </c>
      <c r="AC21" s="19">
        <f t="shared" si="7"/>
        <v>52.295087497296869</v>
      </c>
      <c r="AE21" s="12">
        <f t="shared" si="8"/>
        <v>376.44742540843134</v>
      </c>
      <c r="AF21" s="12">
        <f t="shared" si="9"/>
        <v>118.78248416082953</v>
      </c>
      <c r="AG21" s="12">
        <f t="shared" si="19"/>
        <v>37.489105321837656</v>
      </c>
      <c r="AH21" s="12">
        <f t="shared" si="10"/>
        <v>2.0439835816926863</v>
      </c>
      <c r="AI21" s="12">
        <f t="shared" si="11"/>
        <v>534.76299847279131</v>
      </c>
      <c r="AJ21" s="12">
        <f t="shared" si="12"/>
        <v>9625.7339725102429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3"/>
        <v>0.66549168742444775</v>
      </c>
      <c r="L22" s="39">
        <v>19</v>
      </c>
      <c r="M22" s="42">
        <v>1.7080000000000001E-2</v>
      </c>
      <c r="N22" s="40">
        <f t="shared" si="1"/>
        <v>0.72485781730830934</v>
      </c>
      <c r="O22" s="32">
        <f t="shared" si="14"/>
        <v>1.0102642173839242</v>
      </c>
      <c r="Q22" s="12">
        <f t="shared" si="15"/>
        <v>72322.828201850716</v>
      </c>
      <c r="R22" s="12">
        <f t="shared" si="16"/>
        <v>18080.707050462679</v>
      </c>
      <c r="S22" s="12">
        <f t="shared" si="2"/>
        <v>90403.535252313392</v>
      </c>
      <c r="U22" s="3">
        <f t="shared" si="3"/>
        <v>4.5519080726847839E-3</v>
      </c>
      <c r="V22" s="34">
        <f t="shared" si="17"/>
        <v>1.4979415417162821E-3</v>
      </c>
      <c r="W22" s="3">
        <f t="shared" si="4"/>
        <v>2.5794145745213777E-2</v>
      </c>
      <c r="Y22" s="17">
        <f t="shared" si="5"/>
        <v>298.21922276699689</v>
      </c>
      <c r="Z22" s="17">
        <f t="shared" si="6"/>
        <v>108.57946363839081</v>
      </c>
      <c r="AB22" s="18">
        <f t="shared" si="18"/>
        <v>72.840558626389949</v>
      </c>
      <c r="AC22" s="19">
        <f t="shared" si="7"/>
        <v>52.799048337442962</v>
      </c>
      <c r="AE22" s="12">
        <f t="shared" si="8"/>
        <v>298.21922276699689</v>
      </c>
      <c r="AF22" s="12">
        <f t="shared" si="9"/>
        <v>108.57946363839081</v>
      </c>
      <c r="AG22" s="12">
        <f t="shared" si="19"/>
        <v>29.871358484000829</v>
      </c>
      <c r="AH22" s="12">
        <f t="shared" si="10"/>
        <v>1.6813326502496135</v>
      </c>
      <c r="AI22" s="12">
        <f t="shared" si="11"/>
        <v>438.35137753963812</v>
      </c>
      <c r="AJ22" s="12">
        <f t="shared" si="12"/>
        <v>8328.6761732531249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3"/>
        <v>0.63037369107905961</v>
      </c>
      <c r="L23" s="39">
        <v>20</v>
      </c>
      <c r="M23" s="42">
        <v>1.7000000000000001E-2</v>
      </c>
      <c r="N23" s="40">
        <f t="shared" si="1"/>
        <v>0.71380722840198141</v>
      </c>
      <c r="O23" s="32">
        <f t="shared" si="14"/>
        <v>1.0154811950154485</v>
      </c>
      <c r="Q23" s="12">
        <f t="shared" si="15"/>
        <v>71826.737625107475</v>
      </c>
      <c r="R23" s="12">
        <f t="shared" si="16"/>
        <v>17956.684406276869</v>
      </c>
      <c r="S23" s="12">
        <f t="shared" si="2"/>
        <v>89783.42203138434</v>
      </c>
      <c r="U23" s="3">
        <f t="shared" si="3"/>
        <v>3.6649483011358262E-3</v>
      </c>
      <c r="V23" s="34">
        <f t="shared" si="17"/>
        <v>1.3611570709749308E-3</v>
      </c>
      <c r="W23" s="3">
        <f t="shared" si="4"/>
        <v>2.0768040373103019E-2</v>
      </c>
      <c r="Y23" s="17">
        <f t="shared" si="5"/>
        <v>234.82708929692274</v>
      </c>
      <c r="Z23" s="17">
        <f t="shared" si="6"/>
        <v>97.160375625237435</v>
      </c>
      <c r="AB23" s="18">
        <f t="shared" si="18"/>
        <v>74.297369798917757</v>
      </c>
      <c r="AC23" s="19">
        <f t="shared" si="7"/>
        <v>53.033999613722564</v>
      </c>
      <c r="AE23" s="12">
        <f t="shared" si="8"/>
        <v>234.82708929692274</v>
      </c>
      <c r="AF23" s="12">
        <f t="shared" si="9"/>
        <v>97.160375625237435</v>
      </c>
      <c r="AG23" s="12">
        <f t="shared" si="19"/>
        <v>23.663960190873333</v>
      </c>
      <c r="AH23" s="12">
        <f t="shared" si="10"/>
        <v>1.3679667154879709</v>
      </c>
      <c r="AI23" s="12">
        <f t="shared" si="11"/>
        <v>357.01939182852146</v>
      </c>
      <c r="AJ23" s="12">
        <f t="shared" si="12"/>
        <v>7140.3878365704295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3"/>
        <v>0.593213161989949</v>
      </c>
      <c r="L24" s="39">
        <v>21</v>
      </c>
      <c r="M24" s="42">
        <v>1.6979999999999999E-2</v>
      </c>
      <c r="N24" s="40">
        <f t="shared" si="1"/>
        <v>0.70216527023279174</v>
      </c>
      <c r="O24" s="32">
        <f t="shared" si="14"/>
        <v>1.0165800825855855</v>
      </c>
      <c r="Q24" s="12">
        <f t="shared" si="15"/>
        <v>71411.242987715668</v>
      </c>
      <c r="R24" s="12">
        <f t="shared" si="16"/>
        <v>17852.810746928917</v>
      </c>
      <c r="S24" s="12">
        <f t="shared" si="2"/>
        <v>89264.053734644578</v>
      </c>
      <c r="U24" s="3">
        <f t="shared" si="3"/>
        <v>2.9315646589662884E-3</v>
      </c>
      <c r="V24" s="34">
        <f t="shared" si="17"/>
        <v>1.2242759799944226E-3</v>
      </c>
      <c r="W24" s="3">
        <f t="shared" si="4"/>
        <v>1.6612199734142304E-2</v>
      </c>
      <c r="Y24" s="17">
        <f t="shared" si="5"/>
        <v>183.70378797124226</v>
      </c>
      <c r="Z24" s="17">
        <f t="shared" si="6"/>
        <v>85.964407433229965</v>
      </c>
      <c r="AB24" s="18">
        <f t="shared" si="18"/>
        <v>75.783317194896114</v>
      </c>
      <c r="AC24" s="19">
        <f t="shared" si="7"/>
        <v>53.212413397291606</v>
      </c>
      <c r="AE24" s="12">
        <f t="shared" si="8"/>
        <v>183.70378797124226</v>
      </c>
      <c r="AF24" s="12">
        <f t="shared" si="9"/>
        <v>85.964407433229965</v>
      </c>
      <c r="AG24" s="12">
        <f t="shared" si="19"/>
        <v>18.633766576543866</v>
      </c>
      <c r="AH24" s="12">
        <f t="shared" si="10"/>
        <v>1.1051175497851999</v>
      </c>
      <c r="AI24" s="12">
        <f t="shared" si="11"/>
        <v>289.40707953080124</v>
      </c>
      <c r="AJ24" s="12">
        <f t="shared" si="12"/>
        <v>6077.5486701468262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3"/>
        <v>0.55421532872072976</v>
      </c>
      <c r="L25" s="39">
        <v>22</v>
      </c>
      <c r="M25" s="42">
        <v>1.702E-2</v>
      </c>
      <c r="N25" s="40">
        <f t="shared" si="1"/>
        <v>0.68984439850037804</v>
      </c>
      <c r="O25" s="32">
        <f t="shared" si="14"/>
        <v>1.0178603635242927</v>
      </c>
      <c r="Q25" s="12">
        <f t="shared" si="15"/>
        <v>71087.566924759507</v>
      </c>
      <c r="R25" s="12">
        <f t="shared" si="16"/>
        <v>17771.891731189877</v>
      </c>
      <c r="S25" s="12">
        <f t="shared" si="2"/>
        <v>88859.458655949391</v>
      </c>
      <c r="U25" s="3">
        <f t="shared" si="3"/>
        <v>2.3280170585429677E-3</v>
      </c>
      <c r="V25" s="34">
        <f t="shared" si="17"/>
        <v>1.0920860105225149E-3</v>
      </c>
      <c r="W25" s="3">
        <f t="shared" si="4"/>
        <v>1.319209666507682E-2</v>
      </c>
      <c r="Y25" s="17">
        <f t="shared" si="5"/>
        <v>142.67346343653716</v>
      </c>
      <c r="Z25" s="17">
        <f t="shared" si="6"/>
        <v>75.336941703958175</v>
      </c>
      <c r="AB25" s="18">
        <f t="shared" si="18"/>
        <v>77.298983538794033</v>
      </c>
      <c r="AC25" s="19">
        <f t="shared" si="7"/>
        <v>53.324270804009991</v>
      </c>
      <c r="AE25" s="12">
        <f t="shared" si="8"/>
        <v>142.67346343653716</v>
      </c>
      <c r="AF25" s="12">
        <f t="shared" si="9"/>
        <v>75.336941703958175</v>
      </c>
      <c r="AG25" s="12">
        <f t="shared" si="19"/>
        <v>14.577099908438894</v>
      </c>
      <c r="AH25" s="12">
        <f t="shared" si="10"/>
        <v>0.885833437273707</v>
      </c>
      <c r="AI25" s="12">
        <f t="shared" si="11"/>
        <v>233.47333848620792</v>
      </c>
      <c r="AJ25" s="12">
        <f t="shared" si="12"/>
        <v>5136.4134466965743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3"/>
        <v>0.51421206629366745</v>
      </c>
      <c r="L26" s="39">
        <v>23</v>
      </c>
      <c r="M26" s="42">
        <v>1.7080000000000001E-2</v>
      </c>
      <c r="N26" s="40">
        <f t="shared" si="1"/>
        <v>0.67737999962389162</v>
      </c>
      <c r="O26" s="32">
        <f t="shared" si="14"/>
        <v>1.018400895927555</v>
      </c>
      <c r="Q26" s="12">
        <f t="shared" si="15"/>
        <v>70802.937724884439</v>
      </c>
      <c r="R26" s="12">
        <f t="shared" si="16"/>
        <v>17700.73443122111</v>
      </c>
      <c r="S26" s="12">
        <f t="shared" si="2"/>
        <v>88503.672156105546</v>
      </c>
      <c r="U26" s="3">
        <f t="shared" si="3"/>
        <v>1.8359836691687354E-3</v>
      </c>
      <c r="V26" s="34">
        <f t="shared" si="17"/>
        <v>9.5220553728524442E-4</v>
      </c>
      <c r="W26" s="3">
        <f t="shared" si="4"/>
        <v>1.040390745862284E-2</v>
      </c>
      <c r="Y26" s="17">
        <f t="shared" si="5"/>
        <v>110.04348135233403</v>
      </c>
      <c r="Z26" s="17">
        <f t="shared" si="6"/>
        <v>64.500498648814627</v>
      </c>
      <c r="AB26" s="18">
        <f t="shared" si="18"/>
        <v>78.844963209569912</v>
      </c>
      <c r="AC26" s="19">
        <f t="shared" si="7"/>
        <v>53.408001149244214</v>
      </c>
      <c r="AE26" s="12">
        <f t="shared" si="8"/>
        <v>110.04348135233403</v>
      </c>
      <c r="AF26" s="12">
        <f t="shared" si="9"/>
        <v>64.500498648814627</v>
      </c>
      <c r="AG26" s="12">
        <f t="shared" si="19"/>
        <v>11.321309570948838</v>
      </c>
      <c r="AH26" s="12">
        <f t="shared" si="10"/>
        <v>0.70456351384936355</v>
      </c>
      <c r="AI26" s="12">
        <f t="shared" si="11"/>
        <v>186.56985308594687</v>
      </c>
      <c r="AJ26" s="12">
        <f t="shared" si="12"/>
        <v>4291.1066209767778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3"/>
        <v>0.47242719378664405</v>
      </c>
      <c r="L27" s="39">
        <v>24</v>
      </c>
      <c r="M27" s="42">
        <v>1.7160000000000002E-2</v>
      </c>
      <c r="N27" s="40">
        <f t="shared" si="1"/>
        <v>0.6647486206717057</v>
      </c>
      <c r="O27" s="32">
        <f t="shared" si="14"/>
        <v>1.0190017377387295</v>
      </c>
      <c r="Q27" s="12">
        <f t="shared" si="15"/>
        <v>70561.053613933676</v>
      </c>
      <c r="R27" s="12">
        <f t="shared" si="16"/>
        <v>17640.263403483419</v>
      </c>
      <c r="S27" s="12">
        <f t="shared" si="2"/>
        <v>88201.317017417095</v>
      </c>
      <c r="U27" s="3">
        <f t="shared" si="3"/>
        <v>1.4337728907802716E-3</v>
      </c>
      <c r="V27" s="34">
        <f t="shared" si="17"/>
        <v>8.4542152008769162E-4</v>
      </c>
      <c r="W27" s="3">
        <f t="shared" si="4"/>
        <v>8.1247130477548751E-3</v>
      </c>
      <c r="Y27" s="17">
        <f t="shared" si="5"/>
        <v>84.045485518897962</v>
      </c>
      <c r="Z27" s="17">
        <f t="shared" si="6"/>
        <v>56.199278936446973</v>
      </c>
      <c r="AB27" s="18">
        <f t="shared" si="18"/>
        <v>80.421862473761308</v>
      </c>
      <c r="AC27" s="19">
        <f t="shared" si="7"/>
        <v>53.46032215128244</v>
      </c>
      <c r="AE27" s="12">
        <f t="shared" si="8"/>
        <v>84.045485518897962</v>
      </c>
      <c r="AF27" s="12">
        <f t="shared" si="9"/>
        <v>56.199278936446973</v>
      </c>
      <c r="AG27" s="12">
        <f t="shared" si="19"/>
        <v>8.7320894589576863</v>
      </c>
      <c r="AH27" s="12">
        <f t="shared" si="10"/>
        <v>0.55619624437010717</v>
      </c>
      <c r="AI27" s="12">
        <f t="shared" si="11"/>
        <v>149.53305015867272</v>
      </c>
      <c r="AJ27" s="12">
        <f t="shared" si="12"/>
        <v>3588.7932038081453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3"/>
        <v>0.42866153855424932</v>
      </c>
      <c r="L28" s="39">
        <v>25</v>
      </c>
      <c r="M28" s="42">
        <v>1.7270000000000001E-2</v>
      </c>
      <c r="N28" s="40">
        <f t="shared" si="1"/>
        <v>0.65176956077777859</v>
      </c>
      <c r="O28" s="32">
        <f t="shared" si="14"/>
        <v>1.0199135717207148</v>
      </c>
      <c r="Q28" s="12">
        <f t="shared" si="15"/>
        <v>70382.920339017146</v>
      </c>
      <c r="R28" s="12">
        <f t="shared" si="16"/>
        <v>17595.730084754287</v>
      </c>
      <c r="S28" s="12">
        <f t="shared" si="2"/>
        <v>87978.65042377144</v>
      </c>
      <c r="U28" s="3">
        <f t="shared" si="3"/>
        <v>1.1058059446516291E-3</v>
      </c>
      <c r="V28" s="34">
        <f t="shared" si="17"/>
        <v>7.5267341674401141E-4</v>
      </c>
      <c r="W28" s="3">
        <f t="shared" si="4"/>
        <v>6.2662336863592337E-3</v>
      </c>
      <c r="Y28" s="17">
        <f t="shared" si="5"/>
        <v>63.394495719739275</v>
      </c>
      <c r="Z28" s="17">
        <f t="shared" si="6"/>
        <v>49.056962224035416</v>
      </c>
      <c r="AB28" s="18">
        <f t="shared" si="18"/>
        <v>82.030299723236539</v>
      </c>
      <c r="AC28" s="19">
        <f t="shared" si="7"/>
        <v>53.464852421083414</v>
      </c>
      <c r="AE28" s="12">
        <f t="shared" si="8"/>
        <v>63.394495719739275</v>
      </c>
      <c r="AF28" s="12">
        <f t="shared" si="9"/>
        <v>49.056962224035416</v>
      </c>
      <c r="AG28" s="12">
        <f t="shared" si="19"/>
        <v>6.6691207675342907</v>
      </c>
      <c r="AH28" s="12">
        <f t="shared" si="10"/>
        <v>0.43438658406186526</v>
      </c>
      <c r="AI28" s="12">
        <f t="shared" si="11"/>
        <v>119.55496529537086</v>
      </c>
      <c r="AJ28" s="12">
        <f t="shared" si="12"/>
        <v>2988.8741323842714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3"/>
        <v>0.38279475392894463</v>
      </c>
      <c r="L29" s="39">
        <v>26</v>
      </c>
      <c r="M29" s="42">
        <v>1.738E-2</v>
      </c>
      <c r="N29" s="40">
        <f t="shared" si="1"/>
        <v>0.63890591277246667</v>
      </c>
      <c r="O29" s="32">
        <f t="shared" si="14"/>
        <v>1.0201338690848727</v>
      </c>
      <c r="Q29" s="12">
        <f t="shared" si="15"/>
        <v>70220.400824389391</v>
      </c>
      <c r="R29" s="12">
        <f t="shared" si="16"/>
        <v>17555.100206097348</v>
      </c>
      <c r="S29" s="12">
        <f t="shared" si="2"/>
        <v>87775.501030486746</v>
      </c>
      <c r="U29" s="3">
        <f t="shared" si="3"/>
        <v>8.3936200228781888E-4</v>
      </c>
      <c r="V29" s="34">
        <f t="shared" si="17"/>
        <v>6.704870044404377E-4</v>
      </c>
      <c r="W29" s="3">
        <f t="shared" si="4"/>
        <v>4.7563846796309763E-3</v>
      </c>
      <c r="Y29" s="17">
        <f t="shared" si="5"/>
        <v>47.060936186675946</v>
      </c>
      <c r="Z29" s="17">
        <f t="shared" si="6"/>
        <v>42.837811157409476</v>
      </c>
      <c r="AB29" s="18">
        <f t="shared" si="18"/>
        <v>83.670905717701274</v>
      </c>
      <c r="AC29" s="19">
        <f t="shared" si="7"/>
        <v>53.45783639006693</v>
      </c>
      <c r="AE29" s="12">
        <f t="shared" si="8"/>
        <v>47.060936186675946</v>
      </c>
      <c r="AF29" s="12">
        <f t="shared" si="9"/>
        <v>42.837811157409476</v>
      </c>
      <c r="AG29" s="12">
        <f t="shared" si="19"/>
        <v>5.0304402197383489</v>
      </c>
      <c r="AH29" s="12">
        <f t="shared" si="10"/>
        <v>0.33497929518731789</v>
      </c>
      <c r="AI29" s="12">
        <f t="shared" si="11"/>
        <v>95.264166859011098</v>
      </c>
      <c r="AJ29" s="12">
        <f t="shared" si="12"/>
        <v>2476.8683383342886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3"/>
        <v>0.33599426731359183</v>
      </c>
      <c r="L30" s="39">
        <v>27</v>
      </c>
      <c r="M30" s="42">
        <v>1.7520000000000001E-2</v>
      </c>
      <c r="N30" s="40">
        <f t="shared" si="1"/>
        <v>0.62566265535174448</v>
      </c>
      <c r="O30" s="32">
        <f t="shared" si="14"/>
        <v>1.0211667698358582</v>
      </c>
      <c r="Q30" s="12">
        <f t="shared" si="15"/>
        <v>70129.191608919689</v>
      </c>
      <c r="R30" s="12">
        <f t="shared" si="16"/>
        <v>17532.297902229922</v>
      </c>
      <c r="S30" s="12">
        <f t="shared" si="2"/>
        <v>87661.489511149615</v>
      </c>
      <c r="U30" s="3">
        <f t="shared" si="3"/>
        <v>6.2623036330489363E-4</v>
      </c>
      <c r="V30" s="34">
        <f t="shared" si="17"/>
        <v>5.8151559093168293E-4</v>
      </c>
      <c r="W30" s="3">
        <f t="shared" si="4"/>
        <v>3.5486387253943989E-3</v>
      </c>
      <c r="Y30" s="17">
        <f t="shared" si="5"/>
        <v>34.338720154210286</v>
      </c>
      <c r="Z30" s="17">
        <f t="shared" si="6"/>
        <v>36.383258875075555</v>
      </c>
      <c r="AB30" s="18">
        <f t="shared" si="18"/>
        <v>85.344323832055295</v>
      </c>
      <c r="AC30" s="19">
        <f t="shared" si="7"/>
        <v>53.396756267962886</v>
      </c>
      <c r="AE30" s="12">
        <f t="shared" si="8"/>
        <v>34.338720154210286</v>
      </c>
      <c r="AF30" s="12">
        <f t="shared" si="9"/>
        <v>36.383258875075555</v>
      </c>
      <c r="AG30" s="12">
        <f t="shared" si="19"/>
        <v>3.7343518245189604</v>
      </c>
      <c r="AH30" s="12">
        <f t="shared" si="10"/>
        <v>0.25397551345492797</v>
      </c>
      <c r="AI30" s="12">
        <f t="shared" si="11"/>
        <v>74.710306367259747</v>
      </c>
      <c r="AJ30" s="12">
        <f t="shared" si="12"/>
        <v>2017.1782719160133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3"/>
        <v>0.28899538920176659</v>
      </c>
      <c r="L31" s="39">
        <v>28</v>
      </c>
      <c r="M31" s="42">
        <v>1.7649999999999999E-2</v>
      </c>
      <c r="N31" s="40">
        <f t="shared" si="1"/>
        <v>0.61269419529636138</v>
      </c>
      <c r="O31" s="32">
        <f t="shared" si="14"/>
        <v>1.0211662851630416</v>
      </c>
      <c r="Q31" s="12">
        <f t="shared" si="15"/>
        <v>70038.067623078779</v>
      </c>
      <c r="R31" s="12">
        <f t="shared" si="16"/>
        <v>17509.516905769695</v>
      </c>
      <c r="S31" s="12">
        <f t="shared" si="2"/>
        <v>87547.584528848471</v>
      </c>
      <c r="U31" s="3">
        <f t="shared" si="3"/>
        <v>4.5783827107293424E-4</v>
      </c>
      <c r="V31" s="34">
        <f t="shared" si="17"/>
        <v>4.9638358490816821E-4</v>
      </c>
      <c r="W31" s="3">
        <f t="shared" si="4"/>
        <v>2.5944168694132957E-3</v>
      </c>
      <c r="Y31" s="17">
        <f t="shared" si="5"/>
        <v>24.55278733870631</v>
      </c>
      <c r="Z31" s="17">
        <f t="shared" si="6"/>
        <v>30.41313411136332</v>
      </c>
      <c r="AB31" s="18">
        <f t="shared" si="18"/>
        <v>87.051210308696398</v>
      </c>
      <c r="AC31" s="19">
        <f t="shared" si="7"/>
        <v>53.335771249661057</v>
      </c>
      <c r="AE31" s="12">
        <f t="shared" si="8"/>
        <v>24.55278733870631</v>
      </c>
      <c r="AF31" s="12">
        <f t="shared" si="9"/>
        <v>30.41313411136332</v>
      </c>
      <c r="AG31" s="12">
        <f t="shared" si="19"/>
        <v>2.7248268024378053</v>
      </c>
      <c r="AH31" s="12">
        <f t="shared" si="10"/>
        <v>0.18926938330532445</v>
      </c>
      <c r="AI31" s="12">
        <f t="shared" si="11"/>
        <v>57.880017635812756</v>
      </c>
      <c r="AJ31" s="12">
        <f t="shared" si="12"/>
        <v>1620.6404938027572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3"/>
        <v>0.2427474570678079</v>
      </c>
      <c r="L32" s="39">
        <v>29</v>
      </c>
      <c r="M32" s="42">
        <v>1.779E-2</v>
      </c>
      <c r="N32" s="40">
        <f t="shared" si="1"/>
        <v>0.59967065048796009</v>
      </c>
      <c r="O32" s="32">
        <f t="shared" si="14"/>
        <v>1.0217178292747926</v>
      </c>
      <c r="Q32" s="12">
        <f t="shared" si="15"/>
        <v>69984.84128524721</v>
      </c>
      <c r="R32" s="12">
        <f t="shared" si="16"/>
        <v>17496.210321311803</v>
      </c>
      <c r="S32" s="12">
        <f t="shared" si="2"/>
        <v>87481.05160655902</v>
      </c>
      <c r="U32" s="3">
        <f t="shared" si="3"/>
        <v>3.2688485067016267E-4</v>
      </c>
      <c r="V32" s="34">
        <f t="shared" si="17"/>
        <v>4.1518453161220947E-4</v>
      </c>
      <c r="W32" s="3">
        <f t="shared" si="4"/>
        <v>1.8523474871309229E-3</v>
      </c>
      <c r="Y32" s="17">
        <f t="shared" si="5"/>
        <v>17.144399674948229</v>
      </c>
      <c r="Z32" s="17">
        <f t="shared" si="6"/>
        <v>24.897397814443266</v>
      </c>
      <c r="AB32" s="18">
        <f t="shared" si="18"/>
        <v>88.79223451487033</v>
      </c>
      <c r="AC32" s="19">
        <f t="shared" si="7"/>
        <v>53.246097029811793</v>
      </c>
      <c r="AE32" s="12">
        <f t="shared" si="8"/>
        <v>17.144399674948229</v>
      </c>
      <c r="AF32" s="12">
        <f t="shared" si="9"/>
        <v>24.897397814443266</v>
      </c>
      <c r="AG32" s="12">
        <f t="shared" si="19"/>
        <v>1.9482995457677346</v>
      </c>
      <c r="AH32" s="12">
        <f t="shared" si="10"/>
        <v>0.1381425723645609</v>
      </c>
      <c r="AI32" s="12">
        <f t="shared" si="11"/>
        <v>44.128239607523788</v>
      </c>
      <c r="AJ32" s="12">
        <f t="shared" si="12"/>
        <v>1279.7189486181899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3"/>
        <v>0.19886842672823093</v>
      </c>
      <c r="L33" s="39">
        <v>30</v>
      </c>
      <c r="M33" s="42">
        <v>1.7930000000000001E-2</v>
      </c>
      <c r="N33" s="40">
        <f t="shared" si="1"/>
        <v>0.58676281458240809</v>
      </c>
      <c r="O33" s="32">
        <f t="shared" si="14"/>
        <v>1.0219983877382182</v>
      </c>
      <c r="Q33" s="12">
        <f t="shared" si="15"/>
        <v>69950.858270525714</v>
      </c>
      <c r="R33" s="12">
        <f t="shared" si="16"/>
        <v>17487.714567631429</v>
      </c>
      <c r="S33" s="12">
        <f t="shared" si="2"/>
        <v>87438.572838157139</v>
      </c>
      <c r="U33" s="3">
        <f t="shared" si="3"/>
        <v>2.2762757330357046E-4</v>
      </c>
      <c r="V33" s="34">
        <f t="shared" si="17"/>
        <v>3.3483033177378546E-4</v>
      </c>
      <c r="W33" s="3">
        <f t="shared" si="4"/>
        <v>1.2898895820535666E-3</v>
      </c>
      <c r="Y33" s="17">
        <f t="shared" si="5"/>
        <v>11.675921425735723</v>
      </c>
      <c r="Z33" s="17">
        <f t="shared" si="6"/>
        <v>19.646598787914787</v>
      </c>
      <c r="AB33" s="18">
        <f t="shared" si="18"/>
        <v>90.568079205167734</v>
      </c>
      <c r="AC33" s="19">
        <f t="shared" si="7"/>
        <v>53.141981065746684</v>
      </c>
      <c r="AE33" s="12">
        <f t="shared" si="8"/>
        <v>11.675921425735723</v>
      </c>
      <c r="AF33" s="12">
        <f t="shared" si="9"/>
        <v>19.646598787914787</v>
      </c>
      <c r="AG33" s="12">
        <f t="shared" si="19"/>
        <v>1.3604333977708711</v>
      </c>
      <c r="AH33" s="12">
        <f t="shared" si="10"/>
        <v>9.8437415088294955E-2</v>
      </c>
      <c r="AI33" s="12">
        <f t="shared" si="11"/>
        <v>32.781391026509681</v>
      </c>
      <c r="AJ33" s="12">
        <f t="shared" si="12"/>
        <v>983.44173079529037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3"/>
        <v>0.15905695638150638</v>
      </c>
      <c r="L34" s="39">
        <v>31</v>
      </c>
      <c r="M34" s="42">
        <v>1.8069999999999999E-2</v>
      </c>
      <c r="N34" s="40">
        <f t="shared" si="1"/>
        <v>0.57397524008000711</v>
      </c>
      <c r="O34" s="32">
        <f t="shared" si="14"/>
        <v>1.0222789653794448</v>
      </c>
      <c r="Q34" s="12">
        <f t="shared" si="15"/>
        <v>69936.086617752866</v>
      </c>
      <c r="R34" s="12">
        <f t="shared" si="16"/>
        <v>17484.021654438217</v>
      </c>
      <c r="S34" s="12">
        <f t="shared" si="2"/>
        <v>87420.108272191079</v>
      </c>
      <c r="U34" s="3">
        <f t="shared" si="3"/>
        <v>1.5474998799333935E-4</v>
      </c>
      <c r="V34" s="34">
        <f t="shared" si="17"/>
        <v>2.5822299543130331E-4</v>
      </c>
      <c r="W34" s="3">
        <f t="shared" si="4"/>
        <v>8.769165986289236E-4</v>
      </c>
      <c r="Y34" s="17">
        <f t="shared" si="5"/>
        <v>7.7631102330729211</v>
      </c>
      <c r="Z34" s="17">
        <f t="shared" si="6"/>
        <v>14.82136057968609</v>
      </c>
      <c r="AB34" s="18">
        <f t="shared" si="18"/>
        <v>92.379440789271086</v>
      </c>
      <c r="AC34" s="19">
        <f t="shared" si="7"/>
        <v>53.023511705478676</v>
      </c>
      <c r="AE34" s="12">
        <f t="shared" si="8"/>
        <v>7.7631102330729211</v>
      </c>
      <c r="AF34" s="12">
        <f t="shared" si="9"/>
        <v>14.82136057968609</v>
      </c>
      <c r="AG34" s="12">
        <f t="shared" si="19"/>
        <v>0.92650168702936764</v>
      </c>
      <c r="AH34" s="12">
        <f t="shared" si="10"/>
        <v>6.8394475352792292E-2</v>
      </c>
      <c r="AI34" s="12">
        <f t="shared" si="11"/>
        <v>23.579366975141173</v>
      </c>
      <c r="AJ34" s="12">
        <f t="shared" si="12"/>
        <v>730.96037622937638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3"/>
        <v>0.12331685828258189</v>
      </c>
      <c r="L35" s="39">
        <v>32</v>
      </c>
      <c r="M35" s="42">
        <v>1.821E-2</v>
      </c>
      <c r="N35" s="40">
        <f t="shared" ref="N35:N66" si="21">1/((1+M35)^L35)</f>
        <v>0.56131228077213302</v>
      </c>
      <c r="O35" s="32">
        <f t="shared" si="14"/>
        <v>1.0225595621931789</v>
      </c>
      <c r="Q35" s="12">
        <f t="shared" si="15"/>
        <v>69940.510202859834</v>
      </c>
      <c r="R35" s="12">
        <f t="shared" si="16"/>
        <v>17485.127550714958</v>
      </c>
      <c r="S35" s="12">
        <f t="shared" ref="S35:S66" si="22">Q35+R35</f>
        <v>87425.637753574789</v>
      </c>
      <c r="U35" s="3">
        <f t="shared" ref="U35:U53" si="23">I35*$B$7*(1-$B$7)^L35</f>
        <v>1.0198101583755062E-4</v>
      </c>
      <c r="V35" s="34">
        <f t="shared" si="17"/>
        <v>1.9704315971191905E-4</v>
      </c>
      <c r="W35" s="3">
        <f t="shared" ref="W35:W53" si="24">(1-G35)*(1-$B$7)*W34</f>
        <v>5.7789242307945373E-4</v>
      </c>
      <c r="Y35" s="17">
        <f t="shared" ref="Y35:Y53" si="25">U35*(S35-$B$9)*N35</f>
        <v>5.0033781054597366</v>
      </c>
      <c r="Z35" s="17">
        <f t="shared" ref="Z35:Z53" si="26">V35*MAX(S35,$B$8)*N35</f>
        <v>11.060274538844496</v>
      </c>
      <c r="AB35" s="18">
        <f t="shared" si="18"/>
        <v>94.227029605056515</v>
      </c>
      <c r="AC35" s="19">
        <f t="shared" ref="AC35:AC66" si="27">AB35*N35</f>
        <v>52.890788897997574</v>
      </c>
      <c r="AE35" s="12">
        <f t="shared" ref="AE35:AE53" si="28">Y35</f>
        <v>5.0033781054597366</v>
      </c>
      <c r="AF35" s="12">
        <f t="shared" ref="AF35:AF53" si="29">Z35</f>
        <v>11.060274538844496</v>
      </c>
      <c r="AG35" s="12">
        <f t="shared" si="19"/>
        <v>0.61601434378004949</v>
      </c>
      <c r="AH35" s="12">
        <f t="shared" ref="AH35:AH53" si="30">AC35*W34</f>
        <v>4.6380810699232465E-2</v>
      </c>
      <c r="AI35" s="12">
        <f t="shared" ref="AI35:AI66" si="31">SUM(AE35:AH35)</f>
        <v>16.726047798783515</v>
      </c>
      <c r="AJ35" s="12">
        <f t="shared" ref="AJ35:AJ66" si="32">AI35*L35</f>
        <v>535.23352956107249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3">I35*H36</f>
        <v>9.298091114506675E-2</v>
      </c>
      <c r="L36" s="39">
        <v>33</v>
      </c>
      <c r="M36" s="42">
        <v>1.8360000000000001E-2</v>
      </c>
      <c r="N36" s="40">
        <f t="shared" si="21"/>
        <v>0.54860028754536894</v>
      </c>
      <c r="O36" s="32">
        <f t="shared" ref="O36:O67" si="34">N35/N36</f>
        <v>1.0231716853150807</v>
      </c>
      <c r="Q36" s="12">
        <f t="shared" ref="Q36:Q53" si="35">Q35*(1-$B$5)*O36</f>
        <v>69986.804402743437</v>
      </c>
      <c r="R36" s="12">
        <f t="shared" ref="R36:R53" si="36">R35*(1-$B$5)*O36</f>
        <v>17496.701100685859</v>
      </c>
      <c r="S36" s="12">
        <f t="shared" si="22"/>
        <v>87483.505503429304</v>
      </c>
      <c r="U36" s="3">
        <f t="shared" si="23"/>
        <v>6.5359633050286192E-5</v>
      </c>
      <c r="V36" s="34">
        <f t="shared" ref="V36:V53" si="37">I35*G36*(1-$B$7)^L36</f>
        <v>1.4216153607754555E-4</v>
      </c>
      <c r="W36" s="3">
        <f t="shared" si="24"/>
        <v>3.7037125395162192E-4</v>
      </c>
      <c r="Y36" s="17">
        <f t="shared" si="25"/>
        <v>3.1361188718495705</v>
      </c>
      <c r="Z36" s="17">
        <f t="shared" si="26"/>
        <v>7.7989859570032829</v>
      </c>
      <c r="AB36" s="18">
        <f t="shared" ref="AB36:AB53" si="38">AB35*(1+$B$4)</f>
        <v>96.111570197157647</v>
      </c>
      <c r="AC36" s="19">
        <f t="shared" si="27"/>
        <v>52.7268350465976</v>
      </c>
      <c r="AE36" s="12">
        <f t="shared" si="28"/>
        <v>3.1361188718495705</v>
      </c>
      <c r="AF36" s="12">
        <f t="shared" si="29"/>
        <v>7.7989859570032829</v>
      </c>
      <c r="AG36" s="12">
        <f t="shared" ref="AG36:AG53" si="39">S36/(1-$B$5)*($B$6)*N36*W35</f>
        <v>0.3970254889050705</v>
      </c>
      <c r="AH36" s="12">
        <f t="shared" si="30"/>
        <v>3.0470438466388947E-2</v>
      </c>
      <c r="AI36" s="12">
        <f t="shared" si="31"/>
        <v>11.362600756224314</v>
      </c>
      <c r="AJ36" s="12">
        <f t="shared" si="32"/>
        <v>374.96582495540235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3"/>
        <v>6.7353512415263453E-2</v>
      </c>
      <c r="L37" s="39">
        <v>34</v>
      </c>
      <c r="M37" s="42">
        <v>1.8509999999999999E-2</v>
      </c>
      <c r="N37" s="40">
        <f t="shared" si="21"/>
        <v>0.53601863598170962</v>
      </c>
      <c r="O37" s="32">
        <f t="shared" si="34"/>
        <v>1.0234724144256966</v>
      </c>
      <c r="Q37" s="12">
        <f t="shared" si="35"/>
        <v>70053.713279054471</v>
      </c>
      <c r="R37" s="12">
        <f t="shared" si="36"/>
        <v>17513.428319763618</v>
      </c>
      <c r="S37" s="12">
        <f t="shared" si="22"/>
        <v>87567.141598818096</v>
      </c>
      <c r="U37" s="3">
        <f t="shared" si="23"/>
        <v>4.0243429340621358E-5</v>
      </c>
      <c r="V37" s="34">
        <f t="shared" si="37"/>
        <v>1.0208172501414597E-4</v>
      </c>
      <c r="W37" s="3">
        <f t="shared" si="24"/>
        <v>2.280460995968545E-4</v>
      </c>
      <c r="Y37" s="17">
        <f t="shared" si="25"/>
        <v>1.8884993611400065</v>
      </c>
      <c r="Z37" s="17">
        <f t="shared" si="26"/>
        <v>5.4717707000742486</v>
      </c>
      <c r="AB37" s="18">
        <f t="shared" si="38"/>
        <v>98.033801601100805</v>
      </c>
      <c r="AC37" s="19">
        <f t="shared" si="27"/>
        <v>52.547944614323598</v>
      </c>
      <c r="AE37" s="12">
        <f t="shared" si="28"/>
        <v>1.8884993611400065</v>
      </c>
      <c r="AF37" s="12">
        <f t="shared" si="29"/>
        <v>5.4717707000742486</v>
      </c>
      <c r="AG37" s="12">
        <f t="shared" si="39"/>
        <v>0.24885565585079591</v>
      </c>
      <c r="AH37" s="12">
        <f t="shared" si="30"/>
        <v>1.9462248139387409E-2</v>
      </c>
      <c r="AI37" s="12">
        <f t="shared" si="31"/>
        <v>7.6285879652044377</v>
      </c>
      <c r="AJ37" s="12">
        <f t="shared" si="32"/>
        <v>259.37199081695087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3"/>
        <v>4.6772973161655546E-2</v>
      </c>
      <c r="L38" s="39">
        <v>35</v>
      </c>
      <c r="M38" s="42">
        <v>1.865E-2</v>
      </c>
      <c r="N38" s="40">
        <f t="shared" si="21"/>
        <v>0.52375160484773742</v>
      </c>
      <c r="O38" s="32">
        <f t="shared" si="34"/>
        <v>1.0234214673910897</v>
      </c>
      <c r="Q38" s="12">
        <f t="shared" si="35"/>
        <v>70117.195611359217</v>
      </c>
      <c r="R38" s="12">
        <f t="shared" si="36"/>
        <v>17529.298902839804</v>
      </c>
      <c r="S38" s="12">
        <f t="shared" si="22"/>
        <v>87646.494514199017</v>
      </c>
      <c r="U38" s="3">
        <f t="shared" si="23"/>
        <v>2.3754650010605928E-5</v>
      </c>
      <c r="V38" s="34">
        <f t="shared" si="37"/>
        <v>6.9681766192814827E-5</v>
      </c>
      <c r="W38" s="3">
        <f t="shared" si="24"/>
        <v>1.3460968339343369E-4</v>
      </c>
      <c r="Y38" s="17">
        <f t="shared" si="25"/>
        <v>1.0902081918049922</v>
      </c>
      <c r="Z38" s="17">
        <f t="shared" si="26"/>
        <v>3.6495936872111581</v>
      </c>
      <c r="AB38" s="18">
        <f t="shared" si="38"/>
        <v>99.994477633122827</v>
      </c>
      <c r="AC38" s="19">
        <f t="shared" si="27"/>
        <v>52.372268136259265</v>
      </c>
      <c r="AE38" s="12">
        <f t="shared" si="28"/>
        <v>1.0902081918049922</v>
      </c>
      <c r="AF38" s="12">
        <f t="shared" si="29"/>
        <v>3.6495936872111581</v>
      </c>
      <c r="AG38" s="12">
        <f t="shared" si="39"/>
        <v>0.14985517566569639</v>
      </c>
      <c r="AH38" s="12">
        <f t="shared" si="30"/>
        <v>1.194329147551455E-2</v>
      </c>
      <c r="AI38" s="12">
        <f t="shared" si="31"/>
        <v>4.9016003461573616</v>
      </c>
      <c r="AJ38" s="12">
        <f t="shared" si="32"/>
        <v>171.55601211550766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3"/>
        <v>3.1217217747552144E-2</v>
      </c>
      <c r="L39" s="39">
        <v>36</v>
      </c>
      <c r="M39" s="42">
        <v>1.8790000000000001E-2</v>
      </c>
      <c r="N39" s="40">
        <f t="shared" si="21"/>
        <v>0.5116249971145802</v>
      </c>
      <c r="O39" s="32">
        <f t="shared" si="34"/>
        <v>1.0237021408288254</v>
      </c>
      <c r="Q39" s="12">
        <f t="shared" si="35"/>
        <v>70199.982544624188</v>
      </c>
      <c r="R39" s="12">
        <f t="shared" si="36"/>
        <v>17549.995636156047</v>
      </c>
      <c r="S39" s="12">
        <f t="shared" si="22"/>
        <v>87749.978180780236</v>
      </c>
      <c r="U39" s="3">
        <f t="shared" si="23"/>
        <v>1.3476179233566817E-5</v>
      </c>
      <c r="V39" s="34">
        <f t="shared" si="37"/>
        <v>4.4768488502988144E-5</v>
      </c>
      <c r="W39" s="3">
        <f t="shared" si="24"/>
        <v>7.6365015656878685E-5</v>
      </c>
      <c r="Y39" s="17">
        <f t="shared" si="25"/>
        <v>0.60487628122937742</v>
      </c>
      <c r="Z39" s="17">
        <f t="shared" si="26"/>
        <v>2.290467780116543</v>
      </c>
      <c r="AB39" s="18">
        <f t="shared" si="38"/>
        <v>101.99436718578528</v>
      </c>
      <c r="AC39" s="19">
        <f t="shared" si="27"/>
        <v>52.182867817130827</v>
      </c>
      <c r="AE39" s="12">
        <f t="shared" si="28"/>
        <v>0.60487628122937742</v>
      </c>
      <c r="AF39" s="12">
        <f t="shared" si="29"/>
        <v>2.290467780116543</v>
      </c>
      <c r="AG39" s="12">
        <f t="shared" si="39"/>
        <v>8.6509590453753601E-2</v>
      </c>
      <c r="AH39" s="12">
        <f t="shared" si="30"/>
        <v>7.0243193154253805E-3</v>
      </c>
      <c r="AI39" s="12">
        <f t="shared" si="31"/>
        <v>2.9888779711150995</v>
      </c>
      <c r="AJ39" s="12">
        <f t="shared" si="32"/>
        <v>107.59960696014357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3"/>
        <v>2.0085782243129999E-2</v>
      </c>
      <c r="L40" s="39">
        <v>37</v>
      </c>
      <c r="M40" s="42">
        <v>1.8929999999999999E-2</v>
      </c>
      <c r="N40" s="40">
        <f t="shared" si="21"/>
        <v>0.49964216236873321</v>
      </c>
      <c r="O40" s="32">
        <f t="shared" si="34"/>
        <v>1.0239828334122927</v>
      </c>
      <c r="Q40" s="12">
        <f t="shared" si="35"/>
        <v>70302.138336843927</v>
      </c>
      <c r="R40" s="12">
        <f t="shared" si="36"/>
        <v>17575.534584210982</v>
      </c>
      <c r="S40" s="12">
        <f t="shared" si="22"/>
        <v>87877.672921054909</v>
      </c>
      <c r="U40" s="3">
        <f t="shared" si="23"/>
        <v>7.3702167560923261E-6</v>
      </c>
      <c r="V40" s="34">
        <f t="shared" si="37"/>
        <v>2.7230237282929784E-5</v>
      </c>
      <c r="W40" s="3">
        <f t="shared" si="24"/>
        <v>4.1764561617856552E-5</v>
      </c>
      <c r="Y40" s="17">
        <f t="shared" si="25"/>
        <v>0.32353333592232503</v>
      </c>
      <c r="Z40" s="17">
        <f t="shared" si="26"/>
        <v>1.3605374637856735</v>
      </c>
      <c r="AB40" s="18">
        <f t="shared" si="38"/>
        <v>104.03425452950098</v>
      </c>
      <c r="AC40" s="19">
        <f t="shared" si="27"/>
        <v>51.979899893539049</v>
      </c>
      <c r="AE40" s="12">
        <f t="shared" si="28"/>
        <v>0.32353333592232503</v>
      </c>
      <c r="AF40" s="12">
        <f t="shared" si="29"/>
        <v>1.3605374637856735</v>
      </c>
      <c r="AG40" s="12">
        <f t="shared" si="39"/>
        <v>4.7997791314453545E-2</v>
      </c>
      <c r="AH40" s="12">
        <f t="shared" si="30"/>
        <v>3.9694458692130959E-3</v>
      </c>
      <c r="AI40" s="12">
        <f t="shared" si="31"/>
        <v>1.7360380368916652</v>
      </c>
      <c r="AJ40" s="12">
        <f t="shared" si="32"/>
        <v>64.233407364991621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3"/>
        <v>1.2471663910404279E-2</v>
      </c>
      <c r="L41" s="39">
        <v>38</v>
      </c>
      <c r="M41" s="42">
        <v>1.907E-2</v>
      </c>
      <c r="N41" s="40">
        <f t="shared" si="21"/>
        <v>0.48780625332347999</v>
      </c>
      <c r="O41" s="32">
        <f t="shared" si="34"/>
        <v>1.0242635451362376</v>
      </c>
      <c r="Q41" s="12">
        <f t="shared" si="35"/>
        <v>70423.743259795767</v>
      </c>
      <c r="R41" s="12">
        <f t="shared" si="36"/>
        <v>17605.935814948942</v>
      </c>
      <c r="S41" s="12">
        <f t="shared" si="22"/>
        <v>88029.679074744708</v>
      </c>
      <c r="U41" s="3">
        <f t="shared" si="23"/>
        <v>3.8898677399639199E-6</v>
      </c>
      <c r="V41" s="34">
        <f t="shared" si="37"/>
        <v>1.5832110018097046E-5</v>
      </c>
      <c r="W41" s="3">
        <f t="shared" si="24"/>
        <v>2.2042583859795567E-5</v>
      </c>
      <c r="Y41" s="17">
        <f t="shared" si="25"/>
        <v>0.16699852517952854</v>
      </c>
      <c r="Z41" s="17">
        <f t="shared" si="26"/>
        <v>0.77230022701330525</v>
      </c>
      <c r="AB41" s="18">
        <f t="shared" si="38"/>
        <v>106.11493962009101</v>
      </c>
      <c r="AC41" s="19">
        <f t="shared" si="27"/>
        <v>51.7635311177239</v>
      </c>
      <c r="AE41" s="12">
        <f t="shared" si="28"/>
        <v>0.16699852517952854</v>
      </c>
      <c r="AF41" s="12">
        <f t="shared" si="29"/>
        <v>0.77230022701330525</v>
      </c>
      <c r="AG41" s="12">
        <f t="shared" si="39"/>
        <v>2.5672820837216739E-2</v>
      </c>
      <c r="AH41" s="12">
        <f t="shared" si="30"/>
        <v>2.1618811849240149E-3</v>
      </c>
      <c r="AI41" s="12">
        <f t="shared" si="31"/>
        <v>0.96713345421497454</v>
      </c>
      <c r="AJ41" s="12">
        <f t="shared" si="32"/>
        <v>36.751071260169034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3"/>
        <v>7.4516944698274539E-3</v>
      </c>
      <c r="L42" s="39">
        <v>39</v>
      </c>
      <c r="M42" s="42">
        <v>1.9199999999999998E-2</v>
      </c>
      <c r="N42" s="40">
        <f t="shared" si="21"/>
        <v>0.47630244989374321</v>
      </c>
      <c r="O42" s="32">
        <f t="shared" si="34"/>
        <v>1.0241523079133923</v>
      </c>
      <c r="Q42" s="12">
        <f t="shared" si="35"/>
        <v>70537.897129208795</v>
      </c>
      <c r="R42" s="12">
        <f t="shared" si="36"/>
        <v>17634.474282302199</v>
      </c>
      <c r="S42" s="12">
        <f t="shared" si="22"/>
        <v>88172.371411510991</v>
      </c>
      <c r="U42" s="3">
        <f t="shared" si="23"/>
        <v>1.9755335145583859E-6</v>
      </c>
      <c r="V42" s="34">
        <f t="shared" si="37"/>
        <v>8.8723604294063025E-6</v>
      </c>
      <c r="W42" s="3">
        <f t="shared" si="24"/>
        <v>1.1194689915830865E-5</v>
      </c>
      <c r="Y42" s="17">
        <f t="shared" si="25"/>
        <v>8.294710195019056E-2</v>
      </c>
      <c r="Z42" s="17">
        <f t="shared" si="26"/>
        <v>0.42259270088665257</v>
      </c>
      <c r="AB42" s="18">
        <f t="shared" si="38"/>
        <v>108.23723841249283</v>
      </c>
      <c r="AC42" s="19">
        <f t="shared" si="27"/>
        <v>51.553661825603506</v>
      </c>
      <c r="AE42" s="12">
        <f t="shared" si="28"/>
        <v>8.294710195019056E-2</v>
      </c>
      <c r="AF42" s="12">
        <f t="shared" si="29"/>
        <v>0.42259270088665257</v>
      </c>
      <c r="AG42" s="12">
        <f t="shared" si="39"/>
        <v>1.325156036711155E-2</v>
      </c>
      <c r="AH42" s="12">
        <f t="shared" si="30"/>
        <v>1.1363759140704066E-3</v>
      </c>
      <c r="AI42" s="12">
        <f t="shared" si="31"/>
        <v>0.51992773911802515</v>
      </c>
      <c r="AJ42" s="12">
        <f t="shared" si="32"/>
        <v>20.27718182560298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3"/>
        <v>4.2161687310283743E-3</v>
      </c>
      <c r="L43" s="39">
        <v>40</v>
      </c>
      <c r="M43" s="42">
        <v>1.934E-2</v>
      </c>
      <c r="N43" s="40">
        <f t="shared" si="21"/>
        <v>0.46476919029127678</v>
      </c>
      <c r="O43" s="32">
        <f t="shared" si="34"/>
        <v>1.0248150261320859</v>
      </c>
      <c r="Q43" s="12">
        <f t="shared" si="35"/>
        <v>70697.954358197501</v>
      </c>
      <c r="R43" s="12">
        <f t="shared" si="36"/>
        <v>17674.488589549375</v>
      </c>
      <c r="S43" s="12">
        <f t="shared" si="22"/>
        <v>88372.44294774688</v>
      </c>
      <c r="U43" s="3">
        <f t="shared" si="23"/>
        <v>9.5009333315656501E-7</v>
      </c>
      <c r="V43" s="34">
        <f t="shared" si="37"/>
        <v>4.8607343614537576E-6</v>
      </c>
      <c r="W43" s="3">
        <f t="shared" si="24"/>
        <v>5.3838622212205389E-6</v>
      </c>
      <c r="Y43" s="17">
        <f t="shared" si="25"/>
        <v>3.9014151286082238E-2</v>
      </c>
      <c r="Z43" s="17">
        <f t="shared" si="26"/>
        <v>0.22591195733938491</v>
      </c>
      <c r="AB43" s="18">
        <f t="shared" si="38"/>
        <v>110.40198318074269</v>
      </c>
      <c r="AC43" s="19">
        <f t="shared" si="27"/>
        <v>51.311440329464936</v>
      </c>
      <c r="AE43" s="12">
        <f t="shared" si="28"/>
        <v>3.9014151286082238E-2</v>
      </c>
      <c r="AF43" s="12">
        <f t="shared" si="29"/>
        <v>0.22591195733938491</v>
      </c>
      <c r="AG43" s="12">
        <f t="shared" si="39"/>
        <v>6.5819630643536168E-3</v>
      </c>
      <c r="AH43" s="12">
        <f t="shared" si="30"/>
        <v>5.7441566362301829E-4</v>
      </c>
      <c r="AI43" s="12">
        <f t="shared" si="31"/>
        <v>0.27208248735344381</v>
      </c>
      <c r="AJ43" s="12">
        <f t="shared" si="32"/>
        <v>10.883299494137752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3"/>
        <v>2.2139102006629996E-3</v>
      </c>
      <c r="L44" s="39">
        <v>41</v>
      </c>
      <c r="M44" s="42">
        <v>1.9470000000000001E-2</v>
      </c>
      <c r="N44" s="40">
        <f t="shared" si="21"/>
        <v>0.45357335892851408</v>
      </c>
      <c r="O44" s="32">
        <f t="shared" si="34"/>
        <v>1.0246836176384144</v>
      </c>
      <c r="Q44" s="12">
        <f t="shared" si="35"/>
        <v>70849.28884750267</v>
      </c>
      <c r="R44" s="12">
        <f t="shared" si="36"/>
        <v>17712.322211875668</v>
      </c>
      <c r="S44" s="12">
        <f t="shared" si="22"/>
        <v>88561.611059378338</v>
      </c>
      <c r="U44" s="3">
        <f t="shared" si="23"/>
        <v>4.2405990785443552E-7</v>
      </c>
      <c r="V44" s="34">
        <f t="shared" si="37"/>
        <v>2.5567961688576318E-6</v>
      </c>
      <c r="W44" s="3">
        <f t="shared" si="24"/>
        <v>2.4030061445084692E-6</v>
      </c>
      <c r="Y44" s="17">
        <f t="shared" si="25"/>
        <v>1.7030295062032619E-2</v>
      </c>
      <c r="Z44" s="17">
        <f t="shared" si="26"/>
        <v>0.11596946264043123</v>
      </c>
      <c r="AB44" s="18">
        <f t="shared" si="38"/>
        <v>112.61002284435754</v>
      </c>
      <c r="AC44" s="19">
        <f t="shared" si="27"/>
        <v>51.076906310531953</v>
      </c>
      <c r="AE44" s="12">
        <f t="shared" si="28"/>
        <v>1.7030295062032619E-2</v>
      </c>
      <c r="AF44" s="12">
        <f t="shared" si="29"/>
        <v>0.11596946264043123</v>
      </c>
      <c r="AG44" s="12">
        <f t="shared" si="39"/>
        <v>3.0958232996157152E-3</v>
      </c>
      <c r="AH44" s="12">
        <f t="shared" si="30"/>
        <v>2.7499102626209394E-4</v>
      </c>
      <c r="AI44" s="12">
        <f t="shared" si="31"/>
        <v>0.13637057202834169</v>
      </c>
      <c r="AJ44" s="12">
        <f t="shared" si="32"/>
        <v>5.5911934531620089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3"/>
        <v>1.0858343970171747E-3</v>
      </c>
      <c r="L45" s="39">
        <v>42</v>
      </c>
      <c r="M45" s="42">
        <v>1.9599999999999999E-2</v>
      </c>
      <c r="N45" s="40">
        <f t="shared" si="21"/>
        <v>0.44253464322147862</v>
      </c>
      <c r="O45" s="32">
        <f t="shared" si="34"/>
        <v>1.0249442973021907</v>
      </c>
      <c r="Q45" s="12">
        <f t="shared" si="35"/>
        <v>71019.009931575973</v>
      </c>
      <c r="R45" s="12">
        <f t="shared" si="36"/>
        <v>17754.752482893993</v>
      </c>
      <c r="S45" s="12">
        <f t="shared" si="22"/>
        <v>88773.762414469966</v>
      </c>
      <c r="U45" s="3">
        <f t="shared" si="23"/>
        <v>1.767867590453434E-7</v>
      </c>
      <c r="V45" s="34">
        <f t="shared" si="37"/>
        <v>1.2244277508728445E-6</v>
      </c>
      <c r="W45" s="3">
        <f t="shared" si="24"/>
        <v>1.0017916345902803E-6</v>
      </c>
      <c r="Y45" s="17">
        <f t="shared" si="25"/>
        <v>6.9435853986935777E-3</v>
      </c>
      <c r="Z45" s="17">
        <f t="shared" si="26"/>
        <v>5.4185169788299174E-2</v>
      </c>
      <c r="AB45" s="18">
        <f t="shared" si="38"/>
        <v>114.8622233012447</v>
      </c>
      <c r="AC45" s="19">
        <f t="shared" si="27"/>
        <v>50.830513008242129</v>
      </c>
      <c r="AE45" s="12">
        <f t="shared" si="28"/>
        <v>6.9435853986935777E-3</v>
      </c>
      <c r="AF45" s="12">
        <f t="shared" si="29"/>
        <v>5.4185169788299174E-2</v>
      </c>
      <c r="AG45" s="12">
        <f t="shared" si="39"/>
        <v>1.351375258000433E-3</v>
      </c>
      <c r="AH45" s="12">
        <f t="shared" si="30"/>
        <v>1.2214603508732351E-4</v>
      </c>
      <c r="AI45" s="12">
        <f t="shared" si="31"/>
        <v>6.2602276480080515E-2</v>
      </c>
      <c r="AJ45" s="12">
        <f t="shared" si="32"/>
        <v>2.6292956121633817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3"/>
        <v>4.9467357624911434E-4</v>
      </c>
      <c r="L46" s="39">
        <v>43</v>
      </c>
      <c r="M46" s="42">
        <v>1.9720000000000001E-2</v>
      </c>
      <c r="N46" s="40">
        <f t="shared" si="21"/>
        <v>0.43183684671065087</v>
      </c>
      <c r="O46" s="32">
        <f t="shared" si="34"/>
        <v>1.0247727737739705</v>
      </c>
      <c r="Q46" s="12">
        <f t="shared" si="35"/>
        <v>71177.224146700493</v>
      </c>
      <c r="R46" s="12">
        <f t="shared" si="36"/>
        <v>17794.306036675123</v>
      </c>
      <c r="S46" s="12">
        <f t="shared" si="22"/>
        <v>88971.530183375609</v>
      </c>
      <c r="U46" s="3">
        <f t="shared" si="23"/>
        <v>6.8457932245544047E-8</v>
      </c>
      <c r="V46" s="34">
        <f t="shared" si="37"/>
        <v>5.4540541961998573E-7</v>
      </c>
      <c r="W46" s="3">
        <f t="shared" si="24"/>
        <v>3.8792828272474995E-7</v>
      </c>
      <c r="Y46" s="17">
        <f t="shared" si="25"/>
        <v>2.6296436292065199E-3</v>
      </c>
      <c r="Z46" s="17">
        <f t="shared" si="26"/>
        <v>2.35526156587594E-2</v>
      </c>
      <c r="AB46" s="18">
        <f t="shared" si="38"/>
        <v>117.15946776726959</v>
      </c>
      <c r="AC46" s="19">
        <f t="shared" si="27"/>
        <v>50.593775122915837</v>
      </c>
      <c r="AE46" s="12">
        <f t="shared" si="28"/>
        <v>2.6296436292065199E-3</v>
      </c>
      <c r="AF46" s="12">
        <f t="shared" si="29"/>
        <v>2.35526156587594E-2</v>
      </c>
      <c r="AG46" s="12">
        <f t="shared" si="39"/>
        <v>5.5098190666403105E-4</v>
      </c>
      <c r="AH46" s="12">
        <f t="shared" si="30"/>
        <v>5.0684420680478921E-5</v>
      </c>
      <c r="AI46" s="12">
        <f t="shared" si="31"/>
        <v>2.6783925615310431E-2</v>
      </c>
      <c r="AJ46" s="12">
        <f t="shared" si="32"/>
        <v>1.1517088014583485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3"/>
        <v>2.0813885394257737E-4</v>
      </c>
      <c r="L47" s="39">
        <v>44</v>
      </c>
      <c r="M47" s="42">
        <v>1.984E-2</v>
      </c>
      <c r="N47" s="40">
        <f t="shared" si="21"/>
        <v>0.42129874079366408</v>
      </c>
      <c r="O47" s="32">
        <f t="shared" si="34"/>
        <v>1.0250133809969015</v>
      </c>
      <c r="Q47" s="12">
        <f t="shared" si="35"/>
        <v>71352.539814786927</v>
      </c>
      <c r="R47" s="12">
        <f t="shared" si="36"/>
        <v>17838.134953696732</v>
      </c>
      <c r="S47" s="12">
        <f t="shared" si="22"/>
        <v>89190.674768483659</v>
      </c>
      <c r="U47" s="3">
        <f t="shared" si="23"/>
        <v>2.4483705635889846E-8</v>
      </c>
      <c r="V47" s="34">
        <f t="shared" si="37"/>
        <v>2.2470357848548395E-7</v>
      </c>
      <c r="W47" s="3">
        <f t="shared" si="24"/>
        <v>1.3874099860337593E-7</v>
      </c>
      <c r="Y47" s="17">
        <f t="shared" si="25"/>
        <v>9.1979143998466881E-4</v>
      </c>
      <c r="Z47" s="17">
        <f t="shared" si="26"/>
        <v>9.4667334667764662E-3</v>
      </c>
      <c r="AB47" s="18">
        <f t="shared" si="38"/>
        <v>119.50265712261498</v>
      </c>
      <c r="AC47" s="19">
        <f t="shared" si="27"/>
        <v>50.346318967254682</v>
      </c>
      <c r="AE47" s="12">
        <f t="shared" si="28"/>
        <v>9.1979143998466881E-4</v>
      </c>
      <c r="AF47" s="12">
        <f t="shared" si="29"/>
        <v>9.4667334667764662E-3</v>
      </c>
      <c r="AG47" s="12">
        <f t="shared" si="39"/>
        <v>2.0866530066709877E-4</v>
      </c>
      <c r="AH47" s="12">
        <f t="shared" si="30"/>
        <v>1.9530761058479615E-5</v>
      </c>
      <c r="AI47" s="12">
        <f t="shared" si="31"/>
        <v>1.0614720968486714E-2</v>
      </c>
      <c r="AJ47" s="12">
        <f t="shared" si="32"/>
        <v>0.46704772261341543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3"/>
        <v>8.0416527609254203E-5</v>
      </c>
      <c r="L48" s="39">
        <v>45</v>
      </c>
      <c r="M48" s="42">
        <v>1.9959999999999999E-2</v>
      </c>
      <c r="N48" s="40">
        <f t="shared" si="21"/>
        <v>0.41092133252996982</v>
      </c>
      <c r="O48" s="32">
        <f t="shared" si="34"/>
        <v>1.0252540022680312</v>
      </c>
      <c r="Q48" s="12">
        <f t="shared" si="35"/>
        <v>71545.078522723154</v>
      </c>
      <c r="R48" s="12">
        <f t="shared" si="36"/>
        <v>17886.269630680788</v>
      </c>
      <c r="S48" s="12">
        <f t="shared" si="22"/>
        <v>89431.348153403946</v>
      </c>
      <c r="U48" s="3">
        <f t="shared" si="23"/>
        <v>8.0405958330600409E-9</v>
      </c>
      <c r="V48" s="34">
        <f t="shared" si="37"/>
        <v>8.513702638297551E-8</v>
      </c>
      <c r="W48" s="3">
        <f t="shared" si="24"/>
        <v>4.5563376387340282E-8</v>
      </c>
      <c r="Y48" s="17">
        <f t="shared" si="25"/>
        <v>2.9541977534557084E-4</v>
      </c>
      <c r="Z48" s="17">
        <f t="shared" si="26"/>
        <v>3.4984620328931495E-3</v>
      </c>
      <c r="AB48" s="18">
        <f t="shared" si="38"/>
        <v>121.89271026506728</v>
      </c>
      <c r="AC48" s="19">
        <f t="shared" si="27"/>
        <v>50.088314927810977</v>
      </c>
      <c r="AE48" s="12">
        <f t="shared" si="28"/>
        <v>2.9541977534557084E-4</v>
      </c>
      <c r="AF48" s="12">
        <f t="shared" si="29"/>
        <v>3.4984620328931495E-3</v>
      </c>
      <c r="AG48" s="12">
        <f t="shared" si="39"/>
        <v>7.2986487299692713E-5</v>
      </c>
      <c r="AH48" s="12">
        <f t="shared" si="30"/>
        <v>6.9493028314448764E-6</v>
      </c>
      <c r="AI48" s="12">
        <f t="shared" si="31"/>
        <v>3.8738175983698579E-3</v>
      </c>
      <c r="AJ48" s="12">
        <f t="shared" si="32"/>
        <v>0.1743217919266436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3"/>
        <v>2.8362909287783957E-5</v>
      </c>
      <c r="L49" s="39">
        <v>46</v>
      </c>
      <c r="M49" s="42">
        <v>2.0080000000000001E-2</v>
      </c>
      <c r="N49" s="40">
        <f t="shared" si="21"/>
        <v>0.40070549125252947</v>
      </c>
      <c r="O49" s="32">
        <f t="shared" si="34"/>
        <v>1.0254946375840959</v>
      </c>
      <c r="Q49" s="12">
        <f t="shared" si="35"/>
        <v>71754.974294432774</v>
      </c>
      <c r="R49" s="12">
        <f t="shared" si="36"/>
        <v>17938.743573608193</v>
      </c>
      <c r="S49" s="12">
        <f t="shared" si="22"/>
        <v>89693.717868040971</v>
      </c>
      <c r="U49" s="3">
        <f t="shared" si="23"/>
        <v>2.4105304277722347E-9</v>
      </c>
      <c r="V49" s="34">
        <f t="shared" si="37"/>
        <v>2.9493173535525328E-8</v>
      </c>
      <c r="W49" s="3">
        <f t="shared" si="24"/>
        <v>1.3659672424042679E-8</v>
      </c>
      <c r="Y49" s="17">
        <f t="shared" si="25"/>
        <v>8.661699005067111E-5</v>
      </c>
      <c r="Z49" s="17">
        <f t="shared" si="26"/>
        <v>1.1818076590148778E-3</v>
      </c>
      <c r="AB49" s="18">
        <f t="shared" si="38"/>
        <v>124.33056447036863</v>
      </c>
      <c r="AC49" s="19">
        <f t="shared" si="27"/>
        <v>49.819939913803346</v>
      </c>
      <c r="AE49" s="12">
        <f t="shared" si="28"/>
        <v>8.661699005067111E-5</v>
      </c>
      <c r="AF49" s="12">
        <f t="shared" si="29"/>
        <v>1.1818076590148778E-3</v>
      </c>
      <c r="AG49" s="12">
        <f t="shared" si="39"/>
        <v>2.3441877940483748E-5</v>
      </c>
      <c r="AH49" s="12">
        <f t="shared" si="30"/>
        <v>2.2699646738872991E-6</v>
      </c>
      <c r="AI49" s="12">
        <f t="shared" si="31"/>
        <v>1.2941364916799199E-3</v>
      </c>
      <c r="AJ49" s="12">
        <f t="shared" si="32"/>
        <v>5.9530278617276312E-2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3"/>
        <v>9.0786836339267661E-6</v>
      </c>
      <c r="L50" s="39">
        <v>47</v>
      </c>
      <c r="M50" s="42">
        <v>2.019E-2</v>
      </c>
      <c r="N50" s="40">
        <f t="shared" si="21"/>
        <v>0.39083196454159325</v>
      </c>
      <c r="O50" s="32">
        <f t="shared" si="34"/>
        <v>1.0252628433872262</v>
      </c>
      <c r="Q50" s="12">
        <f t="shared" si="35"/>
        <v>71949.219374897148</v>
      </c>
      <c r="R50" s="12">
        <f t="shared" si="36"/>
        <v>17987.304843724287</v>
      </c>
      <c r="S50" s="12">
        <f t="shared" si="22"/>
        <v>89936.524218621431</v>
      </c>
      <c r="U50" s="3">
        <f t="shared" si="23"/>
        <v>6.5584868193177235E-10</v>
      </c>
      <c r="V50" s="34">
        <f t="shared" si="37"/>
        <v>9.2873478778308473E-9</v>
      </c>
      <c r="W50" s="3">
        <f t="shared" si="24"/>
        <v>3.7164758642800477E-9</v>
      </c>
      <c r="Y50" s="17">
        <f t="shared" si="25"/>
        <v>2.3047999526499489E-5</v>
      </c>
      <c r="Z50" s="17">
        <f t="shared" si="26"/>
        <v>3.629792416473827E-4</v>
      </c>
      <c r="AB50" s="18">
        <f t="shared" si="38"/>
        <v>126.81717575977601</v>
      </c>
      <c r="AC50" s="19">
        <f t="shared" si="27"/>
        <v>49.564205939809774</v>
      </c>
      <c r="AE50" s="12">
        <f t="shared" si="28"/>
        <v>2.3047999526499489E-5</v>
      </c>
      <c r="AF50" s="12">
        <f t="shared" si="29"/>
        <v>3.629792416473827E-4</v>
      </c>
      <c r="AG50" s="12">
        <f t="shared" si="39"/>
        <v>6.8731471256296437E-6</v>
      </c>
      <c r="AH50" s="12">
        <f t="shared" si="30"/>
        <v>6.7703081709559192E-7</v>
      </c>
      <c r="AI50" s="12">
        <f t="shared" si="31"/>
        <v>3.935774191166074E-4</v>
      </c>
      <c r="AJ50" s="12">
        <f t="shared" si="32"/>
        <v>1.8498138698480548E-2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3"/>
        <v>2.6221054071507283E-6</v>
      </c>
      <c r="L51" s="39">
        <v>48</v>
      </c>
      <c r="M51" s="42">
        <v>2.0310000000000002E-2</v>
      </c>
      <c r="N51" s="40">
        <f t="shared" si="21"/>
        <v>0.38094048282331533</v>
      </c>
      <c r="O51" s="32">
        <f t="shared" si="34"/>
        <v>1.0259659504943341</v>
      </c>
      <c r="Q51" s="12">
        <f t="shared" si="35"/>
        <v>72193.465359939306</v>
      </c>
      <c r="R51" s="12">
        <f t="shared" si="36"/>
        <v>18048.366339984826</v>
      </c>
      <c r="S51" s="12">
        <f t="shared" si="22"/>
        <v>90241.831699924136</v>
      </c>
      <c r="U51" s="3">
        <f t="shared" si="23"/>
        <v>1.6100888386820433E-10</v>
      </c>
      <c r="V51" s="34">
        <f t="shared" si="37"/>
        <v>2.6430833051586819E-9</v>
      </c>
      <c r="W51" s="3">
        <f t="shared" si="24"/>
        <v>9.1238367525315877E-10</v>
      </c>
      <c r="Y51" s="17">
        <f t="shared" si="25"/>
        <v>5.5337381797469253E-6</v>
      </c>
      <c r="Z51" s="17">
        <f t="shared" si="26"/>
        <v>1.0068574304093923E-4</v>
      </c>
      <c r="AB51" s="18">
        <f t="shared" si="38"/>
        <v>129.35351927497152</v>
      </c>
      <c r="AC51" s="19">
        <f t="shared" si="27"/>
        <v>49.275992087502679</v>
      </c>
      <c r="AE51" s="12">
        <f t="shared" si="28"/>
        <v>5.5337381797469253E-6</v>
      </c>
      <c r="AF51" s="12">
        <f t="shared" si="29"/>
        <v>1.0068574304093923E-4</v>
      </c>
      <c r="AG51" s="12">
        <f t="shared" si="39"/>
        <v>1.8288813340199936E-6</v>
      </c>
      <c r="AH51" s="12">
        <f t="shared" si="30"/>
        <v>1.831330352816583E-7</v>
      </c>
      <c r="AI51" s="12">
        <f t="shared" si="31"/>
        <v>1.082314955899878E-4</v>
      </c>
      <c r="AJ51" s="12">
        <f t="shared" si="32"/>
        <v>5.1951117883194146E-3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3"/>
        <v>6.7949239520903985E-7</v>
      </c>
      <c r="L52" s="39">
        <v>49</v>
      </c>
      <c r="M52" s="42">
        <v>2.0420000000000001E-2</v>
      </c>
      <c r="N52" s="40">
        <f t="shared" si="21"/>
        <v>0.37139055720142039</v>
      </c>
      <c r="O52" s="32">
        <f t="shared" si="34"/>
        <v>1.0257139699346627</v>
      </c>
      <c r="Q52" s="12">
        <f t="shared" si="35"/>
        <v>72420.749346614844</v>
      </c>
      <c r="R52" s="12">
        <f t="shared" si="36"/>
        <v>18105.187336653711</v>
      </c>
      <c r="S52" s="12">
        <f t="shared" si="22"/>
        <v>90525.936683268548</v>
      </c>
      <c r="U52" s="3">
        <f t="shared" si="23"/>
        <v>3.5465265840765505E-11</v>
      </c>
      <c r="V52" s="34">
        <f t="shared" si="37"/>
        <v>6.7594856964805447E-10</v>
      </c>
      <c r="W52" s="3">
        <f t="shared" si="24"/>
        <v>2.0096983976433804E-10</v>
      </c>
      <c r="Y52" s="17">
        <f t="shared" si="25"/>
        <v>1.1920957630067546E-6</v>
      </c>
      <c r="Z52" s="17">
        <f t="shared" si="26"/>
        <v>2.5104091592109408E-5</v>
      </c>
      <c r="AB52" s="18">
        <f t="shared" si="38"/>
        <v>131.94058966047095</v>
      </c>
      <c r="AC52" s="19">
        <f t="shared" si="27"/>
        <v>49.001489111486272</v>
      </c>
      <c r="AE52" s="12">
        <f t="shared" si="28"/>
        <v>1.1920957630067546E-6</v>
      </c>
      <c r="AF52" s="12">
        <f t="shared" si="29"/>
        <v>2.5104091592109408E-5</v>
      </c>
      <c r="AG52" s="12">
        <f t="shared" si="39"/>
        <v>4.3910721347903241E-7</v>
      </c>
      <c r="AH52" s="12">
        <f t="shared" si="30"/>
        <v>4.4708158728415489E-8</v>
      </c>
      <c r="AI52" s="12">
        <f t="shared" si="31"/>
        <v>2.678000272732361E-5</v>
      </c>
      <c r="AJ52" s="12">
        <f t="shared" si="32"/>
        <v>1.3122201336388569E-3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3"/>
        <v>1.5713941131604257E-7</v>
      </c>
      <c r="L53" s="39">
        <v>50</v>
      </c>
      <c r="M53" s="42">
        <v>2.053E-2</v>
      </c>
      <c r="N53" s="40">
        <f t="shared" si="21"/>
        <v>0.36200219287993374</v>
      </c>
      <c r="O53" s="32">
        <f t="shared" si="34"/>
        <v>1.0259345509672106</v>
      </c>
      <c r="Q53" s="12">
        <f t="shared" si="35"/>
        <v>72664.372084472387</v>
      </c>
      <c r="R53" s="12">
        <f t="shared" si="36"/>
        <v>18166.093021118097</v>
      </c>
      <c r="S53" s="12">
        <f t="shared" si="22"/>
        <v>90830.465105590483</v>
      </c>
      <c r="U53" s="3">
        <f t="shared" si="23"/>
        <v>6.9714427715851161E-12</v>
      </c>
      <c r="V53" s="34">
        <f t="shared" si="37"/>
        <v>1.5449355462043708E-10</v>
      </c>
      <c r="W53" s="3">
        <f t="shared" si="24"/>
        <v>3.9504842372315696E-11</v>
      </c>
      <c r="Y53" s="17">
        <f t="shared" si="25"/>
        <v>2.2917633398550563E-7</v>
      </c>
      <c r="Z53" s="17">
        <f t="shared" si="26"/>
        <v>5.5927005558414038E-6</v>
      </c>
      <c r="AB53" s="18">
        <f t="shared" si="38"/>
        <v>134.57940145368036</v>
      </c>
      <c r="AC53" s="19">
        <f t="shared" si="27"/>
        <v>48.718038442701236</v>
      </c>
      <c r="AE53" s="12">
        <f t="shared" si="28"/>
        <v>2.2917633398550563E-7</v>
      </c>
      <c r="AF53" s="12">
        <f t="shared" si="29"/>
        <v>5.5927005558414038E-6</v>
      </c>
      <c r="AG53" s="12">
        <f t="shared" si="39"/>
        <v>9.4593829256085081E-8</v>
      </c>
      <c r="AH53" s="12">
        <f t="shared" si="30"/>
        <v>9.7908563794625285E-9</v>
      </c>
      <c r="AI53" s="12">
        <f t="shared" si="31"/>
        <v>5.9262615754624575E-6</v>
      </c>
      <c r="AJ53" s="12">
        <f t="shared" si="32"/>
        <v>2.9631307877312288E-4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F12-781C-4E28-8C16-86E397AAEFBD}">
  <dimension ref="A1:AO62"/>
  <sheetViews>
    <sheetView topLeftCell="AB1" workbookViewId="0">
      <selection activeCell="Q12" sqref="Q12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46">
        <f>$B$2*(1/N3)*(1-$B$10-$B$11)</f>
        <v>44600</v>
      </c>
      <c r="R3" s="12">
        <f>$B$3*(1/N3)</f>
        <v>20000</v>
      </c>
      <c r="S3" s="12">
        <f t="shared" ref="S3:S34" si="2">Q3+R3</f>
        <v>64600</v>
      </c>
      <c r="U3" s="3">
        <f t="shared" ref="U3:U34" si="3">I3*$B$7*(1-$B$7)^L3</f>
        <v>0.14902950000000001</v>
      </c>
      <c r="V3" s="34">
        <f>G3</f>
        <v>6.4700000000000001E-3</v>
      </c>
      <c r="W3" s="3">
        <f t="shared" ref="W3:W34" si="4">(1-G3)*(1-$B$7)*W2</f>
        <v>0.84450049999999999</v>
      </c>
      <c r="Y3" s="17">
        <f t="shared" ref="Y3:Y34" si="5">U3*(S3-$B$9)*N3</f>
        <v>9624.3251099999998</v>
      </c>
      <c r="Z3" s="17">
        <f t="shared" ref="Z3:Z34" si="6">V3*MAX(S3,$B$8)*N3</f>
        <v>647</v>
      </c>
      <c r="AB3" s="18">
        <v>50</v>
      </c>
      <c r="AC3" s="19">
        <f t="shared" ref="AC3:AC34" si="7">AB3*N3</f>
        <v>50</v>
      </c>
      <c r="AE3" s="12">
        <f t="shared" ref="AE3:AE34" si="8">Y3</f>
        <v>9624.3251099999998</v>
      </c>
      <c r="AF3" s="12">
        <f t="shared" ref="AF3:AF34" si="9">Z3</f>
        <v>647</v>
      </c>
      <c r="AG3" s="12"/>
      <c r="AH3" s="12">
        <f t="shared" ref="AH3:AH34" si="10">AC3*W2</f>
        <v>50</v>
      </c>
      <c r="AI3" s="12">
        <f t="shared" ref="AI3:AI34" si="11">SUM(AE3:AH3)</f>
        <v>10321.32511</v>
      </c>
      <c r="AJ3" s="12">
        <f t="shared" ref="AJ3:AJ34" si="12">AI3*L3</f>
        <v>0</v>
      </c>
      <c r="AK3" s="11"/>
      <c r="AL3" s="24" t="s">
        <v>67</v>
      </c>
      <c r="AM3" s="28">
        <f>SUM(AJ3:AJ53)/AM8</f>
        <v>4.7843029176447081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3">I3*H4</f>
        <v>0.98647593700000002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4">N3/N4</f>
        <v>1.0351399999999999</v>
      </c>
      <c r="Q4" s="46">
        <f t="shared" ref="Q4:Q35" si="15">Q3*(1-$B$5)*O4</f>
        <v>45151.564631999994</v>
      </c>
      <c r="R4" s="12">
        <f t="shared" ref="R4:R35" si="16">R3*(1-$B$5)*O4</f>
        <v>20247.338400000001</v>
      </c>
      <c r="S4" s="12">
        <f t="shared" si="2"/>
        <v>65398.903031999995</v>
      </c>
      <c r="U4" s="3">
        <f t="shared" si="3"/>
        <v>0.1257756819675</v>
      </c>
      <c r="V4" s="34">
        <f t="shared" ref="V4:V35" si="17">I3*G4*(1-$B$7)^L4</f>
        <v>5.9959535499999996E-3</v>
      </c>
      <c r="W4" s="3">
        <f t="shared" si="4"/>
        <v>0.71272886448249995</v>
      </c>
      <c r="Y4" s="17">
        <f t="shared" si="5"/>
        <v>7943.9265366393474</v>
      </c>
      <c r="Z4" s="17">
        <f t="shared" si="6"/>
        <v>579.24083215796895</v>
      </c>
      <c r="AB4" s="18">
        <f t="shared" ref="AB4:AB35" si="18">AB3*(1+$B$4)</f>
        <v>51</v>
      </c>
      <c r="AC4" s="19">
        <f t="shared" si="7"/>
        <v>49.268697953899959</v>
      </c>
      <c r="AE4" s="12">
        <f t="shared" si="8"/>
        <v>7943.9265366393474</v>
      </c>
      <c r="AF4" s="12">
        <f t="shared" si="9"/>
        <v>579.24083215796895</v>
      </c>
      <c r="AG4" s="12">
        <f t="shared" ref="AG4:AG35" si="19">S4/(1-$B$5)*($B$6)*N4*W3</f>
        <v>763.76625219999994</v>
      </c>
      <c r="AH4" s="12">
        <f t="shared" si="10"/>
        <v>41.607440056417495</v>
      </c>
      <c r="AI4" s="12">
        <f t="shared" si="11"/>
        <v>9328.5410610537328</v>
      </c>
      <c r="AJ4" s="12">
        <f t="shared" si="12"/>
        <v>9328.5410610537328</v>
      </c>
      <c r="AL4" s="26" t="s">
        <v>69</v>
      </c>
      <c r="AM4" s="29">
        <f>SUM(AE3:AE53)</f>
        <v>53647.099461820719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3"/>
        <v>0.97876169517265998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4"/>
        <v>1.0255821652143675</v>
      </c>
      <c r="Q5" s="46">
        <f t="shared" si="15"/>
        <v>45287.893350904742</v>
      </c>
      <c r="R5" s="12">
        <f t="shared" si="16"/>
        <v>20308.47235466581</v>
      </c>
      <c r="S5" s="12">
        <f t="shared" si="2"/>
        <v>65596.365705570555</v>
      </c>
      <c r="U5" s="3">
        <f t="shared" si="3"/>
        <v>0.10607329871433702</v>
      </c>
      <c r="V5" s="34">
        <f t="shared" si="17"/>
        <v>5.5735397202531494E-3</v>
      </c>
      <c r="W5" s="3">
        <f t="shared" si="4"/>
        <v>0.60108202604790972</v>
      </c>
      <c r="Y5" s="17">
        <f t="shared" si="5"/>
        <v>6552.1505560356718</v>
      </c>
      <c r="Z5" s="17">
        <f t="shared" si="6"/>
        <v>525.00271538758386</v>
      </c>
      <c r="AB5" s="18">
        <f t="shared" si="18"/>
        <v>52.02</v>
      </c>
      <c r="AC5" s="19">
        <f t="shared" si="7"/>
        <v>49.000532202579635</v>
      </c>
      <c r="AE5" s="12">
        <f t="shared" si="8"/>
        <v>6552.1505560356718</v>
      </c>
      <c r="AF5" s="12">
        <f t="shared" si="9"/>
        <v>525.00271538758386</v>
      </c>
      <c r="AG5" s="12">
        <f t="shared" si="19"/>
        <v>630.41096136713759</v>
      </c>
      <c r="AH5" s="12">
        <f t="shared" si="10"/>
        <v>34.924093675782757</v>
      </c>
      <c r="AI5" s="12">
        <f t="shared" si="11"/>
        <v>7742.4883264661757</v>
      </c>
      <c r="AJ5" s="12">
        <f t="shared" si="12"/>
        <v>15484.976652932351</v>
      </c>
      <c r="AL5" s="22" t="s">
        <v>71</v>
      </c>
      <c r="AM5" s="27">
        <f>SUM(AF3:AF53)</f>
        <v>6443.4666148856604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3"/>
        <v>0.97028561889246479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4"/>
        <v>1.0228084749535367</v>
      </c>
      <c r="Q6" s="46">
        <f t="shared" si="15"/>
        <v>45301.782627191147</v>
      </c>
      <c r="R6" s="12">
        <f t="shared" si="16"/>
        <v>20314.700729682136</v>
      </c>
      <c r="S6" s="12">
        <f t="shared" si="2"/>
        <v>65616.483356873287</v>
      </c>
      <c r="U6" s="3">
        <f t="shared" si="3"/>
        <v>8.9381498355350225E-2</v>
      </c>
      <c r="V6" s="34">
        <f t="shared" si="17"/>
        <v>5.2053703455748977E-3</v>
      </c>
      <c r="W6" s="3">
        <f t="shared" si="4"/>
        <v>0.50649515734698458</v>
      </c>
      <c r="Y6" s="17">
        <f t="shared" si="5"/>
        <v>5399.6339502616611</v>
      </c>
      <c r="Z6" s="17">
        <f t="shared" si="6"/>
        <v>479.38866917302397</v>
      </c>
      <c r="AB6" s="18">
        <f t="shared" si="18"/>
        <v>53.060400000000001</v>
      </c>
      <c r="AC6" s="19">
        <f t="shared" si="7"/>
        <v>48.865984268366269</v>
      </c>
      <c r="AE6" s="12">
        <f t="shared" si="8"/>
        <v>5399.6339502616611</v>
      </c>
      <c r="AF6" s="12">
        <f t="shared" si="9"/>
        <v>479.38866917302397</v>
      </c>
      <c r="AG6" s="12">
        <f t="shared" si="19"/>
        <v>519.9624780408185</v>
      </c>
      <c r="AH6" s="12">
        <f t="shared" si="10"/>
        <v>29.372464828854881</v>
      </c>
      <c r="AI6" s="12">
        <f t="shared" si="11"/>
        <v>6428.3575623043589</v>
      </c>
      <c r="AJ6" s="12">
        <f t="shared" si="12"/>
        <v>19285.072686913078</v>
      </c>
      <c r="AL6" s="22" t="s">
        <v>73</v>
      </c>
      <c r="AM6" s="27">
        <f>SUM(AG3:AG53)</f>
        <v>4257.3028448408759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3"/>
        <v>0.96092236267015241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4"/>
        <v>1.0220024315235199</v>
      </c>
      <c r="Q7" s="46">
        <f t="shared" si="15"/>
        <v>45279.964293397839</v>
      </c>
      <c r="R7" s="12">
        <f t="shared" si="16"/>
        <v>20304.916723496797</v>
      </c>
      <c r="S7" s="12">
        <f t="shared" si="2"/>
        <v>65584.881016894637</v>
      </c>
      <c r="U7" s="3">
        <f t="shared" si="3"/>
        <v>7.5241121861787927E-2</v>
      </c>
      <c r="V7" s="34">
        <f t="shared" si="17"/>
        <v>4.8876782683984011E-3</v>
      </c>
      <c r="W7" s="3">
        <f t="shared" si="4"/>
        <v>0.42636635721679822</v>
      </c>
      <c r="Y7" s="17">
        <f t="shared" si="5"/>
        <v>4445.3989432259077</v>
      </c>
      <c r="Z7" s="17">
        <f t="shared" si="6"/>
        <v>440.44005974882515</v>
      </c>
      <c r="AB7" s="18">
        <f t="shared" si="18"/>
        <v>54.121608000000002</v>
      </c>
      <c r="AC7" s="19">
        <f t="shared" si="7"/>
        <v>48.770240085858866</v>
      </c>
      <c r="AE7" s="12">
        <f t="shared" si="8"/>
        <v>4445.3989432259077</v>
      </c>
      <c r="AF7" s="12">
        <f t="shared" si="9"/>
        <v>440.44005974882515</v>
      </c>
      <c r="AG7" s="12">
        <f t="shared" si="19"/>
        <v>428.50156795809283</v>
      </c>
      <c r="AH7" s="12">
        <f t="shared" si="10"/>
        <v>24.7018904261373</v>
      </c>
      <c r="AI7" s="12">
        <f t="shared" si="11"/>
        <v>5339.042461358963</v>
      </c>
      <c r="AJ7" s="12">
        <f t="shared" si="12"/>
        <v>21356.169845435852</v>
      </c>
      <c r="AL7" s="22" t="s">
        <v>74</v>
      </c>
      <c r="AM7" s="27">
        <f>SUM(AH3:AH53)</f>
        <v>302.57161393226113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3"/>
        <v>0.95054440115331473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4"/>
        <v>1.0219775385710936</v>
      </c>
      <c r="Q8" s="46">
        <f t="shared" si="15"/>
        <v>45257.054113140352</v>
      </c>
      <c r="R8" s="12">
        <f t="shared" si="16"/>
        <v>20294.643100062945</v>
      </c>
      <c r="S8" s="12">
        <f t="shared" si="2"/>
        <v>65551.697213203297</v>
      </c>
      <c r="U8" s="3">
        <f t="shared" si="3"/>
        <v>6.3264240083828513E-2</v>
      </c>
      <c r="V8" s="34">
        <f t="shared" si="17"/>
        <v>4.6047566579414207E-3</v>
      </c>
      <c r="W8" s="3">
        <f t="shared" si="4"/>
        <v>0.35849736047502823</v>
      </c>
      <c r="Y8" s="17">
        <f t="shared" si="5"/>
        <v>3655.5486074889391</v>
      </c>
      <c r="Z8" s="17">
        <f t="shared" si="6"/>
        <v>406.02197168165452</v>
      </c>
      <c r="AB8" s="18">
        <f t="shared" si="18"/>
        <v>55.204040160000005</v>
      </c>
      <c r="AC8" s="19">
        <f t="shared" si="7"/>
        <v>48.675869097014896</v>
      </c>
      <c r="AE8" s="12">
        <f t="shared" si="8"/>
        <v>3655.5486074889391</v>
      </c>
      <c r="AF8" s="12">
        <f t="shared" si="9"/>
        <v>406.02197168165452</v>
      </c>
      <c r="AG8" s="12">
        <f t="shared" si="19"/>
        <v>352.77589458283228</v>
      </c>
      <c r="AH8" s="12">
        <f t="shared" si="10"/>
        <v>20.753752991255961</v>
      </c>
      <c r="AI8" s="12">
        <f t="shared" si="11"/>
        <v>4435.100226744682</v>
      </c>
      <c r="AJ8" s="12">
        <f t="shared" si="12"/>
        <v>22175.50113372341</v>
      </c>
      <c r="AL8" s="22" t="s">
        <v>76</v>
      </c>
      <c r="AM8" s="27">
        <f>SUM(AM4:AM7)</f>
        <v>64650.440535479516</v>
      </c>
    </row>
    <row r="9" spans="1:41" x14ac:dyDescent="0.2">
      <c r="A9" s="43" t="s">
        <v>77</v>
      </c>
      <c r="B9" s="44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3"/>
        <v>0.93939451532778628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4"/>
        <v>1.0226732291644476</v>
      </c>
      <c r="Q9" s="46">
        <f t="shared" si="15"/>
        <v>45264.94776356357</v>
      </c>
      <c r="R9" s="12">
        <f t="shared" si="16"/>
        <v>20298.182853615956</v>
      </c>
      <c r="S9" s="12">
        <f t="shared" si="2"/>
        <v>65563.13061717953</v>
      </c>
      <c r="U9" s="3">
        <f t="shared" si="3"/>
        <v>5.3143827965498415E-2</v>
      </c>
      <c r="V9" s="34">
        <f t="shared" si="17"/>
        <v>4.2051740383720814E-3</v>
      </c>
      <c r="W9" s="3">
        <f t="shared" si="4"/>
        <v>0.30114835847115773</v>
      </c>
      <c r="Y9" s="17">
        <f t="shared" si="5"/>
        <v>3003.2119180953223</v>
      </c>
      <c r="Z9" s="17">
        <f t="shared" si="6"/>
        <v>362.56839030897083</v>
      </c>
      <c r="AB9" s="18">
        <f t="shared" si="18"/>
        <v>56.308120963200004</v>
      </c>
      <c r="AC9" s="19">
        <f t="shared" si="7"/>
        <v>48.548632215121273</v>
      </c>
      <c r="AE9" s="12">
        <f t="shared" si="8"/>
        <v>3003.2119180953223</v>
      </c>
      <c r="AF9" s="12">
        <f t="shared" si="9"/>
        <v>362.56839030897083</v>
      </c>
      <c r="AG9" s="12">
        <f t="shared" si="19"/>
        <v>290.09536507410797</v>
      </c>
      <c r="AH9" s="12">
        <f t="shared" si="10"/>
        <v>17.404556503793899</v>
      </c>
      <c r="AI9" s="12">
        <f t="shared" si="11"/>
        <v>3673.2802299821951</v>
      </c>
      <c r="AJ9" s="12">
        <f t="shared" si="12"/>
        <v>22039.681379893169</v>
      </c>
      <c r="AL9" s="22" t="s">
        <v>78</v>
      </c>
      <c r="AM9" s="27">
        <f>-AM8+S3</f>
        <v>-50.440535479516257</v>
      </c>
    </row>
    <row r="10" spans="1:41" x14ac:dyDescent="0.2">
      <c r="A10" s="45" t="s">
        <v>84</v>
      </c>
      <c r="B10" s="47">
        <v>0.39</v>
      </c>
      <c r="F10" s="3">
        <v>67</v>
      </c>
      <c r="G10" s="5">
        <v>1.2800000000000001E-2</v>
      </c>
      <c r="H10" s="3">
        <f t="shared" si="0"/>
        <v>0.98719999999999997</v>
      </c>
      <c r="I10" s="3">
        <f t="shared" si="13"/>
        <v>0.92737026553159063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4"/>
        <v>1.0232712799424433</v>
      </c>
      <c r="Q10" s="46">
        <f t="shared" si="15"/>
        <v>45299.317971789445</v>
      </c>
      <c r="R10" s="12">
        <f t="shared" si="16"/>
        <v>20313.595503044595</v>
      </c>
      <c r="S10" s="12">
        <f t="shared" si="2"/>
        <v>65612.913474834044</v>
      </c>
      <c r="U10" s="3">
        <f t="shared" si="3"/>
        <v>4.4594048922409028E-2</v>
      </c>
      <c r="V10" s="34">
        <f t="shared" si="17"/>
        <v>3.8546989884308187E-3</v>
      </c>
      <c r="W10" s="3">
        <f t="shared" si="4"/>
        <v>0.25269961056031787</v>
      </c>
      <c r="Y10" s="17">
        <f t="shared" si="5"/>
        <v>2464.6145412622132</v>
      </c>
      <c r="Z10" s="17">
        <f t="shared" si="6"/>
        <v>324.79224324519646</v>
      </c>
      <c r="AB10" s="18">
        <f t="shared" si="18"/>
        <v>57.434283382464002</v>
      </c>
      <c r="AC10" s="19">
        <f t="shared" si="7"/>
        <v>48.393427852493872</v>
      </c>
      <c r="AE10" s="12">
        <f t="shared" si="8"/>
        <v>2464.6145412622132</v>
      </c>
      <c r="AF10" s="12">
        <f t="shared" si="9"/>
        <v>324.79224324519646</v>
      </c>
      <c r="AG10" s="12">
        <f t="shared" si="19"/>
        <v>238.32751385705888</v>
      </c>
      <c r="AH10" s="12">
        <f t="shared" si="10"/>
        <v>14.573601358570933</v>
      </c>
      <c r="AI10" s="12">
        <f t="shared" si="11"/>
        <v>3042.3078997230396</v>
      </c>
      <c r="AJ10" s="12">
        <f t="shared" si="12"/>
        <v>21296.155298061276</v>
      </c>
      <c r="AL10" s="24" t="s">
        <v>83</v>
      </c>
      <c r="AM10" s="25">
        <f>MAX(0,-AM9+BASE_CASE!AM9)</f>
        <v>3530.1090311191074</v>
      </c>
    </row>
    <row r="11" spans="1:41" x14ac:dyDescent="0.2">
      <c r="A11" s="45" t="s">
        <v>85</v>
      </c>
      <c r="B11" s="47">
        <v>5.2499999999999998E-2</v>
      </c>
      <c r="F11" s="3">
        <v>68</v>
      </c>
      <c r="G11" s="5">
        <v>1.397E-2</v>
      </c>
      <c r="H11" s="3">
        <f t="shared" si="0"/>
        <v>0.98602999999999996</v>
      </c>
      <c r="I11" s="3">
        <f t="shared" si="13"/>
        <v>0.91441490292211425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4"/>
        <v>1.0238903305398039</v>
      </c>
      <c r="Q11" s="46">
        <f t="shared" si="15"/>
        <v>45361.139911033191</v>
      </c>
      <c r="R11" s="12">
        <f t="shared" si="16"/>
        <v>20341.318345754793</v>
      </c>
      <c r="S11" s="12">
        <f t="shared" si="2"/>
        <v>65702.458256787984</v>
      </c>
      <c r="U11" s="3">
        <f t="shared" si="3"/>
        <v>3.7375409550118525E-2</v>
      </c>
      <c r="V11" s="34">
        <f t="shared" si="17"/>
        <v>3.5302135595276403E-3</v>
      </c>
      <c r="W11" s="3">
        <f t="shared" si="4"/>
        <v>0.21179398745067168</v>
      </c>
      <c r="Y11" s="17">
        <f t="shared" si="5"/>
        <v>2020.2126957345788</v>
      </c>
      <c r="Z11" s="17">
        <f t="shared" si="6"/>
        <v>290.51109013373969</v>
      </c>
      <c r="AB11" s="18">
        <f t="shared" si="18"/>
        <v>58.582969050113284</v>
      </c>
      <c r="AC11" s="19">
        <f t="shared" si="7"/>
        <v>48.209554223956829</v>
      </c>
      <c r="AE11" s="12">
        <f t="shared" si="8"/>
        <v>2020.2126957345788</v>
      </c>
      <c r="AF11" s="12">
        <f t="shared" si="9"/>
        <v>290.51109013373969</v>
      </c>
      <c r="AG11" s="12">
        <f t="shared" si="19"/>
        <v>195.58570499232511</v>
      </c>
      <c r="AH11" s="12">
        <f t="shared" si="10"/>
        <v>12.182535577680419</v>
      </c>
      <c r="AI11" s="12">
        <f t="shared" si="11"/>
        <v>2518.492026438324</v>
      </c>
      <c r="AJ11" s="12">
        <f t="shared" si="12"/>
        <v>20147.936211506592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3"/>
        <v>0.90009516554235391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4"/>
        <v>1.0244800140528032</v>
      </c>
      <c r="Q12" s="46">
        <f t="shared" si="15"/>
        <v>45449.206465929317</v>
      </c>
      <c r="R12" s="12">
        <f t="shared" si="16"/>
        <v>20380.81007440776</v>
      </c>
      <c r="S12" s="12">
        <f t="shared" si="2"/>
        <v>65830.016540337077</v>
      </c>
      <c r="U12" s="3">
        <f t="shared" si="3"/>
        <v>3.1271594041079119E-2</v>
      </c>
      <c r="V12" s="34">
        <f t="shared" si="17"/>
        <v>3.3166938434775182E-3</v>
      </c>
      <c r="W12" s="3">
        <f t="shared" si="4"/>
        <v>0.17720569956611504</v>
      </c>
      <c r="Y12" s="17">
        <f t="shared" si="5"/>
        <v>1653.1043412583049</v>
      </c>
      <c r="Z12" s="17">
        <f t="shared" si="6"/>
        <v>266.41804157282564</v>
      </c>
      <c r="AB12" s="18">
        <f t="shared" si="18"/>
        <v>59.754628431115549</v>
      </c>
      <c r="AC12" s="19">
        <f t="shared" si="7"/>
        <v>47.998735586755402</v>
      </c>
      <c r="AE12" s="12">
        <f t="shared" si="8"/>
        <v>1653.1043412583049</v>
      </c>
      <c r="AF12" s="12">
        <f t="shared" si="9"/>
        <v>266.41804157282564</v>
      </c>
      <c r="AG12" s="12">
        <f t="shared" si="19"/>
        <v>160.31900872017499</v>
      </c>
      <c r="AH12" s="12">
        <f t="shared" si="10"/>
        <v>10.165843602509382</v>
      </c>
      <c r="AI12" s="12">
        <f t="shared" si="11"/>
        <v>2090.0072351538151</v>
      </c>
      <c r="AJ12" s="12">
        <f t="shared" si="12"/>
        <v>18810.065116384336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3"/>
        <v>0.88437050300032904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4"/>
        <v>1.0252401581289994</v>
      </c>
      <c r="Q13" s="46">
        <f t="shared" si="15"/>
        <v>45571.231888239643</v>
      </c>
      <c r="R13" s="12">
        <f t="shared" si="16"/>
        <v>20435.52999472629</v>
      </c>
      <c r="S13" s="12">
        <f t="shared" si="2"/>
        <v>66006.761882965933</v>
      </c>
      <c r="U13" s="3">
        <f t="shared" si="3"/>
        <v>2.6116487399204247E-2</v>
      </c>
      <c r="V13" s="34">
        <f t="shared" si="17"/>
        <v>3.0957835714200289E-3</v>
      </c>
      <c r="W13" s="3">
        <f t="shared" si="4"/>
        <v>0.14799342859549075</v>
      </c>
      <c r="Y13" s="17">
        <f t="shared" si="5"/>
        <v>1350.2190157330431</v>
      </c>
      <c r="Z13" s="17">
        <f t="shared" si="6"/>
        <v>242.55108916676443</v>
      </c>
      <c r="AB13" s="18">
        <f t="shared" si="18"/>
        <v>60.949720999737863</v>
      </c>
      <c r="AC13" s="19">
        <f t="shared" si="7"/>
        <v>47.753406760653199</v>
      </c>
      <c r="AE13" s="12">
        <f t="shared" si="8"/>
        <v>1350.2190157330431</v>
      </c>
      <c r="AF13" s="12">
        <f t="shared" si="9"/>
        <v>242.55108916676443</v>
      </c>
      <c r="AG13" s="12">
        <f t="shared" si="19"/>
        <v>131.18613376315881</v>
      </c>
      <c r="AH13" s="12">
        <f t="shared" si="10"/>
        <v>8.4621758516867978</v>
      </c>
      <c r="AI13" s="12">
        <f t="shared" si="11"/>
        <v>1732.418414514653</v>
      </c>
      <c r="AJ13" s="12">
        <f t="shared" si="12"/>
        <v>17324.18414514653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3"/>
        <v>0.86691302927110259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4"/>
        <v>1.0265715519580048</v>
      </c>
      <c r="Q14" s="46">
        <f t="shared" si="15"/>
        <v>45752.923378777021</v>
      </c>
      <c r="R14" s="12">
        <f t="shared" si="16"/>
        <v>20517.005999451572</v>
      </c>
      <c r="S14" s="12">
        <f t="shared" si="2"/>
        <v>66269.929378228597</v>
      </c>
      <c r="U14" s="3">
        <f t="shared" si="3"/>
        <v>2.1760805747252358E-2</v>
      </c>
      <c r="V14" s="34">
        <f t="shared" si="17"/>
        <v>2.9213902804749873E-3</v>
      </c>
      <c r="W14" s="3">
        <f t="shared" si="4"/>
        <v>0.1233112325677634</v>
      </c>
      <c r="Y14" s="17">
        <f t="shared" si="5"/>
        <v>1100.281484378673</v>
      </c>
      <c r="Z14" s="17">
        <f t="shared" si="6"/>
        <v>222.96309942638041</v>
      </c>
      <c r="AB14" s="18">
        <f t="shared" si="18"/>
        <v>62.168715419732621</v>
      </c>
      <c r="AC14" s="19">
        <f t="shared" si="7"/>
        <v>47.447715459252123</v>
      </c>
      <c r="AE14" s="12">
        <f t="shared" si="8"/>
        <v>1100.281484378673</v>
      </c>
      <c r="AF14" s="12">
        <f t="shared" si="9"/>
        <v>222.96309942638041</v>
      </c>
      <c r="AG14" s="12">
        <f t="shared" si="19"/>
        <v>107.14984157085088</v>
      </c>
      <c r="AH14" s="12">
        <f t="shared" si="10"/>
        <v>7.0219500898379916</v>
      </c>
      <c r="AI14" s="12">
        <f t="shared" si="11"/>
        <v>1437.4163754657422</v>
      </c>
      <c r="AJ14" s="12">
        <f t="shared" si="12"/>
        <v>15811.580130123164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3"/>
        <v>0.84808367827533426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4"/>
        <v>1.0248699999999999</v>
      </c>
      <c r="Q15" s="46">
        <f t="shared" si="15"/>
        <v>45859.201014376646</v>
      </c>
      <c r="R15" s="12">
        <f t="shared" si="16"/>
        <v>20564.66413200746</v>
      </c>
      <c r="S15" s="12">
        <f t="shared" si="2"/>
        <v>66423.865146384109</v>
      </c>
      <c r="U15" s="3">
        <f t="shared" si="3"/>
        <v>1.8094936889458735E-2</v>
      </c>
      <c r="V15" s="34">
        <f t="shared" si="17"/>
        <v>2.6783199713718204E-3</v>
      </c>
      <c r="W15" s="3">
        <f t="shared" si="4"/>
        <v>0.10253797570693284</v>
      </c>
      <c r="Y15" s="17">
        <f t="shared" si="5"/>
        <v>894.79812194320812</v>
      </c>
      <c r="Z15" s="17">
        <f t="shared" si="6"/>
        <v>199.45140131942188</v>
      </c>
      <c r="AB15" s="18">
        <f t="shared" si="18"/>
        <v>63.412089728127278</v>
      </c>
      <c r="AC15" s="19">
        <f t="shared" si="7"/>
        <v>47.222252352432179</v>
      </c>
      <c r="AE15" s="12">
        <f t="shared" si="8"/>
        <v>894.79812194320812</v>
      </c>
      <c r="AF15" s="12">
        <f t="shared" si="9"/>
        <v>199.45140131942188</v>
      </c>
      <c r="AG15" s="12">
        <f t="shared" si="19"/>
        <v>87.315349184348804</v>
      </c>
      <c r="AH15" s="12">
        <f t="shared" si="10"/>
        <v>5.823034142204377</v>
      </c>
      <c r="AI15" s="12">
        <f t="shared" si="11"/>
        <v>1187.3879065891831</v>
      </c>
      <c r="AJ15" s="12">
        <f t="shared" si="12"/>
        <v>14248.654879070196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3"/>
        <v>0.82779751669098822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4"/>
        <v>1.0255201903020761</v>
      </c>
      <c r="Q16" s="46">
        <f t="shared" si="15"/>
        <v>45994.886747234676</v>
      </c>
      <c r="R16" s="12">
        <f t="shared" si="16"/>
        <v>20625.509752123169</v>
      </c>
      <c r="S16" s="12">
        <f t="shared" si="2"/>
        <v>66620.396499357841</v>
      </c>
      <c r="U16" s="3">
        <f t="shared" si="3"/>
        <v>1.5012790099203447E-2</v>
      </c>
      <c r="V16" s="34">
        <f t="shared" si="17"/>
        <v>2.4527083789098333E-3</v>
      </c>
      <c r="W16" s="3">
        <f t="shared" si="4"/>
        <v>8.5072477228819554E-2</v>
      </c>
      <c r="Y16" s="17">
        <f t="shared" si="5"/>
        <v>726.0535352388672</v>
      </c>
      <c r="Z16" s="17">
        <f t="shared" si="6"/>
        <v>178.10509026439505</v>
      </c>
      <c r="AB16" s="18">
        <f t="shared" si="18"/>
        <v>64.680331522689826</v>
      </c>
      <c r="AC16" s="19">
        <f t="shared" si="7"/>
        <v>46.968063481317614</v>
      </c>
      <c r="AE16" s="12">
        <f t="shared" si="8"/>
        <v>726.0535352388672</v>
      </c>
      <c r="AF16" s="12">
        <f t="shared" si="9"/>
        <v>178.10509026439505</v>
      </c>
      <c r="AG16" s="12">
        <f t="shared" si="19"/>
        <v>71.008698151793809</v>
      </c>
      <c r="AH16" s="12">
        <f t="shared" si="10"/>
        <v>4.8160101522490244</v>
      </c>
      <c r="AI16" s="12">
        <f t="shared" si="11"/>
        <v>979.98333380730514</v>
      </c>
      <c r="AJ16" s="12">
        <f t="shared" si="12"/>
        <v>12739.783339494967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3"/>
        <v>0.80629133720735635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4"/>
        <v>1.0259004351772227</v>
      </c>
      <c r="Q17" s="46">
        <f t="shared" si="15"/>
        <v>46148.078494656998</v>
      </c>
      <c r="R17" s="12">
        <f t="shared" si="16"/>
        <v>20694.205602985196</v>
      </c>
      <c r="S17" s="12">
        <f t="shared" si="2"/>
        <v>66842.284097642201</v>
      </c>
      <c r="U17" s="3">
        <f t="shared" si="3"/>
        <v>1.2429344140562218E-2</v>
      </c>
      <c r="V17" s="34">
        <f t="shared" si="17"/>
        <v>2.2101829584047317E-3</v>
      </c>
      <c r="W17" s="3">
        <f t="shared" si="4"/>
        <v>7.0432950129852595E-2</v>
      </c>
      <c r="Y17" s="17">
        <f t="shared" si="5"/>
        <v>587.88818535285714</v>
      </c>
      <c r="Z17" s="17">
        <f t="shared" si="6"/>
        <v>156.44202506307983</v>
      </c>
      <c r="AB17" s="18">
        <f t="shared" si="18"/>
        <v>65.973938153143621</v>
      </c>
      <c r="AC17" s="19">
        <f t="shared" si="7"/>
        <v>46.69792809149947</v>
      </c>
      <c r="AE17" s="12">
        <f t="shared" si="8"/>
        <v>587.88818535285714</v>
      </c>
      <c r="AF17" s="12">
        <f t="shared" si="9"/>
        <v>156.44202506307983</v>
      </c>
      <c r="AG17" s="12">
        <f t="shared" si="19"/>
        <v>57.617544397482028</v>
      </c>
      <c r="AH17" s="12">
        <f t="shared" si="10"/>
        <v>3.9727084241971418</v>
      </c>
      <c r="AI17" s="12">
        <f t="shared" si="11"/>
        <v>805.9204632376161</v>
      </c>
      <c r="AJ17" s="12">
        <f t="shared" si="12"/>
        <v>11282.886485326626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3"/>
        <v>0.78273150433415739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4"/>
        <v>1.0248400102435682</v>
      </c>
      <c r="Q18" s="46">
        <f t="shared" si="15"/>
        <v>46253.920497967192</v>
      </c>
      <c r="R18" s="12">
        <f t="shared" si="16"/>
        <v>20741.668384738645</v>
      </c>
      <c r="S18" s="12">
        <f t="shared" si="2"/>
        <v>66995.588882705837</v>
      </c>
      <c r="U18" s="3">
        <f t="shared" si="3"/>
        <v>1.025623489905874E-2</v>
      </c>
      <c r="V18" s="34">
        <f t="shared" si="17"/>
        <v>2.0580508027942921E-3</v>
      </c>
      <c r="W18" s="3">
        <f t="shared" si="4"/>
        <v>5.8118664427999553E-2</v>
      </c>
      <c r="Y18" s="17">
        <f t="shared" si="5"/>
        <v>474.43162489040708</v>
      </c>
      <c r="Z18" s="17">
        <f t="shared" si="6"/>
        <v>142.14291647839724</v>
      </c>
      <c r="AB18" s="18">
        <f t="shared" si="18"/>
        <v>67.293416916206496</v>
      </c>
      <c r="AC18" s="19">
        <f t="shared" si="7"/>
        <v>46.477387862725081</v>
      </c>
      <c r="AE18" s="12">
        <f t="shared" si="8"/>
        <v>474.43162489040708</v>
      </c>
      <c r="AF18" s="12">
        <f t="shared" si="9"/>
        <v>142.14291647839724</v>
      </c>
      <c r="AG18" s="12">
        <f t="shared" si="19"/>
        <v>46.653088525821659</v>
      </c>
      <c r="AH18" s="12">
        <f t="shared" si="10"/>
        <v>3.2735395415011319</v>
      </c>
      <c r="AI18" s="12">
        <f t="shared" si="11"/>
        <v>666.50116943612716</v>
      </c>
      <c r="AJ18" s="12">
        <f t="shared" si="12"/>
        <v>9997.5175415419071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3"/>
        <v>0.75700311978669366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4"/>
        <v>1.0230616849658185</v>
      </c>
      <c r="Q19" s="46">
        <f t="shared" si="15"/>
        <v>46279.560336424962</v>
      </c>
      <c r="R19" s="12">
        <f t="shared" si="16"/>
        <v>20753.166070145719</v>
      </c>
      <c r="S19" s="12">
        <f t="shared" si="2"/>
        <v>67032.726406570684</v>
      </c>
      <c r="U19" s="3">
        <f t="shared" si="3"/>
        <v>8.4312455892376799E-3</v>
      </c>
      <c r="V19" s="34">
        <f t="shared" si="17"/>
        <v>1.9103604997483452E-3</v>
      </c>
      <c r="W19" s="3">
        <f t="shared" si="4"/>
        <v>4.7777058339013523E-2</v>
      </c>
      <c r="Y19" s="17">
        <f t="shared" si="5"/>
        <v>381.43130890404882</v>
      </c>
      <c r="Z19" s="17">
        <f t="shared" si="6"/>
        <v>128.96820062957278</v>
      </c>
      <c r="AB19" s="18">
        <f t="shared" si="18"/>
        <v>68.639285254530634</v>
      </c>
      <c r="AC19" s="19">
        <f t="shared" si="7"/>
        <v>46.338296425951583</v>
      </c>
      <c r="AE19" s="12">
        <f t="shared" si="8"/>
        <v>381.43130890404882</v>
      </c>
      <c r="AF19" s="12">
        <f t="shared" si="9"/>
        <v>128.96820062957278</v>
      </c>
      <c r="AG19" s="12">
        <f t="shared" si="19"/>
        <v>37.649481632513456</v>
      </c>
      <c r="AH19" s="12">
        <f t="shared" si="10"/>
        <v>2.6931199001450512</v>
      </c>
      <c r="AI19" s="12">
        <f t="shared" si="11"/>
        <v>550.74211106628002</v>
      </c>
      <c r="AJ19" s="12">
        <f t="shared" si="12"/>
        <v>8811.8737770604803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3"/>
        <v>0.72857765263870333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4"/>
        <v>1.0214653028663212</v>
      </c>
      <c r="Q20" s="46">
        <f t="shared" si="15"/>
        <v>46232.959883024043</v>
      </c>
      <c r="R20" s="12">
        <f t="shared" si="16"/>
        <v>20732.269005840375</v>
      </c>
      <c r="S20" s="12">
        <f t="shared" si="2"/>
        <v>66965.228888864425</v>
      </c>
      <c r="U20" s="3">
        <f t="shared" si="3"/>
        <v>6.897454469757534E-3</v>
      </c>
      <c r="V20" s="34">
        <f t="shared" si="17"/>
        <v>1.7940285406299577E-3</v>
      </c>
      <c r="W20" s="3">
        <f t="shared" si="4"/>
        <v>3.9085575328626034E-2</v>
      </c>
      <c r="Y20" s="17">
        <f t="shared" si="5"/>
        <v>305.17725682924402</v>
      </c>
      <c r="Z20" s="17">
        <f t="shared" si="6"/>
        <v>118.56951395613871</v>
      </c>
      <c r="AB20" s="18">
        <f t="shared" si="18"/>
        <v>70.012070959621255</v>
      </c>
      <c r="AC20" s="19">
        <f t="shared" si="7"/>
        <v>46.271823645737854</v>
      </c>
      <c r="AE20" s="12">
        <f t="shared" si="8"/>
        <v>305.17725682924402</v>
      </c>
      <c r="AF20" s="12">
        <f t="shared" si="9"/>
        <v>118.56951395613871</v>
      </c>
      <c r="AG20" s="12">
        <f t="shared" si="19"/>
        <v>30.269248358262402</v>
      </c>
      <c r="AH20" s="12">
        <f t="shared" si="10"/>
        <v>2.2107316177749627</v>
      </c>
      <c r="AI20" s="12">
        <f t="shared" si="11"/>
        <v>456.22675076142013</v>
      </c>
      <c r="AJ20" s="12">
        <f t="shared" si="12"/>
        <v>7755.8547629441418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3"/>
        <v>0.69834168005419717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4"/>
        <v>1.0210659664998805</v>
      </c>
      <c r="Q21" s="46">
        <f t="shared" si="15"/>
        <v>46168.350026033724</v>
      </c>
      <c r="R21" s="12">
        <f t="shared" si="16"/>
        <v>20703.295975799872</v>
      </c>
      <c r="S21" s="12">
        <f t="shared" si="2"/>
        <v>66871.646001833593</v>
      </c>
      <c r="U21" s="3">
        <f t="shared" si="3"/>
        <v>5.6195285928732066E-3</v>
      </c>
      <c r="V21" s="34">
        <f t="shared" si="17"/>
        <v>1.6220513761379801E-3</v>
      </c>
      <c r="W21" s="3">
        <f t="shared" si="4"/>
        <v>3.1843995359614845E-2</v>
      </c>
      <c r="Y21" s="17">
        <f t="shared" si="5"/>
        <v>243.16545701374079</v>
      </c>
      <c r="Z21" s="17">
        <f t="shared" si="6"/>
        <v>104.99158612066906</v>
      </c>
      <c r="AB21" s="18">
        <f t="shared" si="18"/>
        <v>71.412312378813681</v>
      </c>
      <c r="AC21" s="19">
        <f t="shared" si="7"/>
        <v>46.223517056826843</v>
      </c>
      <c r="AE21" s="12">
        <f t="shared" si="8"/>
        <v>243.16545701374079</v>
      </c>
      <c r="AF21" s="12">
        <f t="shared" si="9"/>
        <v>104.99158612066906</v>
      </c>
      <c r="AG21" s="12">
        <f t="shared" si="19"/>
        <v>24.217962037907142</v>
      </c>
      <c r="AH21" s="12">
        <f t="shared" si="10"/>
        <v>1.8066727578786359</v>
      </c>
      <c r="AI21" s="12">
        <f t="shared" si="11"/>
        <v>374.18167793019558</v>
      </c>
      <c r="AJ21" s="12">
        <f t="shared" si="12"/>
        <v>6735.2702027435207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3"/>
        <v>0.66549168742444775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4"/>
        <v>1.0208560193830205</v>
      </c>
      <c r="Q22" s="46">
        <f t="shared" si="15"/>
        <v>46094.350792419471</v>
      </c>
      <c r="R22" s="12">
        <f t="shared" si="16"/>
        <v>20670.112462968365</v>
      </c>
      <c r="S22" s="12">
        <f t="shared" si="2"/>
        <v>66764.463255387833</v>
      </c>
      <c r="U22" s="3">
        <f t="shared" si="3"/>
        <v>4.5519080726847839E-3</v>
      </c>
      <c r="V22" s="34">
        <f t="shared" si="17"/>
        <v>1.4979415417162821E-3</v>
      </c>
      <c r="W22" s="3">
        <f t="shared" si="4"/>
        <v>2.5794145745213777E-2</v>
      </c>
      <c r="Y22" s="17">
        <f t="shared" si="5"/>
        <v>192.63452427104326</v>
      </c>
      <c r="Z22" s="17">
        <f t="shared" si="6"/>
        <v>94.977396821583724</v>
      </c>
      <c r="AB22" s="18">
        <f t="shared" si="18"/>
        <v>72.840558626389949</v>
      </c>
      <c r="AC22" s="19">
        <f t="shared" si="7"/>
        <v>46.184757206465243</v>
      </c>
      <c r="AE22" s="12">
        <f t="shared" si="8"/>
        <v>192.63452427104326</v>
      </c>
      <c r="AF22" s="12">
        <f t="shared" si="9"/>
        <v>94.977396821583724</v>
      </c>
      <c r="AG22" s="12">
        <f t="shared" si="19"/>
        <v>19.296897580664552</v>
      </c>
      <c r="AH22" s="12">
        <f t="shared" si="10"/>
        <v>1.4707071941676175</v>
      </c>
      <c r="AI22" s="12">
        <f t="shared" si="11"/>
        <v>308.37952586745917</v>
      </c>
      <c r="AJ22" s="12">
        <f t="shared" si="12"/>
        <v>5859.2109914817238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3"/>
        <v>0.63037369107905961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4"/>
        <v>1.0218726692939477</v>
      </c>
      <c r="Q23" s="46">
        <f t="shared" si="15"/>
        <v>46066.301023381609</v>
      </c>
      <c r="R23" s="12">
        <f t="shared" si="16"/>
        <v>20657.534091202509</v>
      </c>
      <c r="S23" s="12">
        <f t="shared" si="2"/>
        <v>66723.835114584115</v>
      </c>
      <c r="U23" s="3">
        <f t="shared" si="3"/>
        <v>3.6649483011358262E-3</v>
      </c>
      <c r="V23" s="34">
        <f t="shared" si="17"/>
        <v>1.3611570709749308E-3</v>
      </c>
      <c r="W23" s="3">
        <f t="shared" si="4"/>
        <v>2.0768040373103019E-2</v>
      </c>
      <c r="Y23" s="17">
        <f t="shared" si="5"/>
        <v>151.68661863721766</v>
      </c>
      <c r="Z23" s="17">
        <f t="shared" si="6"/>
        <v>84.457234546727292</v>
      </c>
      <c r="AB23" s="18">
        <f t="shared" si="18"/>
        <v>74.297369798917757</v>
      </c>
      <c r="AC23" s="19">
        <f t="shared" si="7"/>
        <v>46.100119678456267</v>
      </c>
      <c r="AE23" s="12">
        <f t="shared" si="8"/>
        <v>151.68661863721766</v>
      </c>
      <c r="AF23" s="12">
        <f t="shared" si="9"/>
        <v>84.457234546727292</v>
      </c>
      <c r="AG23" s="12">
        <f t="shared" si="19"/>
        <v>15.286918283304185</v>
      </c>
      <c r="AH23" s="12">
        <f t="shared" si="10"/>
        <v>1.1891132058578986</v>
      </c>
      <c r="AI23" s="12">
        <f t="shared" si="11"/>
        <v>252.61988467310701</v>
      </c>
      <c r="AJ23" s="12">
        <f t="shared" si="12"/>
        <v>5052.3976934621405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3"/>
        <v>0.593213161989949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4"/>
        <v>1.0228907378993022</v>
      </c>
      <c r="Q24" s="46">
        <f t="shared" si="15"/>
        <v>46084.135207884035</v>
      </c>
      <c r="R24" s="12">
        <f t="shared" si="16"/>
        <v>20665.531483356062</v>
      </c>
      <c r="S24" s="12">
        <f t="shared" si="2"/>
        <v>66749.666691240098</v>
      </c>
      <c r="U24" s="3">
        <f t="shared" si="3"/>
        <v>2.9315646589662884E-3</v>
      </c>
      <c r="V24" s="34">
        <f t="shared" si="17"/>
        <v>1.2242759799944226E-3</v>
      </c>
      <c r="W24" s="3">
        <f t="shared" si="4"/>
        <v>1.6612199734142304E-2</v>
      </c>
      <c r="Y24" s="17">
        <f t="shared" si="5"/>
        <v>118.66367661799309</v>
      </c>
      <c r="Z24" s="17">
        <f t="shared" si="6"/>
        <v>74.26406130001503</v>
      </c>
      <c r="AB24" s="18">
        <f t="shared" si="18"/>
        <v>75.783317194896114</v>
      </c>
      <c r="AC24" s="19">
        <f t="shared" si="7"/>
        <v>45.969838546582345</v>
      </c>
      <c r="AE24" s="12">
        <f t="shared" si="8"/>
        <v>118.66367661799309</v>
      </c>
      <c r="AF24" s="12">
        <f t="shared" si="9"/>
        <v>74.26406130001503</v>
      </c>
      <c r="AG24" s="12">
        <f t="shared" si="19"/>
        <v>12.037413208447349</v>
      </c>
      <c r="AH24" s="12">
        <f t="shared" si="10"/>
        <v>0.95470346288044949</v>
      </c>
      <c r="AI24" s="12">
        <f t="shared" si="11"/>
        <v>205.91985458933593</v>
      </c>
      <c r="AJ24" s="12">
        <f t="shared" si="12"/>
        <v>4324.3169463760541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3"/>
        <v>0.55421532872072976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4"/>
        <v>1.0240900000000002</v>
      </c>
      <c r="Q25" s="46">
        <f t="shared" si="15"/>
        <v>46156.027380491047</v>
      </c>
      <c r="R25" s="12">
        <f t="shared" si="16"/>
        <v>20697.770125780728</v>
      </c>
      <c r="S25" s="12">
        <f t="shared" si="2"/>
        <v>66853.797506271774</v>
      </c>
      <c r="U25" s="3">
        <f t="shared" si="3"/>
        <v>2.3280170585429677E-3</v>
      </c>
      <c r="V25" s="34">
        <f t="shared" si="17"/>
        <v>1.0920860105225149E-3</v>
      </c>
      <c r="W25" s="3">
        <f t="shared" si="4"/>
        <v>1.319209666507682E-2</v>
      </c>
      <c r="Y25" s="17">
        <f t="shared" si="5"/>
        <v>92.160227577367735</v>
      </c>
      <c r="Z25" s="17">
        <f t="shared" si="6"/>
        <v>64.687160171618046</v>
      </c>
      <c r="AB25" s="18">
        <f t="shared" si="18"/>
        <v>77.298983538794033</v>
      </c>
      <c r="AC25" s="19">
        <f t="shared" si="7"/>
        <v>45.786244683098147</v>
      </c>
      <c r="AE25" s="12">
        <f t="shared" si="8"/>
        <v>92.160227577367735</v>
      </c>
      <c r="AF25" s="12">
        <f t="shared" si="9"/>
        <v>64.687160171618046</v>
      </c>
      <c r="AG25" s="12">
        <f t="shared" si="19"/>
        <v>9.4168065408515336</v>
      </c>
      <c r="AH25" s="12">
        <f t="shared" si="10"/>
        <v>0.76061024175193748</v>
      </c>
      <c r="AI25" s="12">
        <f t="shared" si="11"/>
        <v>167.02480453158927</v>
      </c>
      <c r="AJ25" s="12">
        <f t="shared" si="12"/>
        <v>3674.5456996949638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3"/>
        <v>0.51421206629366745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4"/>
        <v>1.0250103953858547</v>
      </c>
      <c r="Q26" s="46">
        <f t="shared" si="15"/>
        <v>46269.578901473673</v>
      </c>
      <c r="R26" s="12">
        <f t="shared" si="16"/>
        <v>20748.690090346929</v>
      </c>
      <c r="S26" s="12">
        <f t="shared" si="2"/>
        <v>67018.268991820602</v>
      </c>
      <c r="U26" s="3">
        <f t="shared" si="3"/>
        <v>1.8359836691687354E-3</v>
      </c>
      <c r="V26" s="34">
        <f t="shared" si="17"/>
        <v>9.5220553728524442E-4</v>
      </c>
      <c r="W26" s="3">
        <f t="shared" si="4"/>
        <v>1.040390745862284E-2</v>
      </c>
      <c r="Y26" s="17">
        <f t="shared" si="5"/>
        <v>71.082937687350267</v>
      </c>
      <c r="Z26" s="17">
        <f t="shared" si="6"/>
        <v>55.025459067180776</v>
      </c>
      <c r="AB26" s="18">
        <f t="shared" si="18"/>
        <v>78.844963209569912</v>
      </c>
      <c r="AC26" s="19">
        <f t="shared" si="7"/>
        <v>45.5624350611387</v>
      </c>
      <c r="AE26" s="12">
        <f t="shared" si="8"/>
        <v>71.082937687350267</v>
      </c>
      <c r="AF26" s="12">
        <f t="shared" si="9"/>
        <v>55.025459067180776</v>
      </c>
      <c r="AG26" s="12">
        <f t="shared" si="19"/>
        <v>7.3135659828329542</v>
      </c>
      <c r="AH26" s="12">
        <f t="shared" si="10"/>
        <v>0.60106404762282706</v>
      </c>
      <c r="AI26" s="12">
        <f t="shared" si="11"/>
        <v>134.02302678498683</v>
      </c>
      <c r="AJ26" s="12">
        <f t="shared" si="12"/>
        <v>3082.5296160546968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3"/>
        <v>0.47242719378664405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4"/>
        <v>1.026051725769471</v>
      </c>
      <c r="Q27" s="46">
        <f t="shared" si="15"/>
        <v>46430.531694269121</v>
      </c>
      <c r="R27" s="12">
        <f t="shared" si="16"/>
        <v>20820.866230613949</v>
      </c>
      <c r="S27" s="12">
        <f t="shared" si="2"/>
        <v>67251.397924883073</v>
      </c>
      <c r="U27" s="3">
        <f t="shared" si="3"/>
        <v>1.4337728907802716E-3</v>
      </c>
      <c r="V27" s="34">
        <f t="shared" si="17"/>
        <v>8.4542152008769162E-4</v>
      </c>
      <c r="W27" s="3">
        <f t="shared" si="4"/>
        <v>8.1247130477548751E-3</v>
      </c>
      <c r="Y27" s="17">
        <f t="shared" si="5"/>
        <v>54.289547620842939</v>
      </c>
      <c r="Z27" s="17">
        <f t="shared" si="6"/>
        <v>47.614257377394907</v>
      </c>
      <c r="AB27" s="18">
        <f t="shared" si="18"/>
        <v>80.421862473761308</v>
      </c>
      <c r="AC27" s="19">
        <f t="shared" si="7"/>
        <v>45.293704591266376</v>
      </c>
      <c r="AE27" s="12">
        <f t="shared" si="8"/>
        <v>54.289547620842939</v>
      </c>
      <c r="AF27" s="12">
        <f t="shared" si="9"/>
        <v>47.614257377394907</v>
      </c>
      <c r="AG27" s="12">
        <f t="shared" si="19"/>
        <v>5.6409297904866706</v>
      </c>
      <c r="AH27" s="12">
        <f t="shared" si="10"/>
        <v>0.47123151102573579</v>
      </c>
      <c r="AI27" s="12">
        <f t="shared" si="11"/>
        <v>108.01596629975025</v>
      </c>
      <c r="AJ27" s="12">
        <f t="shared" si="12"/>
        <v>2592.383191194006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3"/>
        <v>0.42866153855424932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4"/>
        <v>1.0267129312805383</v>
      </c>
      <c r="Q28" s="46">
        <f t="shared" si="15"/>
        <v>46622.069096208776</v>
      </c>
      <c r="R28" s="12">
        <f t="shared" si="16"/>
        <v>20906.757442246078</v>
      </c>
      <c r="S28" s="12">
        <f t="shared" si="2"/>
        <v>67528.826538454858</v>
      </c>
      <c r="U28" s="3">
        <f t="shared" si="3"/>
        <v>1.1058059446516291E-3</v>
      </c>
      <c r="V28" s="34">
        <f t="shared" si="17"/>
        <v>7.5267341674401141E-4</v>
      </c>
      <c r="W28" s="3">
        <f t="shared" si="4"/>
        <v>6.2662336863592337E-3</v>
      </c>
      <c r="Y28" s="17">
        <f t="shared" si="5"/>
        <v>40.950024320863797</v>
      </c>
      <c r="Z28" s="17">
        <f t="shared" si="6"/>
        <v>41.287754375906673</v>
      </c>
      <c r="AB28" s="18">
        <f t="shared" si="18"/>
        <v>82.030299723236539</v>
      </c>
      <c r="AC28" s="19">
        <f t="shared" si="7"/>
        <v>44.997561904154267</v>
      </c>
      <c r="AE28" s="12">
        <f t="shared" si="8"/>
        <v>40.950024320863797</v>
      </c>
      <c r="AF28" s="12">
        <f t="shared" si="9"/>
        <v>41.287754375906673</v>
      </c>
      <c r="AG28" s="12">
        <f t="shared" si="19"/>
        <v>4.3082520158271542</v>
      </c>
      <c r="AH28" s="12">
        <f t="shared" si="10"/>
        <v>0.36559227831983987</v>
      </c>
      <c r="AI28" s="12">
        <f t="shared" si="11"/>
        <v>86.911622990917465</v>
      </c>
      <c r="AJ28" s="12">
        <f t="shared" si="12"/>
        <v>2172.7905747729365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3"/>
        <v>0.38279475392894463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4"/>
        <v>1.0274345732142838</v>
      </c>
      <c r="Q29" s="46">
        <f t="shared" si="15"/>
        <v>46847.300899617047</v>
      </c>
      <c r="R29" s="12">
        <f t="shared" si="16"/>
        <v>21007.75825094934</v>
      </c>
      <c r="S29" s="12">
        <f t="shared" si="2"/>
        <v>67855.059150566391</v>
      </c>
      <c r="U29" s="3">
        <f t="shared" si="3"/>
        <v>8.3936200228781888E-4</v>
      </c>
      <c r="V29" s="34">
        <f t="shared" si="17"/>
        <v>6.704870044404377E-4</v>
      </c>
      <c r="W29" s="3">
        <f t="shared" si="4"/>
        <v>4.7563846796309763E-3</v>
      </c>
      <c r="Y29" s="17">
        <f t="shared" si="5"/>
        <v>30.399330708626458</v>
      </c>
      <c r="Z29" s="17">
        <f t="shared" si="6"/>
        <v>35.797349650299545</v>
      </c>
      <c r="AB29" s="18">
        <f t="shared" si="18"/>
        <v>83.670905717701274</v>
      </c>
      <c r="AC29" s="19">
        <f t="shared" si="7"/>
        <v>44.671957065498589</v>
      </c>
      <c r="AE29" s="12">
        <f t="shared" si="8"/>
        <v>30.399330708626458</v>
      </c>
      <c r="AF29" s="12">
        <f t="shared" si="9"/>
        <v>35.797349650299545</v>
      </c>
      <c r="AG29" s="12">
        <f t="shared" si="19"/>
        <v>3.2496643819509745</v>
      </c>
      <c r="AH29" s="12">
        <f t="shared" si="10"/>
        <v>0.27992492219942061</v>
      </c>
      <c r="AI29" s="12">
        <f t="shared" si="11"/>
        <v>69.726269663076408</v>
      </c>
      <c r="AJ29" s="12">
        <f t="shared" si="12"/>
        <v>1812.8830112399867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3"/>
        <v>0.33599426731359183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4"/>
        <v>1.0282167231936064</v>
      </c>
      <c r="Q30" s="46">
        <f t="shared" si="15"/>
        <v>47109.456300596801</v>
      </c>
      <c r="R30" s="12">
        <f t="shared" si="16"/>
        <v>21125.316726725017</v>
      </c>
      <c r="S30" s="12">
        <f t="shared" si="2"/>
        <v>68234.773027321819</v>
      </c>
      <c r="U30" s="3">
        <f t="shared" si="3"/>
        <v>6.2623036330489363E-4</v>
      </c>
      <c r="V30" s="34">
        <f t="shared" si="17"/>
        <v>5.8151559093168293E-4</v>
      </c>
      <c r="W30" s="3">
        <f t="shared" si="4"/>
        <v>3.5486387253943989E-3</v>
      </c>
      <c r="Y30" s="17">
        <f t="shared" si="5"/>
        <v>22.181371998827917</v>
      </c>
      <c r="Z30" s="17">
        <f t="shared" si="6"/>
        <v>30.195151225581846</v>
      </c>
      <c r="AB30" s="18">
        <f t="shared" si="18"/>
        <v>85.344323832055295</v>
      </c>
      <c r="AC30" s="19">
        <f t="shared" si="7"/>
        <v>44.314972883619298</v>
      </c>
      <c r="AE30" s="12">
        <f t="shared" si="8"/>
        <v>22.181371998827917</v>
      </c>
      <c r="AF30" s="12">
        <f t="shared" si="9"/>
        <v>30.195151225581846</v>
      </c>
      <c r="AG30" s="12">
        <f t="shared" si="19"/>
        <v>2.4123912786392498</v>
      </c>
      <c r="AH30" s="12">
        <f t="shared" si="10"/>
        <v>0.21077905810190897</v>
      </c>
      <c r="AI30" s="12">
        <f t="shared" si="11"/>
        <v>54.99969356115092</v>
      </c>
      <c r="AJ30" s="12">
        <f t="shared" si="12"/>
        <v>1484.9917261510748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3"/>
        <v>0.28899538920176659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4"/>
        <v>1.0287783115855829</v>
      </c>
      <c r="Q31" s="46">
        <f t="shared" si="15"/>
        <v>47398.952800564635</v>
      </c>
      <c r="R31" s="12">
        <f t="shared" si="16"/>
        <v>21255.135785006554</v>
      </c>
      <c r="S31" s="12">
        <f t="shared" si="2"/>
        <v>68654.088585571182</v>
      </c>
      <c r="U31" s="3">
        <f t="shared" si="3"/>
        <v>4.5783827107293424E-4</v>
      </c>
      <c r="V31" s="34">
        <f t="shared" si="17"/>
        <v>4.9638358490816821E-4</v>
      </c>
      <c r="W31" s="3">
        <f t="shared" si="4"/>
        <v>2.5944168694132957E-3</v>
      </c>
      <c r="Y31" s="17">
        <f t="shared" si="5"/>
        <v>15.860103232454597</v>
      </c>
      <c r="Z31" s="17">
        <f t="shared" si="6"/>
        <v>25.053676027607317</v>
      </c>
      <c r="AB31" s="18">
        <f t="shared" si="18"/>
        <v>87.051210308696398</v>
      </c>
      <c r="AC31" s="19">
        <f t="shared" si="7"/>
        <v>43.936844150248639</v>
      </c>
      <c r="AE31" s="12">
        <f t="shared" si="8"/>
        <v>15.860103232454597</v>
      </c>
      <c r="AF31" s="12">
        <f t="shared" si="9"/>
        <v>25.053676027607317</v>
      </c>
      <c r="AG31" s="12">
        <f t="shared" si="19"/>
        <v>1.7602381143748225</v>
      </c>
      <c r="AH31" s="12">
        <f t="shared" si="10"/>
        <v>0.15591598662319067</v>
      </c>
      <c r="AI31" s="12">
        <f t="shared" si="11"/>
        <v>42.829933361059929</v>
      </c>
      <c r="AJ31" s="12">
        <f t="shared" si="12"/>
        <v>1199.238134109678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3"/>
        <v>0.2427474570678079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4"/>
        <v>1.0290789263859452</v>
      </c>
      <c r="Q32" s="46">
        <f t="shared" si="15"/>
        <v>47704.163663707041</v>
      </c>
      <c r="R32" s="12">
        <f t="shared" si="16"/>
        <v>21392.001642917945</v>
      </c>
      <c r="S32" s="12">
        <f t="shared" si="2"/>
        <v>69096.165306624986</v>
      </c>
      <c r="U32" s="3">
        <f t="shared" si="3"/>
        <v>3.2688485067016267E-4</v>
      </c>
      <c r="V32" s="34">
        <f t="shared" si="17"/>
        <v>4.1518453161220947E-4</v>
      </c>
      <c r="W32" s="3">
        <f t="shared" si="4"/>
        <v>1.8523474871309229E-3</v>
      </c>
      <c r="Y32" s="17">
        <f t="shared" si="5"/>
        <v>11.074608318493439</v>
      </c>
      <c r="Z32" s="17">
        <f t="shared" si="6"/>
        <v>20.363223408739863</v>
      </c>
      <c r="AB32" s="18">
        <f t="shared" si="18"/>
        <v>88.79223451487033</v>
      </c>
      <c r="AC32" s="19">
        <f t="shared" si="7"/>
        <v>43.549216570436315</v>
      </c>
      <c r="AE32" s="12">
        <f t="shared" si="8"/>
        <v>11.074608318493439</v>
      </c>
      <c r="AF32" s="12">
        <f t="shared" si="9"/>
        <v>20.363223408739863</v>
      </c>
      <c r="AG32" s="12">
        <f t="shared" si="19"/>
        <v>1.2586015065659575</v>
      </c>
      <c r="AH32" s="12">
        <f t="shared" si="10"/>
        <v>0.11298482212007301</v>
      </c>
      <c r="AI32" s="12">
        <f t="shared" si="11"/>
        <v>32.809418055919338</v>
      </c>
      <c r="AJ32" s="12">
        <f t="shared" si="12"/>
        <v>951.47312362166076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3"/>
        <v>0.19886842672823093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4"/>
        <v>1.0293795630501541</v>
      </c>
      <c r="Q33" s="46">
        <f t="shared" si="15"/>
        <v>48025.365942567754</v>
      </c>
      <c r="R33" s="12">
        <f t="shared" si="16"/>
        <v>21536.03853926804</v>
      </c>
      <c r="S33" s="12">
        <f t="shared" si="2"/>
        <v>69561.404481835794</v>
      </c>
      <c r="U33" s="3">
        <f t="shared" si="3"/>
        <v>2.2762757330357046E-4</v>
      </c>
      <c r="V33" s="34">
        <f t="shared" si="17"/>
        <v>3.3483033177378546E-4</v>
      </c>
      <c r="W33" s="3">
        <f t="shared" si="4"/>
        <v>1.2898895820535666E-3</v>
      </c>
      <c r="Y33" s="17">
        <f t="shared" si="5"/>
        <v>7.5422017545772375</v>
      </c>
      <c r="Z33" s="17">
        <f t="shared" si="6"/>
        <v>15.953449897545767</v>
      </c>
      <c r="AB33" s="18">
        <f t="shared" si="18"/>
        <v>90.568079205167734</v>
      </c>
      <c r="AC33" s="19">
        <f t="shared" si="7"/>
        <v>43.152402181196955</v>
      </c>
      <c r="AE33" s="12">
        <f t="shared" si="8"/>
        <v>7.5422017545772375</v>
      </c>
      <c r="AF33" s="12">
        <f t="shared" si="9"/>
        <v>15.953449897545767</v>
      </c>
      <c r="AG33" s="12">
        <f t="shared" si="19"/>
        <v>0.87883997495998301</v>
      </c>
      <c r="AH33" s="12">
        <f t="shared" si="10"/>
        <v>7.9933243744003138E-2</v>
      </c>
      <c r="AI33" s="12">
        <f t="shared" si="11"/>
        <v>24.45442487082699</v>
      </c>
      <c r="AJ33" s="12">
        <f t="shared" si="12"/>
        <v>733.63274612480973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3"/>
        <v>0.15905695638150638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4"/>
        <v>1.0299916309747603</v>
      </c>
      <c r="Q34" s="46">
        <f t="shared" si="15"/>
        <v>48377.479045447471</v>
      </c>
      <c r="R34" s="12">
        <f t="shared" si="16"/>
        <v>21693.936791680473</v>
      </c>
      <c r="S34" s="12">
        <f t="shared" si="2"/>
        <v>70071.415837127948</v>
      </c>
      <c r="U34" s="3">
        <f t="shared" si="3"/>
        <v>1.5474998799333935E-4</v>
      </c>
      <c r="V34" s="34">
        <f t="shared" si="17"/>
        <v>2.5822299543130331E-4</v>
      </c>
      <c r="W34" s="3">
        <f t="shared" si="4"/>
        <v>8.769165986289236E-4</v>
      </c>
      <c r="Y34" s="17">
        <f t="shared" si="5"/>
        <v>5.014685083797227</v>
      </c>
      <c r="Z34" s="17">
        <f t="shared" si="6"/>
        <v>11.945134339233737</v>
      </c>
      <c r="AB34" s="18">
        <f t="shared" si="18"/>
        <v>92.379440789271086</v>
      </c>
      <c r="AC34" s="19">
        <f t="shared" si="7"/>
        <v>42.733794043710517</v>
      </c>
      <c r="AE34" s="12">
        <f t="shared" si="8"/>
        <v>5.014685083797227</v>
      </c>
      <c r="AF34" s="12">
        <f t="shared" si="9"/>
        <v>11.945134339233737</v>
      </c>
      <c r="AG34" s="12">
        <f t="shared" si="19"/>
        <v>0.59852008982097182</v>
      </c>
      <c r="AH34" s="12">
        <f t="shared" si="10"/>
        <v>5.5121875738604956E-2</v>
      </c>
      <c r="AI34" s="12">
        <f t="shared" si="11"/>
        <v>17.613461388590544</v>
      </c>
      <c r="AJ34" s="12">
        <f t="shared" si="12"/>
        <v>546.01730304630689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3"/>
        <v>0.12331685828258189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4"/>
        <v>1.0303124050796995</v>
      </c>
      <c r="Q35" s="46">
        <f t="shared" si="15"/>
        <v>48747.350617693577</v>
      </c>
      <c r="R35" s="12">
        <f t="shared" si="16"/>
        <v>21859.798483270653</v>
      </c>
      <c r="S35" s="12">
        <f t="shared" ref="S35:S66" si="22">Q35+R35</f>
        <v>70607.149100964234</v>
      </c>
      <c r="U35" s="3">
        <f t="shared" ref="U35:U53" si="23">I35*$B$7*(1-$B$7)^L35</f>
        <v>1.0198101583755062E-4</v>
      </c>
      <c r="V35" s="34">
        <f t="shared" si="17"/>
        <v>1.9704315971191905E-4</v>
      </c>
      <c r="W35" s="3">
        <f t="shared" ref="W35:W53" si="24">(1-G35)*(1-$B$7)*W34</f>
        <v>5.7789242307945373E-4</v>
      </c>
      <c r="Y35" s="17">
        <f t="shared" ref="Y35:Y53" si="25">U35*(S35-$B$9)*N35</f>
        <v>3.2320060890771241</v>
      </c>
      <c r="Z35" s="17">
        <f t="shared" ref="Z35:Z53" si="26">V35*MAX(S35,$B$8)*N35</f>
        <v>8.8468478428848787</v>
      </c>
      <c r="AB35" s="18">
        <f t="shared" si="18"/>
        <v>94.227029605056515</v>
      </c>
      <c r="AC35" s="19">
        <f t="shared" ref="AC35:AC66" si="27">AB35*N35</f>
        <v>42.306071158303645</v>
      </c>
      <c r="AE35" s="12">
        <f t="shared" ref="AE35:AE53" si="28">Y35</f>
        <v>3.2320060890771241</v>
      </c>
      <c r="AF35" s="12">
        <f t="shared" ref="AF35:AF53" si="29">Z35</f>
        <v>8.8468478428848787</v>
      </c>
      <c r="AG35" s="12">
        <f t="shared" si="19"/>
        <v>0.39794526608191216</v>
      </c>
      <c r="AH35" s="12">
        <f t="shared" ref="AH35:AH53" si="30">AC35*W34</f>
        <v>3.7098896021492841E-2</v>
      </c>
      <c r="AI35" s="12">
        <f t="shared" ref="AI35:AI66" si="31">SUM(AE35:AH35)</f>
        <v>12.513898094065407</v>
      </c>
      <c r="AJ35" s="12">
        <f t="shared" ref="AJ35:AJ66" si="32">AI35*L35</f>
        <v>400.44473901009303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3">I35*H36</f>
        <v>9.298091114506675E-2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4">N35/N36</f>
        <v>1.0306332040308728</v>
      </c>
      <c r="Q36" s="46">
        <f t="shared" ref="Q36:Q53" si="35">Q35*(1-$B$5)*O36</f>
        <v>49135.344115717016</v>
      </c>
      <c r="R36" s="12">
        <f t="shared" ref="R36:R53" si="36">R35*(1-$B$5)*O36</f>
        <v>22033.786598976229</v>
      </c>
      <c r="S36" s="12">
        <f t="shared" si="22"/>
        <v>71169.130714693252</v>
      </c>
      <c r="U36" s="3">
        <f t="shared" si="23"/>
        <v>6.5359633050286192E-5</v>
      </c>
      <c r="V36" s="34">
        <f t="shared" ref="V36:V53" si="37">I35*G36*(1-$B$7)^L36</f>
        <v>1.4216153607754555E-4</v>
      </c>
      <c r="W36" s="3">
        <f t="shared" si="24"/>
        <v>3.7037125395162192E-4</v>
      </c>
      <c r="Y36" s="17">
        <f t="shared" si="25"/>
        <v>2.025826595516846</v>
      </c>
      <c r="Z36" s="17">
        <f t="shared" si="26"/>
        <v>6.1930583545033144</v>
      </c>
      <c r="AB36" s="18">
        <f t="shared" ref="AB36:AB53" si="38">AB35*(1+$B$4)</f>
        <v>96.111570197157647</v>
      </c>
      <c r="AC36" s="19">
        <f t="shared" si="27"/>
        <v>41.869592802462329</v>
      </c>
      <c r="AE36" s="12">
        <f t="shared" si="28"/>
        <v>2.025826595516846</v>
      </c>
      <c r="AF36" s="12">
        <f t="shared" si="29"/>
        <v>6.1930583545033144</v>
      </c>
      <c r="AG36" s="12">
        <f t="shared" ref="AG36:AG53" si="39">S36/(1-$B$5)*($B$6)*N36*W35</f>
        <v>0.25647846583267564</v>
      </c>
      <c r="AH36" s="12">
        <f t="shared" si="30"/>
        <v>2.419612043796501E-2</v>
      </c>
      <c r="AI36" s="12">
        <f t="shared" si="31"/>
        <v>8.4995595362908016</v>
      </c>
      <c r="AJ36" s="12">
        <f t="shared" si="32"/>
        <v>280.48546469759646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3"/>
        <v>6.7353512415263453E-2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4"/>
        <v>1.0309540278204883</v>
      </c>
      <c r="Q37" s="46">
        <f t="shared" si="35"/>
        <v>49541.84274410642</v>
      </c>
      <c r="R37" s="12">
        <f t="shared" si="36"/>
        <v>22216.072979419903</v>
      </c>
      <c r="S37" s="12">
        <f t="shared" si="22"/>
        <v>71757.915723526326</v>
      </c>
      <c r="U37" s="3">
        <f t="shared" si="23"/>
        <v>4.0243429340621358E-5</v>
      </c>
      <c r="V37" s="34">
        <f t="shared" si="37"/>
        <v>1.0208172501414597E-4</v>
      </c>
      <c r="W37" s="3">
        <f t="shared" si="24"/>
        <v>2.280460995968545E-4</v>
      </c>
      <c r="Y37" s="17">
        <f t="shared" si="25"/>
        <v>1.2199091859105573</v>
      </c>
      <c r="Z37" s="17">
        <f t="shared" si="26"/>
        <v>4.3135194967493034</v>
      </c>
      <c r="AB37" s="18">
        <f t="shared" si="38"/>
        <v>98.033801601100805</v>
      </c>
      <c r="AC37" s="19">
        <f t="shared" si="27"/>
        <v>41.424722641413254</v>
      </c>
      <c r="AE37" s="12">
        <f t="shared" si="28"/>
        <v>1.2199091859105573</v>
      </c>
      <c r="AF37" s="12">
        <f t="shared" si="29"/>
        <v>4.3135194967493034</v>
      </c>
      <c r="AG37" s="12">
        <f t="shared" si="39"/>
        <v>0.16076075367961423</v>
      </c>
      <c r="AH37" s="12">
        <f t="shared" si="30"/>
        <v>1.5342526469298371E-2</v>
      </c>
      <c r="AI37" s="12">
        <f t="shared" si="31"/>
        <v>5.7095319628087742</v>
      </c>
      <c r="AJ37" s="12">
        <f t="shared" si="32"/>
        <v>194.12408673549831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3"/>
        <v>4.6772973161655546E-2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4"/>
        <v>1.0309230735935515</v>
      </c>
      <c r="Q38" s="46">
        <f t="shared" si="35"/>
        <v>49950.204559791237</v>
      </c>
      <c r="R38" s="12">
        <f t="shared" si="36"/>
        <v>22399.194869861527</v>
      </c>
      <c r="S38" s="12">
        <f t="shared" si="22"/>
        <v>72349.399429652767</v>
      </c>
      <c r="U38" s="3">
        <f t="shared" si="23"/>
        <v>2.3754650010605928E-5</v>
      </c>
      <c r="V38" s="34">
        <f t="shared" si="37"/>
        <v>6.9681766192814827E-5</v>
      </c>
      <c r="W38" s="3">
        <f t="shared" si="24"/>
        <v>1.3460968339343369E-4</v>
      </c>
      <c r="Y38" s="17">
        <f t="shared" si="25"/>
        <v>0.70424050508439173</v>
      </c>
      <c r="Z38" s="17">
        <f t="shared" si="26"/>
        <v>2.8561213467150446</v>
      </c>
      <c r="AB38" s="18">
        <f t="shared" si="38"/>
        <v>99.994477633122827</v>
      </c>
      <c r="AC38" s="19">
        <f t="shared" si="27"/>
        <v>40.985809879060042</v>
      </c>
      <c r="AE38" s="12">
        <f t="shared" si="28"/>
        <v>0.70424050508439173</v>
      </c>
      <c r="AF38" s="12">
        <f t="shared" si="29"/>
        <v>2.8561213467150446</v>
      </c>
      <c r="AG38" s="12">
        <f t="shared" si="39"/>
        <v>9.6806443480039889E-2</v>
      </c>
      <c r="AH38" s="12">
        <f t="shared" si="30"/>
        <v>9.3466540817378693E-3</v>
      </c>
      <c r="AI38" s="12">
        <f t="shared" si="31"/>
        <v>3.6665149493612139</v>
      </c>
      <c r="AJ38" s="12">
        <f t="shared" si="32"/>
        <v>128.32802322764249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3"/>
        <v>3.1217217747552144E-2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4"/>
        <v>1.0312238412762189</v>
      </c>
      <c r="Q39" s="46">
        <f t="shared" si="35"/>
        <v>50376.625298669846</v>
      </c>
      <c r="R39" s="12">
        <f t="shared" si="36"/>
        <v>22590.41493213893</v>
      </c>
      <c r="S39" s="12">
        <f t="shared" si="22"/>
        <v>72967.04023080878</v>
      </c>
      <c r="U39" s="3">
        <f t="shared" si="23"/>
        <v>1.3476179233566817E-5</v>
      </c>
      <c r="V39" s="34">
        <f t="shared" si="37"/>
        <v>4.4768488502988144E-5</v>
      </c>
      <c r="W39" s="3">
        <f t="shared" si="24"/>
        <v>7.6365015656878685E-5</v>
      </c>
      <c r="Y39" s="17">
        <f t="shared" si="25"/>
        <v>0.39073203025643488</v>
      </c>
      <c r="Z39" s="17">
        <f t="shared" si="26"/>
        <v>1.7794139535087907</v>
      </c>
      <c r="AB39" s="18">
        <f t="shared" si="38"/>
        <v>101.99436718578528</v>
      </c>
      <c r="AC39" s="19">
        <f t="shared" si="27"/>
        <v>40.539720285077657</v>
      </c>
      <c r="AE39" s="12">
        <f t="shared" si="28"/>
        <v>0.39073203025643488</v>
      </c>
      <c r="AF39" s="12">
        <f t="shared" si="29"/>
        <v>1.7794139535087907</v>
      </c>
      <c r="AG39" s="12">
        <f t="shared" si="39"/>
        <v>5.5885195433124861E-2</v>
      </c>
      <c r="AH39" s="12">
        <f t="shared" si="30"/>
        <v>5.457038912432665E-3</v>
      </c>
      <c r="AI39" s="12">
        <f t="shared" si="31"/>
        <v>2.2314882181107829</v>
      </c>
      <c r="AJ39" s="12">
        <f t="shared" si="32"/>
        <v>80.333575851988186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3"/>
        <v>2.0085782243129999E-2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4"/>
        <v>1.0315246307770374</v>
      </c>
      <c r="Q40" s="46">
        <f t="shared" si="35"/>
        <v>50821.505755161495</v>
      </c>
      <c r="R40" s="12">
        <f t="shared" si="36"/>
        <v>22789.912894691239</v>
      </c>
      <c r="S40" s="12">
        <f t="shared" si="22"/>
        <v>73611.418649852742</v>
      </c>
      <c r="U40" s="3">
        <f t="shared" si="23"/>
        <v>7.3702167560923261E-6</v>
      </c>
      <c r="V40" s="34">
        <f t="shared" si="37"/>
        <v>2.7230237282929784E-5</v>
      </c>
      <c r="W40" s="3">
        <f t="shared" si="24"/>
        <v>4.1764561617856552E-5</v>
      </c>
      <c r="Y40" s="17">
        <f t="shared" si="25"/>
        <v>0.20899331424777801</v>
      </c>
      <c r="Z40" s="17">
        <f t="shared" si="26"/>
        <v>1.0492437315743313</v>
      </c>
      <c r="AB40" s="18">
        <f t="shared" si="38"/>
        <v>104.03425452950098</v>
      </c>
      <c r="AC40" s="19">
        <f t="shared" si="27"/>
        <v>40.086793331953963</v>
      </c>
      <c r="AE40" s="12">
        <f t="shared" si="28"/>
        <v>0.20899331424777801</v>
      </c>
      <c r="AF40" s="12">
        <f t="shared" si="29"/>
        <v>1.0492437315743313</v>
      </c>
      <c r="AG40" s="12">
        <f t="shared" si="39"/>
        <v>3.1006573189137011E-2</v>
      </c>
      <c r="AH40" s="12">
        <f t="shared" si="30"/>
        <v>3.0612286004287246E-3</v>
      </c>
      <c r="AI40" s="12">
        <f t="shared" si="31"/>
        <v>1.292304847611675</v>
      </c>
      <c r="AJ40" s="12">
        <f t="shared" si="32"/>
        <v>47.815279361631973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3"/>
        <v>1.2471663910404279E-2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4"/>
        <v>1.0318254420895829</v>
      </c>
      <c r="Q41" s="46">
        <f t="shared" si="35"/>
        <v>51285.266345321281</v>
      </c>
      <c r="R41" s="12">
        <f t="shared" si="36"/>
        <v>22997.877284897419</v>
      </c>
      <c r="S41" s="12">
        <f t="shared" si="22"/>
        <v>74283.143630218692</v>
      </c>
      <c r="U41" s="3">
        <f t="shared" si="23"/>
        <v>3.8898677399639199E-6</v>
      </c>
      <c r="V41" s="34">
        <f t="shared" si="37"/>
        <v>1.5832110018097046E-5</v>
      </c>
      <c r="W41" s="3">
        <f t="shared" si="24"/>
        <v>2.2042583859795567E-5</v>
      </c>
      <c r="Y41" s="17">
        <f t="shared" si="25"/>
        <v>0.10787651048624775</v>
      </c>
      <c r="Z41" s="17">
        <f t="shared" si="26"/>
        <v>0.59123144532977712</v>
      </c>
      <c r="AB41" s="18">
        <f t="shared" si="38"/>
        <v>106.11493962009101</v>
      </c>
      <c r="AC41" s="19">
        <f t="shared" si="27"/>
        <v>39.627370610079517</v>
      </c>
      <c r="AE41" s="12">
        <f t="shared" si="28"/>
        <v>0.10787651048624775</v>
      </c>
      <c r="AF41" s="12">
        <f t="shared" si="29"/>
        <v>0.59123144532977712</v>
      </c>
      <c r="AG41" s="12">
        <f t="shared" si="39"/>
        <v>1.6584642260842022E-2</v>
      </c>
      <c r="AH41" s="12">
        <f t="shared" si="30"/>
        <v>1.6550197615983037E-3</v>
      </c>
      <c r="AI41" s="12">
        <f t="shared" si="31"/>
        <v>0.71734761783846523</v>
      </c>
      <c r="AJ41" s="12">
        <f t="shared" si="32"/>
        <v>27.259209477861678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3"/>
        <v>7.4516944698274539E-3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4"/>
        <v>1.0317341758090222</v>
      </c>
      <c r="Q42" s="46">
        <f t="shared" si="35"/>
        <v>51748.68123984964</v>
      </c>
      <c r="R42" s="12">
        <f t="shared" si="36"/>
        <v>23205.686654641075</v>
      </c>
      <c r="S42" s="12">
        <f t="shared" si="22"/>
        <v>74954.367894490715</v>
      </c>
      <c r="U42" s="3">
        <f t="shared" si="23"/>
        <v>1.9755335145583859E-6</v>
      </c>
      <c r="V42" s="34">
        <f t="shared" si="37"/>
        <v>8.8723604294063025E-6</v>
      </c>
      <c r="W42" s="3">
        <f t="shared" si="24"/>
        <v>1.1194689915830865E-5</v>
      </c>
      <c r="Y42" s="17">
        <f t="shared" si="25"/>
        <v>5.3581683988831875E-2</v>
      </c>
      <c r="Z42" s="17">
        <f t="shared" si="26"/>
        <v>0.3211368069638173</v>
      </c>
      <c r="AB42" s="18">
        <f t="shared" si="38"/>
        <v>108.23723841249283</v>
      </c>
      <c r="AC42" s="19">
        <f t="shared" si="27"/>
        <v>39.176678421635408</v>
      </c>
      <c r="AE42" s="12">
        <f t="shared" si="28"/>
        <v>5.3581683988831875E-2</v>
      </c>
      <c r="AF42" s="12">
        <f t="shared" si="29"/>
        <v>0.3211368069638173</v>
      </c>
      <c r="AG42" s="12">
        <f t="shared" si="39"/>
        <v>8.5605079971540678E-3</v>
      </c>
      <c r="AH42" s="12">
        <f t="shared" si="30"/>
        <v>8.6355521945714192E-4</v>
      </c>
      <c r="AI42" s="12">
        <f t="shared" si="31"/>
        <v>0.38414255416926041</v>
      </c>
      <c r="AJ42" s="12">
        <f t="shared" si="32"/>
        <v>14.981559612601156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3"/>
        <v>4.2161687310283743E-3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4"/>
        <v>1.0320149205443923</v>
      </c>
      <c r="Q43" s="46">
        <f t="shared" si="35"/>
        <v>52230.49211254406</v>
      </c>
      <c r="R43" s="12">
        <f t="shared" si="36"/>
        <v>23421.74534194799</v>
      </c>
      <c r="S43" s="12">
        <f t="shared" si="22"/>
        <v>75652.237454492046</v>
      </c>
      <c r="U43" s="3">
        <f t="shared" si="23"/>
        <v>9.5009333315656501E-7</v>
      </c>
      <c r="V43" s="34">
        <f t="shared" si="37"/>
        <v>4.8607343614537576E-6</v>
      </c>
      <c r="W43" s="3">
        <f t="shared" si="24"/>
        <v>5.3838622212205389E-6</v>
      </c>
      <c r="Y43" s="17">
        <f t="shared" si="25"/>
        <v>2.5202182466104162E-2</v>
      </c>
      <c r="Z43" s="17">
        <f t="shared" si="26"/>
        <v>0.17047740268469835</v>
      </c>
      <c r="AB43" s="18">
        <f t="shared" si="38"/>
        <v>110.40198318074269</v>
      </c>
      <c r="AC43" s="19">
        <f t="shared" si="27"/>
        <v>38.720575831392964</v>
      </c>
      <c r="AE43" s="12">
        <f t="shared" si="28"/>
        <v>2.5202182466104162E-2</v>
      </c>
      <c r="AF43" s="12">
        <f t="shared" si="29"/>
        <v>0.17047740268469835</v>
      </c>
      <c r="AG43" s="12">
        <f t="shared" si="39"/>
        <v>4.2519481395724397E-3</v>
      </c>
      <c r="AH43" s="12">
        <f t="shared" si="30"/>
        <v>4.3346483979485914E-4</v>
      </c>
      <c r="AI43" s="12">
        <f t="shared" si="31"/>
        <v>0.20036499813016984</v>
      </c>
      <c r="AJ43" s="12">
        <f t="shared" si="32"/>
        <v>8.0145999252067934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3"/>
        <v>2.2139102006629996E-3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4"/>
        <v>1.0318835219689406</v>
      </c>
      <c r="Q44" s="46">
        <f t="shared" si="35"/>
        <v>52710.076903847155</v>
      </c>
      <c r="R44" s="12">
        <f t="shared" si="36"/>
        <v>23636.805786478526</v>
      </c>
      <c r="S44" s="12">
        <f t="shared" si="22"/>
        <v>76346.882690325685</v>
      </c>
      <c r="U44" s="3">
        <f t="shared" si="23"/>
        <v>4.2405990785443552E-7</v>
      </c>
      <c r="V44" s="34">
        <f t="shared" si="37"/>
        <v>2.5567961688576318E-6</v>
      </c>
      <c r="W44" s="3">
        <f t="shared" si="24"/>
        <v>2.4030061445084692E-6</v>
      </c>
      <c r="Y44" s="17">
        <f t="shared" si="25"/>
        <v>1.1001173025274846E-2</v>
      </c>
      <c r="Z44" s="17">
        <f t="shared" si="26"/>
        <v>8.6902118144933149E-2</v>
      </c>
      <c r="AB44" s="18">
        <f t="shared" si="38"/>
        <v>112.61002284435754</v>
      </c>
      <c r="AC44" s="19">
        <f t="shared" si="27"/>
        <v>38.274656496752947</v>
      </c>
      <c r="AE44" s="12">
        <f t="shared" si="28"/>
        <v>1.1001173025274846E-2</v>
      </c>
      <c r="AF44" s="12">
        <f t="shared" si="29"/>
        <v>8.6902118144933149E-2</v>
      </c>
      <c r="AG44" s="12">
        <f t="shared" si="39"/>
        <v>1.9999018515517537E-3</v>
      </c>
      <c r="AH44" s="12">
        <f t="shared" si="30"/>
        <v>2.0606547714306146E-4</v>
      </c>
      <c r="AI44" s="12">
        <f t="shared" si="31"/>
        <v>0.10010925849890281</v>
      </c>
      <c r="AJ44" s="12">
        <f t="shared" si="32"/>
        <v>4.1044795984550158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3"/>
        <v>1.0858343970171747E-3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4"/>
        <v>1.032144196866309</v>
      </c>
      <c r="Q45" s="46">
        <f t="shared" si="35"/>
        <v>53207.50319284368</v>
      </c>
      <c r="R45" s="12">
        <f t="shared" si="36"/>
        <v>23859.866902620466</v>
      </c>
      <c r="S45" s="12">
        <f t="shared" si="22"/>
        <v>77067.370095464139</v>
      </c>
      <c r="U45" s="3">
        <f t="shared" si="23"/>
        <v>1.767867590453434E-7</v>
      </c>
      <c r="V45" s="34">
        <f t="shared" si="37"/>
        <v>1.2244277508728445E-6</v>
      </c>
      <c r="W45" s="3">
        <f t="shared" si="24"/>
        <v>1.0017916345902803E-6</v>
      </c>
      <c r="Y45" s="17">
        <f t="shared" si="25"/>
        <v>4.4854026309069858E-3</v>
      </c>
      <c r="Z45" s="17">
        <f t="shared" si="26"/>
        <v>4.0320605381465008E-2</v>
      </c>
      <c r="AB45" s="18">
        <f t="shared" si="38"/>
        <v>114.8622233012447</v>
      </c>
      <c r="AC45" s="19">
        <f t="shared" si="27"/>
        <v>37.824317324282525</v>
      </c>
      <c r="AE45" s="12">
        <f t="shared" si="28"/>
        <v>4.4854026309069858E-3</v>
      </c>
      <c r="AF45" s="12">
        <f t="shared" si="29"/>
        <v>4.0320605381465008E-2</v>
      </c>
      <c r="AG45" s="12">
        <f t="shared" si="39"/>
        <v>8.7298841666828028E-4</v>
      </c>
      <c r="AH45" s="12">
        <f t="shared" si="30"/>
        <v>9.0892066942089048E-5</v>
      </c>
      <c r="AI45" s="12">
        <f t="shared" si="31"/>
        <v>4.5769888495982361E-2</v>
      </c>
      <c r="AJ45" s="12">
        <f t="shared" si="32"/>
        <v>1.9223353168312591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3"/>
        <v>4.9467357624911434E-4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4"/>
        <v>1.0324048881369017</v>
      </c>
      <c r="Q46" s="46">
        <f t="shared" si="35"/>
        <v>53723.189281450883</v>
      </c>
      <c r="R46" s="12">
        <f t="shared" si="36"/>
        <v>24091.116269708898</v>
      </c>
      <c r="S46" s="12">
        <f t="shared" si="22"/>
        <v>77814.305551159778</v>
      </c>
      <c r="U46" s="3">
        <f t="shared" si="23"/>
        <v>6.8457932245544047E-8</v>
      </c>
      <c r="V46" s="34">
        <f t="shared" si="37"/>
        <v>5.4540541961998573E-7</v>
      </c>
      <c r="W46" s="3">
        <f t="shared" si="24"/>
        <v>3.8792828272474995E-7</v>
      </c>
      <c r="Y46" s="17">
        <f t="shared" si="25"/>
        <v>1.6986950195145903E-3</v>
      </c>
      <c r="Z46" s="17">
        <f t="shared" si="26"/>
        <v>1.7396555904846654E-2</v>
      </c>
      <c r="AB46" s="18">
        <f t="shared" si="38"/>
        <v>117.15946776726959</v>
      </c>
      <c r="AC46" s="19">
        <f t="shared" si="27"/>
        <v>37.369838242815632</v>
      </c>
      <c r="AE46" s="12">
        <f t="shared" si="28"/>
        <v>1.6986950195145903E-3</v>
      </c>
      <c r="AF46" s="12">
        <f t="shared" si="29"/>
        <v>1.7396555904846654E-2</v>
      </c>
      <c r="AG46" s="12">
        <f t="shared" si="39"/>
        <v>3.5593431170496444E-4</v>
      </c>
      <c r="AH46" s="12">
        <f t="shared" si="30"/>
        <v>3.7436791337644642E-5</v>
      </c>
      <c r="AI46" s="12">
        <f t="shared" si="31"/>
        <v>1.9488622027403854E-2</v>
      </c>
      <c r="AJ46" s="12">
        <f t="shared" si="32"/>
        <v>0.83801074717836577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3"/>
        <v>2.0813885394257737E-4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4"/>
        <v>1.0322232868960919</v>
      </c>
      <c r="Q47" s="46">
        <f t="shared" si="35"/>
        <v>54234.331828142043</v>
      </c>
      <c r="R47" s="12">
        <f t="shared" si="36"/>
        <v>24320.328174054706</v>
      </c>
      <c r="S47" s="12">
        <f t="shared" si="22"/>
        <v>78554.660002196746</v>
      </c>
      <c r="U47" s="3">
        <f t="shared" si="23"/>
        <v>2.4483705635889846E-8</v>
      </c>
      <c r="V47" s="34">
        <f t="shared" si="37"/>
        <v>2.2470357848548395E-7</v>
      </c>
      <c r="W47" s="3">
        <f t="shared" si="24"/>
        <v>1.3874099860337593E-7</v>
      </c>
      <c r="Y47" s="17">
        <f t="shared" si="25"/>
        <v>5.9416722606456707E-4</v>
      </c>
      <c r="Z47" s="17">
        <f t="shared" si="26"/>
        <v>6.9435275684802573E-3</v>
      </c>
      <c r="AB47" s="18">
        <f t="shared" si="38"/>
        <v>119.50265712261498</v>
      </c>
      <c r="AC47" s="19">
        <f t="shared" si="27"/>
        <v>36.927315525200882</v>
      </c>
      <c r="AE47" s="12">
        <f t="shared" si="28"/>
        <v>5.9416722606456707E-4</v>
      </c>
      <c r="AF47" s="12">
        <f t="shared" si="29"/>
        <v>6.9435275684802573E-3</v>
      </c>
      <c r="AG47" s="12">
        <f t="shared" si="39"/>
        <v>1.3479778423094589E-4</v>
      </c>
      <c r="AH47" s="12">
        <f t="shared" si="30"/>
        <v>1.4325150097326176E-5</v>
      </c>
      <c r="AI47" s="12">
        <f t="shared" si="31"/>
        <v>7.6868177288730959E-3</v>
      </c>
      <c r="AJ47" s="12">
        <f t="shared" si="32"/>
        <v>0.3382199800704162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3"/>
        <v>8.0416527609254203E-5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4"/>
        <v>1.0324639038058816</v>
      </c>
      <c r="Q48" s="46">
        <f t="shared" si="35"/>
        <v>54763.100180476191</v>
      </c>
      <c r="R48" s="12">
        <f t="shared" si="36"/>
        <v>24557.444027119345</v>
      </c>
      <c r="S48" s="12">
        <f t="shared" si="22"/>
        <v>79320.544207595536</v>
      </c>
      <c r="U48" s="3">
        <f t="shared" si="23"/>
        <v>8.0405958330600409E-9</v>
      </c>
      <c r="V48" s="34">
        <f t="shared" si="37"/>
        <v>8.513702638297551E-8</v>
      </c>
      <c r="W48" s="3">
        <f t="shared" si="24"/>
        <v>4.5563376387340282E-8</v>
      </c>
      <c r="Y48" s="17">
        <f t="shared" si="25"/>
        <v>1.9083573348845288E-4</v>
      </c>
      <c r="Z48" s="17">
        <f t="shared" si="26"/>
        <v>2.5480842038741558E-3</v>
      </c>
      <c r="AB48" s="18">
        <f t="shared" si="38"/>
        <v>121.89271026506728</v>
      </c>
      <c r="AC48" s="19">
        <f t="shared" si="27"/>
        <v>36.481528987948657</v>
      </c>
      <c r="AE48" s="12">
        <f t="shared" si="28"/>
        <v>1.9083573348845288E-4</v>
      </c>
      <c r="AF48" s="12">
        <f t="shared" si="29"/>
        <v>2.5480842038741558E-3</v>
      </c>
      <c r="AG48" s="12">
        <f t="shared" si="39"/>
        <v>4.7149270795601551E-5</v>
      </c>
      <c r="AH48" s="12">
        <f t="shared" si="30"/>
        <v>5.0614837623660028E-6</v>
      </c>
      <c r="AI48" s="12">
        <f t="shared" si="31"/>
        <v>2.7911306919205761E-3</v>
      </c>
      <c r="AJ48" s="12">
        <f t="shared" si="32"/>
        <v>0.12560088113642592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3"/>
        <v>2.8362909287783957E-5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4"/>
        <v>1.0322422114088312</v>
      </c>
      <c r="Q49" s="46">
        <f t="shared" si="35"/>
        <v>55285.150393952346</v>
      </c>
      <c r="R49" s="12">
        <f t="shared" si="36"/>
        <v>24791.547261862015</v>
      </c>
      <c r="S49" s="12">
        <f t="shared" si="22"/>
        <v>80076.697655814365</v>
      </c>
      <c r="U49" s="3">
        <f t="shared" si="23"/>
        <v>2.4105304277722347E-9</v>
      </c>
      <c r="V49" s="34">
        <f t="shared" si="37"/>
        <v>2.9493173535525328E-8</v>
      </c>
      <c r="W49" s="3">
        <f t="shared" si="24"/>
        <v>1.3659672424042679E-8</v>
      </c>
      <c r="Y49" s="17">
        <f t="shared" si="25"/>
        <v>5.5953076803395313E-5</v>
      </c>
      <c r="Z49" s="17">
        <f t="shared" si="26"/>
        <v>8.5513599955930352E-4</v>
      </c>
      <c r="AB49" s="18">
        <f t="shared" si="38"/>
        <v>124.33056447036863</v>
      </c>
      <c r="AC49" s="19">
        <f t="shared" si="27"/>
        <v>36.048864458779363</v>
      </c>
      <c r="AE49" s="12">
        <f t="shared" si="28"/>
        <v>5.5953076803395313E-5</v>
      </c>
      <c r="AF49" s="12">
        <f t="shared" si="29"/>
        <v>8.5513599955930352E-4</v>
      </c>
      <c r="AG49" s="12">
        <f t="shared" si="39"/>
        <v>1.5143453149552515E-5</v>
      </c>
      <c r="AH49" s="12">
        <f t="shared" si="30"/>
        <v>1.6425079796715779E-6</v>
      </c>
      <c r="AI49" s="12">
        <f t="shared" si="31"/>
        <v>9.2787503749192297E-4</v>
      </c>
      <c r="AJ49" s="12">
        <f t="shared" si="32"/>
        <v>4.2682251724628459E-2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3"/>
        <v>9.0786836339267661E-6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4"/>
        <v>1.0324627532258097</v>
      </c>
      <c r="Q50" s="46">
        <f t="shared" si="35"/>
        <v>55824.101699301653</v>
      </c>
      <c r="R50" s="12">
        <f t="shared" si="36"/>
        <v>25033.229461570223</v>
      </c>
      <c r="S50" s="12">
        <f t="shared" si="22"/>
        <v>80857.33116087188</v>
      </c>
      <c r="U50" s="3">
        <f t="shared" si="23"/>
        <v>6.5584868193177235E-10</v>
      </c>
      <c r="V50" s="34">
        <f t="shared" si="37"/>
        <v>9.2873478778308473E-9</v>
      </c>
      <c r="W50" s="3">
        <f t="shared" si="24"/>
        <v>3.7164758642800477E-9</v>
      </c>
      <c r="Y50" s="17">
        <f t="shared" si="25"/>
        <v>1.4888635830160453E-5</v>
      </c>
      <c r="Z50" s="17">
        <f t="shared" si="26"/>
        <v>2.6081406242364226E-4</v>
      </c>
      <c r="AB50" s="18">
        <f t="shared" si="38"/>
        <v>126.81717575977601</v>
      </c>
      <c r="AC50" s="19">
        <f t="shared" si="27"/>
        <v>35.613722270437222</v>
      </c>
      <c r="AE50" s="12">
        <f t="shared" si="28"/>
        <v>1.4888635830160453E-5</v>
      </c>
      <c r="AF50" s="12">
        <f t="shared" si="29"/>
        <v>2.6081406242364226E-4</v>
      </c>
      <c r="AG50" s="12">
        <f t="shared" si="39"/>
        <v>4.4400530431567537E-6</v>
      </c>
      <c r="AH50" s="12">
        <f t="shared" si="30"/>
        <v>4.8647178001500597E-7</v>
      </c>
      <c r="AI50" s="12">
        <f t="shared" si="31"/>
        <v>2.8062922307697449E-4</v>
      </c>
      <c r="AJ50" s="12">
        <f t="shared" si="32"/>
        <v>1.3189573484617802E-2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3"/>
        <v>2.6221054071507283E-6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4"/>
        <v>1.0326833067620442</v>
      </c>
      <c r="Q51" s="46">
        <f t="shared" si="35"/>
        <v>56380.34834517866</v>
      </c>
      <c r="R51" s="12">
        <f t="shared" si="36"/>
        <v>25282.667419362602</v>
      </c>
      <c r="S51" s="12">
        <f t="shared" si="22"/>
        <v>81663.015764541255</v>
      </c>
      <c r="U51" s="3">
        <f t="shared" si="23"/>
        <v>1.6100888386820433E-10</v>
      </c>
      <c r="V51" s="34">
        <f t="shared" si="37"/>
        <v>2.6430833051586819E-9</v>
      </c>
      <c r="W51" s="3">
        <f t="shared" si="24"/>
        <v>9.1238367525315877E-10</v>
      </c>
      <c r="Y51" s="17">
        <f t="shared" si="25"/>
        <v>3.574711616574994E-6</v>
      </c>
      <c r="Z51" s="17">
        <f t="shared" si="26"/>
        <v>7.1875848599137356E-5</v>
      </c>
      <c r="AB51" s="18">
        <f t="shared" si="38"/>
        <v>129.35351927497152</v>
      </c>
      <c r="AC51" s="19">
        <f t="shared" si="27"/>
        <v>35.176318313641893</v>
      </c>
      <c r="AE51" s="12">
        <f t="shared" si="28"/>
        <v>3.574711616574994E-6</v>
      </c>
      <c r="AF51" s="12">
        <f t="shared" si="29"/>
        <v>7.1875848599137356E-5</v>
      </c>
      <c r="AG51" s="12">
        <f t="shared" si="39"/>
        <v>1.1814573417769168E-6</v>
      </c>
      <c r="AH51" s="12">
        <f t="shared" si="30"/>
        <v>1.3073193800688232E-7</v>
      </c>
      <c r="AI51" s="12">
        <f t="shared" si="31"/>
        <v>7.6762749495496151E-5</v>
      </c>
      <c r="AJ51" s="12">
        <f t="shared" si="32"/>
        <v>3.6846119757838153E-3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3"/>
        <v>6.7949239520903985E-7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4"/>
        <v>1.0324114627260232</v>
      </c>
      <c r="Q52" s="46">
        <f t="shared" si="35"/>
        <v>56927.148110159549</v>
      </c>
      <c r="R52" s="12">
        <f t="shared" si="36"/>
        <v>25527.869107694838</v>
      </c>
      <c r="S52" s="12">
        <f t="shared" si="22"/>
        <v>82455.017217854387</v>
      </c>
      <c r="U52" s="3">
        <f t="shared" si="23"/>
        <v>3.5465265840765505E-11</v>
      </c>
      <c r="V52" s="34">
        <f t="shared" si="37"/>
        <v>6.7594856964805447E-10</v>
      </c>
      <c r="W52" s="3">
        <f t="shared" si="24"/>
        <v>2.0096983976433804E-10</v>
      </c>
      <c r="Y52" s="17">
        <f t="shared" si="25"/>
        <v>7.7007720568251813E-7</v>
      </c>
      <c r="Z52" s="17">
        <f t="shared" si="26"/>
        <v>1.7804630667533873E-5</v>
      </c>
      <c r="AB52" s="18">
        <f t="shared" si="38"/>
        <v>131.94058966047095</v>
      </c>
      <c r="AC52" s="19">
        <f t="shared" si="27"/>
        <v>34.753435016283198</v>
      </c>
      <c r="AE52" s="12">
        <f t="shared" si="28"/>
        <v>7.7007720568251813E-7</v>
      </c>
      <c r="AF52" s="12">
        <f t="shared" si="29"/>
        <v>1.7804630667533873E-5</v>
      </c>
      <c r="AG52" s="12">
        <f t="shared" si="39"/>
        <v>2.8366325990745504E-7</v>
      </c>
      <c r="AH52" s="12">
        <f t="shared" si="30"/>
        <v>3.1708466767828284E-8</v>
      </c>
      <c r="AI52" s="12">
        <f t="shared" si="31"/>
        <v>1.8890079599891678E-5</v>
      </c>
      <c r="AJ52" s="12">
        <f t="shared" si="32"/>
        <v>9.2561390039469222E-4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3"/>
        <v>1.5713941131604257E-7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4"/>
        <v>1.0331144491230784</v>
      </c>
      <c r="Q53" s="46">
        <f t="shared" si="35"/>
        <v>57518.389556255919</v>
      </c>
      <c r="R53" s="12">
        <f t="shared" si="36"/>
        <v>25792.999801011596</v>
      </c>
      <c r="S53" s="12">
        <f t="shared" si="22"/>
        <v>83311.389357267515</v>
      </c>
      <c r="U53" s="3">
        <f t="shared" si="23"/>
        <v>6.9714427715851161E-12</v>
      </c>
      <c r="V53" s="34">
        <f t="shared" si="37"/>
        <v>1.5449355462043708E-10</v>
      </c>
      <c r="W53" s="3">
        <f t="shared" si="24"/>
        <v>3.9504842372315696E-11</v>
      </c>
      <c r="Y53" s="17">
        <f t="shared" si="25"/>
        <v>1.4804496898365768E-7</v>
      </c>
      <c r="Z53" s="17">
        <f t="shared" si="26"/>
        <v>3.9389570550335599E-6</v>
      </c>
      <c r="AB53" s="18">
        <f t="shared" si="38"/>
        <v>134.57940145368036</v>
      </c>
      <c r="AC53" s="19">
        <f t="shared" si="27"/>
        <v>34.312271739784528</v>
      </c>
      <c r="AE53" s="12">
        <f t="shared" si="28"/>
        <v>1.4804496898365768E-7</v>
      </c>
      <c r="AF53" s="12">
        <f t="shared" si="29"/>
        <v>3.9389570550335599E-6</v>
      </c>
      <c r="AG53" s="12">
        <f t="shared" si="39"/>
        <v>6.1107613699431017E-8</v>
      </c>
      <c r="AH53" s="12">
        <f t="shared" si="30"/>
        <v>6.8957317534949215E-9</v>
      </c>
      <c r="AI53" s="12">
        <f t="shared" si="31"/>
        <v>4.1550053694701434E-6</v>
      </c>
      <c r="AJ53" s="12">
        <f t="shared" si="32"/>
        <v>2.0775026847350716E-4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BDEC-4532-493B-83B4-037A6262B059}">
  <dimension ref="A1:AO62"/>
  <sheetViews>
    <sheetView topLeftCell="AA1" workbookViewId="0">
      <selection activeCell="AM10" sqref="AM10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46">
        <f>$B$3*(1/N3)*(1-$B$10)</f>
        <v>15000</v>
      </c>
      <c r="S3" s="12">
        <f t="shared" ref="S3:S34" si="2">Q3+R3</f>
        <v>95000</v>
      </c>
      <c r="U3" s="3">
        <f t="shared" ref="U3:U34" si="3">I3*$B$7*(1-$B$7)^L3</f>
        <v>0.14902950000000001</v>
      </c>
      <c r="V3" s="34">
        <f>G3</f>
        <v>6.4700000000000001E-3</v>
      </c>
      <c r="W3" s="3">
        <f t="shared" ref="W3:W34" si="4">(1-G3)*(1-$B$7)*W2</f>
        <v>0.84450049999999999</v>
      </c>
      <c r="Y3" s="17">
        <f t="shared" ref="Y3:Y34" si="5">U3*(S3-$B$9)*N3</f>
        <v>14154.821910000001</v>
      </c>
      <c r="Z3" s="17">
        <f t="shared" ref="Z3:Z34" si="6">V3*MAX(S3,$B$8)*N3</f>
        <v>647</v>
      </c>
      <c r="AB3" s="18">
        <v>50</v>
      </c>
      <c r="AC3" s="19">
        <f t="shared" ref="AC3:AC34" si="7">AB3*N3</f>
        <v>50</v>
      </c>
      <c r="AE3" s="12">
        <f t="shared" ref="AE3:AE34" si="8">Y3</f>
        <v>14154.821910000001</v>
      </c>
      <c r="AF3" s="12">
        <f t="shared" ref="AF3:AF34" si="9">Z3</f>
        <v>647</v>
      </c>
      <c r="AG3" s="12"/>
      <c r="AH3" s="12">
        <f t="shared" ref="AH3:AH34" si="10">AC3*W2</f>
        <v>50</v>
      </c>
      <c r="AI3" s="12">
        <f t="shared" ref="AI3:AI34" si="11">SUM(AE3:AH3)</f>
        <v>14851.821910000001</v>
      </c>
      <c r="AJ3" s="12">
        <f t="shared" ref="AJ3:AJ34" si="12">AI3*L3</f>
        <v>0</v>
      </c>
      <c r="AK3" s="11"/>
      <c r="AL3" s="24" t="s">
        <v>67</v>
      </c>
      <c r="AM3" s="28">
        <f>SUM(AJ3:AJ53)/AM8</f>
        <v>4.6837984657553431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3">I3*H4</f>
        <v>0.98647593700000002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4">N3/N4</f>
        <v>1.0351399999999999</v>
      </c>
      <c r="Q4" s="12">
        <f t="shared" ref="Q4:Q35" si="15">Q3*(1-$B$5)*O4</f>
        <v>80989.353600000002</v>
      </c>
      <c r="R4" s="46">
        <f t="shared" ref="R4:R35" si="16">R3*(1-$B$5)*O4</f>
        <v>15185.503799999999</v>
      </c>
      <c r="S4" s="12">
        <f t="shared" si="2"/>
        <v>96174.857400000008</v>
      </c>
      <c r="U4" s="3">
        <f t="shared" si="3"/>
        <v>0.1257756819675</v>
      </c>
      <c r="V4" s="34">
        <f t="shared" ref="V4:V35" si="17">I3*G4*(1-$B$7)^L4</f>
        <v>5.9959535499999996E-3</v>
      </c>
      <c r="W4" s="3">
        <f t="shared" si="4"/>
        <v>0.71272886448249995</v>
      </c>
      <c r="Y4" s="17">
        <f t="shared" si="5"/>
        <v>11683.388492351483</v>
      </c>
      <c r="Z4" s="17">
        <f t="shared" si="6"/>
        <v>579.24083215796895</v>
      </c>
      <c r="AB4" s="18">
        <f t="shared" ref="AB4:AB35" si="18">AB3*(1+$B$4)</f>
        <v>51</v>
      </c>
      <c r="AC4" s="19">
        <f t="shared" si="7"/>
        <v>49.268697953899959</v>
      </c>
      <c r="AE4" s="12">
        <f t="shared" si="8"/>
        <v>11683.388492351483</v>
      </c>
      <c r="AF4" s="12">
        <f t="shared" si="9"/>
        <v>579.24083215796895</v>
      </c>
      <c r="AG4" s="12">
        <f t="shared" ref="AG4:AG35" si="19">S4/(1-$B$5)*($B$6)*N4*W3</f>
        <v>1123.1856650000002</v>
      </c>
      <c r="AH4" s="12">
        <f t="shared" si="10"/>
        <v>41.607440056417495</v>
      </c>
      <c r="AI4" s="12">
        <f t="shared" si="11"/>
        <v>13427.422429565871</v>
      </c>
      <c r="AJ4" s="12">
        <f t="shared" si="12"/>
        <v>13427.422429565871</v>
      </c>
      <c r="AL4" s="26" t="s">
        <v>69</v>
      </c>
      <c r="AM4" s="29">
        <f>SUM(AE3:AE53)</f>
        <v>78900.502397179851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3"/>
        <v>0.97876169517265998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4"/>
        <v>1.0255821652143675</v>
      </c>
      <c r="Q5" s="12">
        <f t="shared" si="15"/>
        <v>81233.889418663239</v>
      </c>
      <c r="R5" s="46">
        <f t="shared" si="16"/>
        <v>15231.354265999355</v>
      </c>
      <c r="S5" s="12">
        <f t="shared" si="2"/>
        <v>96465.243684662593</v>
      </c>
      <c r="U5" s="3">
        <f t="shared" si="3"/>
        <v>0.10607329871433702</v>
      </c>
      <c r="V5" s="34">
        <f t="shared" si="17"/>
        <v>5.5735397202531494E-3</v>
      </c>
      <c r="W5" s="3">
        <f t="shared" si="4"/>
        <v>0.60108202604790972</v>
      </c>
      <c r="Y5" s="17">
        <f t="shared" si="5"/>
        <v>9636.4559126791846</v>
      </c>
      <c r="Z5" s="17">
        <f t="shared" si="6"/>
        <v>525.00271538758386</v>
      </c>
      <c r="AB5" s="18">
        <f t="shared" si="18"/>
        <v>52.02</v>
      </c>
      <c r="AC5" s="19">
        <f t="shared" si="7"/>
        <v>49.000532202579635</v>
      </c>
      <c r="AE5" s="12">
        <f t="shared" si="8"/>
        <v>9636.4559126791846</v>
      </c>
      <c r="AF5" s="12">
        <f t="shared" si="9"/>
        <v>525.00271538758386</v>
      </c>
      <c r="AG5" s="12">
        <f t="shared" si="19"/>
        <v>927.07494318696718</v>
      </c>
      <c r="AH5" s="12">
        <f t="shared" si="10"/>
        <v>34.924093675782757</v>
      </c>
      <c r="AI5" s="12">
        <f t="shared" si="11"/>
        <v>11123.457664929518</v>
      </c>
      <c r="AJ5" s="12">
        <f t="shared" si="12"/>
        <v>22246.915329859035</v>
      </c>
      <c r="AL5" s="22" t="s">
        <v>71</v>
      </c>
      <c r="AM5" s="27">
        <f>SUM(AF3:AF53)</f>
        <v>6446.2626802298346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3"/>
        <v>0.97028561889246479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4"/>
        <v>1.0228084749535367</v>
      </c>
      <c r="Q6" s="12">
        <f t="shared" si="15"/>
        <v>81258.802918728543</v>
      </c>
      <c r="R6" s="46">
        <f t="shared" si="16"/>
        <v>15236.025547261599</v>
      </c>
      <c r="S6" s="12">
        <f t="shared" si="2"/>
        <v>96494.82846599014</v>
      </c>
      <c r="U6" s="3">
        <f t="shared" si="3"/>
        <v>8.9381498355350225E-2</v>
      </c>
      <c r="V6" s="34">
        <f t="shared" si="17"/>
        <v>5.2053703455748977E-3</v>
      </c>
      <c r="W6" s="3">
        <f t="shared" si="4"/>
        <v>0.50649515734698458</v>
      </c>
      <c r="Y6" s="17">
        <f t="shared" si="5"/>
        <v>7941.4129000872254</v>
      </c>
      <c r="Z6" s="17">
        <f t="shared" si="6"/>
        <v>479.38866917302397</v>
      </c>
      <c r="AB6" s="18">
        <f t="shared" si="18"/>
        <v>53.060400000000001</v>
      </c>
      <c r="AC6" s="19">
        <f t="shared" si="7"/>
        <v>48.865984268366269</v>
      </c>
      <c r="AE6" s="12">
        <f t="shared" si="8"/>
        <v>7941.4129000872254</v>
      </c>
      <c r="AF6" s="12">
        <f t="shared" si="9"/>
        <v>479.38866917302397</v>
      </c>
      <c r="AG6" s="12">
        <f t="shared" si="19"/>
        <v>764.65070300120385</v>
      </c>
      <c r="AH6" s="12">
        <f t="shared" si="10"/>
        <v>29.372464828854881</v>
      </c>
      <c r="AI6" s="12">
        <f t="shared" si="11"/>
        <v>9214.8247370903082</v>
      </c>
      <c r="AJ6" s="12">
        <f t="shared" si="12"/>
        <v>27644.474211270925</v>
      </c>
      <c r="AL6" s="22" t="s">
        <v>73</v>
      </c>
      <c r="AM6" s="27">
        <f>SUM(AG3:AG53)</f>
        <v>6260.739477707174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3"/>
        <v>0.96092236267015241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4"/>
        <v>1.0220024315235199</v>
      </c>
      <c r="Q7" s="12">
        <f t="shared" si="15"/>
        <v>81219.666893987189</v>
      </c>
      <c r="R7" s="46">
        <f t="shared" si="16"/>
        <v>15228.687542622592</v>
      </c>
      <c r="S7" s="12">
        <f t="shared" si="2"/>
        <v>96448.354436609778</v>
      </c>
      <c r="U7" s="3">
        <f t="shared" si="3"/>
        <v>7.5241121861787927E-2</v>
      </c>
      <c r="V7" s="34">
        <f t="shared" si="17"/>
        <v>4.8876782683984011E-3</v>
      </c>
      <c r="W7" s="3">
        <f t="shared" si="4"/>
        <v>0.42636635721679822</v>
      </c>
      <c r="Y7" s="17">
        <f t="shared" si="5"/>
        <v>6537.9895191003461</v>
      </c>
      <c r="Z7" s="17">
        <f t="shared" si="6"/>
        <v>440.44005974882515</v>
      </c>
      <c r="AB7" s="18">
        <f t="shared" si="18"/>
        <v>54.121608000000002</v>
      </c>
      <c r="AC7" s="19">
        <f t="shared" si="7"/>
        <v>48.770240085858866</v>
      </c>
      <c r="AE7" s="12">
        <f t="shared" si="8"/>
        <v>6537.9895191003461</v>
      </c>
      <c r="AF7" s="12">
        <f t="shared" si="9"/>
        <v>440.44005974882515</v>
      </c>
      <c r="AG7" s="12">
        <f t="shared" si="19"/>
        <v>630.14936464425421</v>
      </c>
      <c r="AH7" s="12">
        <f t="shared" si="10"/>
        <v>24.7018904261373</v>
      </c>
      <c r="AI7" s="12">
        <f t="shared" si="11"/>
        <v>7633.2808339195626</v>
      </c>
      <c r="AJ7" s="12">
        <f t="shared" si="12"/>
        <v>30533.12333567825</v>
      </c>
      <c r="AL7" s="22" t="s">
        <v>74</v>
      </c>
      <c r="AM7" s="27">
        <f>SUM(AH3:AH53)</f>
        <v>302.57161393226113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3"/>
        <v>0.95054440115331473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4"/>
        <v>1.0219775385710936</v>
      </c>
      <c r="Q8" s="12">
        <f t="shared" si="15"/>
        <v>81178.572400251782</v>
      </c>
      <c r="R8" s="46">
        <f t="shared" si="16"/>
        <v>15220.982325047204</v>
      </c>
      <c r="S8" s="12">
        <f t="shared" si="2"/>
        <v>96399.554725298978</v>
      </c>
      <c r="U8" s="3">
        <f t="shared" si="3"/>
        <v>6.3264240083828513E-2</v>
      </c>
      <c r="V8" s="34">
        <f t="shared" si="17"/>
        <v>4.6047566579414207E-3</v>
      </c>
      <c r="W8" s="3">
        <f t="shared" si="4"/>
        <v>0.35849736047502823</v>
      </c>
      <c r="Y8" s="17">
        <f t="shared" si="5"/>
        <v>5376.331791319536</v>
      </c>
      <c r="Z8" s="17">
        <f t="shared" si="6"/>
        <v>406.02197168165452</v>
      </c>
      <c r="AB8" s="18">
        <f t="shared" si="18"/>
        <v>55.204040160000005</v>
      </c>
      <c r="AC8" s="19">
        <f t="shared" si="7"/>
        <v>48.675869097014896</v>
      </c>
      <c r="AE8" s="12">
        <f t="shared" si="8"/>
        <v>5376.331791319536</v>
      </c>
      <c r="AF8" s="12">
        <f t="shared" si="9"/>
        <v>406.02197168165452</v>
      </c>
      <c r="AG8" s="12">
        <f t="shared" si="19"/>
        <v>518.788080268871</v>
      </c>
      <c r="AH8" s="12">
        <f t="shared" si="10"/>
        <v>20.753752991255961</v>
      </c>
      <c r="AI8" s="12">
        <f t="shared" si="11"/>
        <v>6321.8955962613172</v>
      </c>
      <c r="AJ8" s="12">
        <f t="shared" si="12"/>
        <v>31609.477981306587</v>
      </c>
      <c r="AL8" s="22" t="s">
        <v>76</v>
      </c>
      <c r="AM8" s="27">
        <f>SUM(AM4:AM7)</f>
        <v>91910.07616904912</v>
      </c>
    </row>
    <row r="9" spans="1:41" x14ac:dyDescent="0.2">
      <c r="A9" s="43" t="s">
        <v>77</v>
      </c>
      <c r="B9" s="44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3"/>
        <v>0.93939451532778628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4"/>
        <v>1.0226732291644476</v>
      </c>
      <c r="Q9" s="12">
        <f t="shared" si="15"/>
        <v>81192.731414463822</v>
      </c>
      <c r="R9" s="46">
        <f t="shared" si="16"/>
        <v>15223.637140211964</v>
      </c>
      <c r="S9" s="12">
        <f t="shared" si="2"/>
        <v>96416.368554675792</v>
      </c>
      <c r="U9" s="3">
        <f t="shared" si="3"/>
        <v>5.3143827965498415E-2</v>
      </c>
      <c r="V9" s="34">
        <f t="shared" si="17"/>
        <v>4.2051740383720814E-3</v>
      </c>
      <c r="W9" s="3">
        <f t="shared" si="4"/>
        <v>0.30114835847115773</v>
      </c>
      <c r="Y9" s="17">
        <f t="shared" si="5"/>
        <v>4416.9193655914705</v>
      </c>
      <c r="Z9" s="17">
        <f t="shared" si="6"/>
        <v>362.56839030897083</v>
      </c>
      <c r="AB9" s="18">
        <f t="shared" si="18"/>
        <v>56.308120963200004</v>
      </c>
      <c r="AC9" s="19">
        <f t="shared" si="7"/>
        <v>48.548632215121273</v>
      </c>
      <c r="AE9" s="12">
        <f t="shared" si="8"/>
        <v>4416.9193655914705</v>
      </c>
      <c r="AF9" s="12">
        <f t="shared" si="9"/>
        <v>362.56839030897083</v>
      </c>
      <c r="AG9" s="12">
        <f t="shared" si="19"/>
        <v>426.61083099133526</v>
      </c>
      <c r="AH9" s="12">
        <f t="shared" si="10"/>
        <v>17.404556503793899</v>
      </c>
      <c r="AI9" s="12">
        <f t="shared" si="11"/>
        <v>5223.503143395571</v>
      </c>
      <c r="AJ9" s="12">
        <f t="shared" si="12"/>
        <v>31341.018860373428</v>
      </c>
      <c r="AL9" s="22" t="s">
        <v>78</v>
      </c>
      <c r="AM9" s="27">
        <f>-AM8+S3</f>
        <v>3089.9238309508801</v>
      </c>
    </row>
    <row r="10" spans="1:41" x14ac:dyDescent="0.2">
      <c r="A10" s="13" t="s">
        <v>86</v>
      </c>
      <c r="B10" s="47">
        <v>0.25</v>
      </c>
      <c r="F10" s="3">
        <v>67</v>
      </c>
      <c r="G10" s="5">
        <v>1.2800000000000001E-2</v>
      </c>
      <c r="H10" s="3">
        <f t="shared" si="0"/>
        <v>0.98719999999999997</v>
      </c>
      <c r="I10" s="3">
        <f t="shared" si="13"/>
        <v>0.92737026553159063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4"/>
        <v>1.0232712799424433</v>
      </c>
      <c r="Q10" s="12">
        <f t="shared" si="15"/>
        <v>81254.382012178379</v>
      </c>
      <c r="R10" s="46">
        <f t="shared" si="16"/>
        <v>15235.196627283445</v>
      </c>
      <c r="S10" s="12">
        <f t="shared" si="2"/>
        <v>96489.578639461819</v>
      </c>
      <c r="U10" s="3">
        <f t="shared" si="3"/>
        <v>4.4594048922409028E-2</v>
      </c>
      <c r="V10" s="34">
        <f t="shared" si="17"/>
        <v>3.8546989884308187E-3</v>
      </c>
      <c r="W10" s="3">
        <f t="shared" si="4"/>
        <v>0.25269961056031787</v>
      </c>
      <c r="Y10" s="17">
        <f t="shared" si="5"/>
        <v>3624.7867903516344</v>
      </c>
      <c r="Z10" s="17">
        <f t="shared" si="6"/>
        <v>324.79224324519646</v>
      </c>
      <c r="AB10" s="18">
        <f t="shared" si="18"/>
        <v>57.434283382464002</v>
      </c>
      <c r="AC10" s="19">
        <f t="shared" si="7"/>
        <v>48.393427852493872</v>
      </c>
      <c r="AE10" s="12">
        <f t="shared" si="8"/>
        <v>3624.7867903516344</v>
      </c>
      <c r="AF10" s="12">
        <f t="shared" si="9"/>
        <v>324.79224324519646</v>
      </c>
      <c r="AG10" s="12">
        <f t="shared" si="19"/>
        <v>350.48163802508662</v>
      </c>
      <c r="AH10" s="12">
        <f t="shared" si="10"/>
        <v>14.573601358570933</v>
      </c>
      <c r="AI10" s="12">
        <f t="shared" si="11"/>
        <v>4314.6342729804883</v>
      </c>
      <c r="AJ10" s="12">
        <f t="shared" si="12"/>
        <v>30202.439910863417</v>
      </c>
      <c r="AL10" s="24" t="s">
        <v>83</v>
      </c>
      <c r="AM10" s="25">
        <f>MAX(0,-AM9+BASE_CASE!AM9)</f>
        <v>389.74466468871105</v>
      </c>
    </row>
    <row r="11" spans="1:41" x14ac:dyDescent="0.2">
      <c r="F11" s="3">
        <v>68</v>
      </c>
      <c r="G11" s="5">
        <v>1.397E-2</v>
      </c>
      <c r="H11" s="3">
        <f t="shared" si="0"/>
        <v>0.98602999999999996</v>
      </c>
      <c r="I11" s="3">
        <f t="shared" si="13"/>
        <v>0.91441490292211425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4"/>
        <v>1.0238903305398039</v>
      </c>
      <c r="Q11" s="12">
        <f t="shared" si="15"/>
        <v>81365.273383019172</v>
      </c>
      <c r="R11" s="46">
        <f t="shared" si="16"/>
        <v>15255.988759316095</v>
      </c>
      <c r="S11" s="12">
        <f t="shared" si="2"/>
        <v>96621.262142335268</v>
      </c>
      <c r="U11" s="3">
        <f t="shared" si="3"/>
        <v>3.7375409550118525E-2</v>
      </c>
      <c r="V11" s="34">
        <f t="shared" si="17"/>
        <v>3.5302135595276403E-3</v>
      </c>
      <c r="W11" s="3">
        <f t="shared" si="4"/>
        <v>0.21179398745067168</v>
      </c>
      <c r="Y11" s="17">
        <f t="shared" si="5"/>
        <v>2971.1905032689829</v>
      </c>
      <c r="Z11" s="17">
        <f t="shared" si="6"/>
        <v>290.51109013373969</v>
      </c>
      <c r="AB11" s="18">
        <f t="shared" si="18"/>
        <v>58.582969050113284</v>
      </c>
      <c r="AC11" s="19">
        <f t="shared" si="7"/>
        <v>48.209554223956829</v>
      </c>
      <c r="AE11" s="12">
        <f t="shared" si="8"/>
        <v>2971.1905032689829</v>
      </c>
      <c r="AF11" s="12">
        <f t="shared" si="9"/>
        <v>290.51109013373969</v>
      </c>
      <c r="AG11" s="12">
        <f t="shared" si="19"/>
        <v>287.62603675341933</v>
      </c>
      <c r="AH11" s="12">
        <f t="shared" si="10"/>
        <v>12.182535577680419</v>
      </c>
      <c r="AI11" s="12">
        <f t="shared" si="11"/>
        <v>3561.5101657338223</v>
      </c>
      <c r="AJ11" s="12">
        <f t="shared" si="12"/>
        <v>28492.081325870578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3"/>
        <v>0.90009516554235391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4"/>
        <v>1.0244800140528032</v>
      </c>
      <c r="Q12" s="12">
        <f t="shared" si="15"/>
        <v>81523.24029763104</v>
      </c>
      <c r="R12" s="46">
        <f t="shared" si="16"/>
        <v>15285.607555805822</v>
      </c>
      <c r="S12" s="12">
        <f t="shared" si="2"/>
        <v>96808.847853436862</v>
      </c>
      <c r="U12" s="3">
        <f t="shared" si="3"/>
        <v>3.1271594041079119E-2</v>
      </c>
      <c r="V12" s="34">
        <f t="shared" si="17"/>
        <v>3.3166938434775182E-3</v>
      </c>
      <c r="W12" s="3">
        <f t="shared" si="4"/>
        <v>0.17720569956611504</v>
      </c>
      <c r="Y12" s="17">
        <f t="shared" si="5"/>
        <v>2431.2722133086781</v>
      </c>
      <c r="Z12" s="17">
        <f t="shared" si="6"/>
        <v>266.41804157282564</v>
      </c>
      <c r="AB12" s="18">
        <f t="shared" si="18"/>
        <v>59.754628431115549</v>
      </c>
      <c r="AC12" s="19">
        <f t="shared" si="7"/>
        <v>47.998735586755402</v>
      </c>
      <c r="AE12" s="12">
        <f t="shared" si="8"/>
        <v>2431.2722133086781</v>
      </c>
      <c r="AF12" s="12">
        <f t="shared" si="9"/>
        <v>266.41804157282564</v>
      </c>
      <c r="AG12" s="12">
        <f t="shared" si="19"/>
        <v>235.7632481179044</v>
      </c>
      <c r="AH12" s="12">
        <f t="shared" si="10"/>
        <v>10.165843602509382</v>
      </c>
      <c r="AI12" s="12">
        <f t="shared" si="11"/>
        <v>2943.6193466019176</v>
      </c>
      <c r="AJ12" s="12">
        <f t="shared" si="12"/>
        <v>26492.574119417259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3"/>
        <v>0.88437050300032904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4"/>
        <v>1.0252401581289994</v>
      </c>
      <c r="Q13" s="12">
        <f t="shared" si="15"/>
        <v>81742.119978905161</v>
      </c>
      <c r="R13" s="46">
        <f t="shared" si="16"/>
        <v>15326.647496044721</v>
      </c>
      <c r="S13" s="12">
        <f t="shared" si="2"/>
        <v>97068.767474949884</v>
      </c>
      <c r="U13" s="3">
        <f t="shared" si="3"/>
        <v>2.6116487399204247E-2</v>
      </c>
      <c r="V13" s="34">
        <f t="shared" si="17"/>
        <v>3.0957835714200289E-3</v>
      </c>
      <c r="W13" s="3">
        <f t="shared" si="4"/>
        <v>0.14799342859549075</v>
      </c>
      <c r="Y13" s="17">
        <f t="shared" si="5"/>
        <v>1985.8087828364587</v>
      </c>
      <c r="Z13" s="17">
        <f t="shared" si="6"/>
        <v>242.55108916676443</v>
      </c>
      <c r="AB13" s="18">
        <f t="shared" si="18"/>
        <v>60.949720999737863</v>
      </c>
      <c r="AC13" s="19">
        <f t="shared" si="7"/>
        <v>47.753406760653199</v>
      </c>
      <c r="AE13" s="12">
        <f t="shared" si="8"/>
        <v>1985.8087828364587</v>
      </c>
      <c r="AF13" s="12">
        <f t="shared" si="9"/>
        <v>242.55108916676443</v>
      </c>
      <c r="AG13" s="12">
        <f t="shared" si="19"/>
        <v>192.92078494582182</v>
      </c>
      <c r="AH13" s="12">
        <f t="shared" si="10"/>
        <v>8.4621758516867978</v>
      </c>
      <c r="AI13" s="12">
        <f t="shared" si="11"/>
        <v>2429.7428328007318</v>
      </c>
      <c r="AJ13" s="12">
        <f t="shared" si="12"/>
        <v>24297.428328007318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3"/>
        <v>0.86691302927110259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4"/>
        <v>1.0265715519580048</v>
      </c>
      <c r="Q14" s="12">
        <f t="shared" si="15"/>
        <v>82068.023997806289</v>
      </c>
      <c r="R14" s="46">
        <f t="shared" si="16"/>
        <v>15387.754499588684</v>
      </c>
      <c r="S14" s="12">
        <f t="shared" si="2"/>
        <v>97455.778497394975</v>
      </c>
      <c r="U14" s="3">
        <f t="shared" si="3"/>
        <v>2.1760805747252358E-2</v>
      </c>
      <c r="V14" s="34">
        <f t="shared" si="17"/>
        <v>2.9213902804749873E-3</v>
      </c>
      <c r="W14" s="3">
        <f t="shared" si="4"/>
        <v>0.1233112325677634</v>
      </c>
      <c r="Y14" s="17">
        <f t="shared" si="5"/>
        <v>1618.2173174049631</v>
      </c>
      <c r="Z14" s="17">
        <f t="shared" si="6"/>
        <v>222.96309942638041</v>
      </c>
      <c r="AB14" s="18">
        <f t="shared" si="18"/>
        <v>62.168715419732621</v>
      </c>
      <c r="AC14" s="19">
        <f t="shared" si="7"/>
        <v>47.447715459252123</v>
      </c>
      <c r="AE14" s="12">
        <f t="shared" si="8"/>
        <v>1618.2173174049631</v>
      </c>
      <c r="AF14" s="12">
        <f t="shared" si="9"/>
        <v>222.96309942638041</v>
      </c>
      <c r="AG14" s="12">
        <f t="shared" si="19"/>
        <v>157.57329642772186</v>
      </c>
      <c r="AH14" s="12">
        <f t="shared" si="10"/>
        <v>7.0219500898379916</v>
      </c>
      <c r="AI14" s="12">
        <f t="shared" si="11"/>
        <v>2005.7756633489034</v>
      </c>
      <c r="AJ14" s="12">
        <f t="shared" si="12"/>
        <v>22063.532296837937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3"/>
        <v>0.84808367827533426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4"/>
        <v>1.0248699999999999</v>
      </c>
      <c r="Q15" s="12">
        <f t="shared" si="15"/>
        <v>82258.656528029838</v>
      </c>
      <c r="R15" s="46">
        <f t="shared" si="16"/>
        <v>15423.498099005597</v>
      </c>
      <c r="S15" s="12">
        <f t="shared" si="2"/>
        <v>97682.15462703543</v>
      </c>
      <c r="U15" s="3">
        <f t="shared" si="3"/>
        <v>1.8094936889458735E-2</v>
      </c>
      <c r="V15" s="34">
        <f t="shared" si="17"/>
        <v>2.6783199713718204E-3</v>
      </c>
      <c r="W15" s="3">
        <f t="shared" si="4"/>
        <v>0.10253797570693284</v>
      </c>
      <c r="Y15" s="17">
        <f t="shared" si="5"/>
        <v>1316.006415478317</v>
      </c>
      <c r="Z15" s="17">
        <f t="shared" si="6"/>
        <v>199.45140131942188</v>
      </c>
      <c r="AB15" s="18">
        <f t="shared" si="18"/>
        <v>63.412089728127278</v>
      </c>
      <c r="AC15" s="19">
        <f t="shared" si="7"/>
        <v>47.222252352432179</v>
      </c>
      <c r="AE15" s="12">
        <f t="shared" si="8"/>
        <v>1316.006415478317</v>
      </c>
      <c r="AF15" s="12">
        <f t="shared" si="9"/>
        <v>199.45140131942188</v>
      </c>
      <c r="AG15" s="12">
        <f t="shared" si="19"/>
        <v>128.40492527110112</v>
      </c>
      <c r="AH15" s="12">
        <f t="shared" si="10"/>
        <v>5.823034142204377</v>
      </c>
      <c r="AI15" s="12">
        <f t="shared" si="11"/>
        <v>1649.6857762110442</v>
      </c>
      <c r="AJ15" s="12">
        <f t="shared" si="12"/>
        <v>19796.229314532531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3"/>
        <v>0.82779751669098822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4"/>
        <v>1.0255201903020761</v>
      </c>
      <c r="Q16" s="12">
        <f t="shared" si="15"/>
        <v>82502.039008492677</v>
      </c>
      <c r="R16" s="46">
        <f t="shared" si="16"/>
        <v>15469.132314092378</v>
      </c>
      <c r="S16" s="12">
        <f t="shared" si="2"/>
        <v>97971.171322585054</v>
      </c>
      <c r="U16" s="3">
        <f t="shared" si="3"/>
        <v>1.5012790099203447E-2</v>
      </c>
      <c r="V16" s="34">
        <f t="shared" si="17"/>
        <v>2.4527083789098333E-3</v>
      </c>
      <c r="W16" s="3">
        <f t="shared" si="4"/>
        <v>8.5072477228819554E-2</v>
      </c>
      <c r="Y16" s="17">
        <f t="shared" si="5"/>
        <v>1067.8283907849789</v>
      </c>
      <c r="Z16" s="17">
        <f t="shared" si="6"/>
        <v>178.10509026439505</v>
      </c>
      <c r="AB16" s="18">
        <f t="shared" si="18"/>
        <v>64.680331522689826</v>
      </c>
      <c r="AC16" s="19">
        <f t="shared" si="7"/>
        <v>46.968063481317614</v>
      </c>
      <c r="AE16" s="12">
        <f t="shared" si="8"/>
        <v>1067.8283907849789</v>
      </c>
      <c r="AF16" s="12">
        <f t="shared" si="9"/>
        <v>178.10509026439505</v>
      </c>
      <c r="AG16" s="12">
        <f t="shared" si="19"/>
        <v>104.42455610557916</v>
      </c>
      <c r="AH16" s="12">
        <f t="shared" si="10"/>
        <v>4.8160101522490244</v>
      </c>
      <c r="AI16" s="12">
        <f t="shared" si="11"/>
        <v>1355.174047307202</v>
      </c>
      <c r="AJ16" s="12">
        <f t="shared" si="12"/>
        <v>17617.262614993626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3"/>
        <v>0.80629133720735635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4"/>
        <v>1.0259004351772227</v>
      </c>
      <c r="Q17" s="12">
        <f t="shared" si="15"/>
        <v>82776.822411940782</v>
      </c>
      <c r="R17" s="46">
        <f t="shared" si="16"/>
        <v>15520.654202238897</v>
      </c>
      <c r="S17" s="12">
        <f t="shared" si="2"/>
        <v>98297.476614179672</v>
      </c>
      <c r="U17" s="3">
        <f t="shared" si="3"/>
        <v>1.2429344140562218E-2</v>
      </c>
      <c r="V17" s="34">
        <f t="shared" si="17"/>
        <v>2.2101829584047317E-3</v>
      </c>
      <c r="W17" s="3">
        <f t="shared" si="4"/>
        <v>7.0432950129852595E-2</v>
      </c>
      <c r="Y17" s="17">
        <f t="shared" si="5"/>
        <v>864.62425174428517</v>
      </c>
      <c r="Z17" s="17">
        <f t="shared" si="6"/>
        <v>156.44202506307983</v>
      </c>
      <c r="AB17" s="18">
        <f t="shared" si="18"/>
        <v>65.973938153143621</v>
      </c>
      <c r="AC17" s="19">
        <f t="shared" si="7"/>
        <v>46.69792809149947</v>
      </c>
      <c r="AE17" s="12">
        <f t="shared" si="8"/>
        <v>864.62425174428517</v>
      </c>
      <c r="AF17" s="12">
        <f t="shared" si="9"/>
        <v>156.44202506307983</v>
      </c>
      <c r="AG17" s="12">
        <f t="shared" si="19"/>
        <v>84.731682937473536</v>
      </c>
      <c r="AH17" s="12">
        <f t="shared" si="10"/>
        <v>3.9727084241971418</v>
      </c>
      <c r="AI17" s="12">
        <f t="shared" si="11"/>
        <v>1109.7706681690358</v>
      </c>
      <c r="AJ17" s="12">
        <f t="shared" si="12"/>
        <v>15536.789354366501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3"/>
        <v>0.78273150433415739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4"/>
        <v>1.0248400102435682</v>
      </c>
      <c r="Q18" s="12">
        <f t="shared" si="15"/>
        <v>82966.673538954579</v>
      </c>
      <c r="R18" s="46">
        <f t="shared" si="16"/>
        <v>15556.251288553984</v>
      </c>
      <c r="S18" s="12">
        <f t="shared" si="2"/>
        <v>98522.92482750857</v>
      </c>
      <c r="U18" s="3">
        <f t="shared" si="3"/>
        <v>1.025623489905874E-2</v>
      </c>
      <c r="V18" s="34">
        <f t="shared" si="17"/>
        <v>2.0580508027942921E-3</v>
      </c>
      <c r="W18" s="3">
        <f t="shared" si="4"/>
        <v>5.8118664427999553E-2</v>
      </c>
      <c r="Y18" s="17">
        <f t="shared" si="5"/>
        <v>697.76023566161871</v>
      </c>
      <c r="Z18" s="17">
        <f t="shared" si="6"/>
        <v>142.14291647839724</v>
      </c>
      <c r="AB18" s="18">
        <f t="shared" si="18"/>
        <v>67.293416916206496</v>
      </c>
      <c r="AC18" s="19">
        <f t="shared" si="7"/>
        <v>46.477387862725081</v>
      </c>
      <c r="AE18" s="12">
        <f t="shared" si="8"/>
        <v>697.76023566161871</v>
      </c>
      <c r="AF18" s="12">
        <f t="shared" si="9"/>
        <v>142.14291647839724</v>
      </c>
      <c r="AG18" s="12">
        <f t="shared" si="19"/>
        <v>68.607483126208308</v>
      </c>
      <c r="AH18" s="12">
        <f t="shared" si="10"/>
        <v>3.2735395415011319</v>
      </c>
      <c r="AI18" s="12">
        <f t="shared" si="11"/>
        <v>911.78417480772532</v>
      </c>
      <c r="AJ18" s="12">
        <f t="shared" si="12"/>
        <v>13676.762622115879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3"/>
        <v>0.75700311978669366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4"/>
        <v>1.0230616849658185</v>
      </c>
      <c r="Q19" s="12">
        <f t="shared" si="15"/>
        <v>83012.664280582874</v>
      </c>
      <c r="R19" s="46">
        <f t="shared" si="16"/>
        <v>15564.874552609288</v>
      </c>
      <c r="S19" s="12">
        <f t="shared" si="2"/>
        <v>98577.538833192157</v>
      </c>
      <c r="U19" s="3">
        <f t="shared" si="3"/>
        <v>8.4312455892376799E-3</v>
      </c>
      <c r="V19" s="34">
        <f t="shared" si="17"/>
        <v>1.9103604997483452E-3</v>
      </c>
      <c r="W19" s="3">
        <f t="shared" si="4"/>
        <v>4.7777058339013523E-2</v>
      </c>
      <c r="Y19" s="17">
        <f t="shared" si="5"/>
        <v>560.98196649136901</v>
      </c>
      <c r="Z19" s="17">
        <f t="shared" si="6"/>
        <v>128.96820062957278</v>
      </c>
      <c r="AB19" s="18">
        <f t="shared" si="18"/>
        <v>68.639285254530634</v>
      </c>
      <c r="AC19" s="19">
        <f t="shared" si="7"/>
        <v>46.338296425951583</v>
      </c>
      <c r="AE19" s="12">
        <f t="shared" si="8"/>
        <v>560.98196649136901</v>
      </c>
      <c r="AF19" s="12">
        <f t="shared" si="9"/>
        <v>128.96820062957278</v>
      </c>
      <c r="AG19" s="12">
        <f t="shared" si="19"/>
        <v>55.36688475369624</v>
      </c>
      <c r="AH19" s="12">
        <f t="shared" si="10"/>
        <v>2.6931199001450512</v>
      </c>
      <c r="AI19" s="12">
        <f t="shared" si="11"/>
        <v>748.01017177478309</v>
      </c>
      <c r="AJ19" s="12">
        <f t="shared" si="12"/>
        <v>11968.162748396529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3"/>
        <v>0.72857765263870333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4"/>
        <v>1.0214653028663212</v>
      </c>
      <c r="Q20" s="12">
        <f t="shared" si="15"/>
        <v>82929.0760233615</v>
      </c>
      <c r="R20" s="46">
        <f t="shared" si="16"/>
        <v>15549.201754380279</v>
      </c>
      <c r="S20" s="12">
        <f t="shared" si="2"/>
        <v>98478.27777774178</v>
      </c>
      <c r="U20" s="3">
        <f t="shared" si="3"/>
        <v>6.897454469757534E-3</v>
      </c>
      <c r="V20" s="34">
        <f t="shared" si="17"/>
        <v>1.7940285406299577E-3</v>
      </c>
      <c r="W20" s="3">
        <f t="shared" si="4"/>
        <v>3.9085575328626034E-2</v>
      </c>
      <c r="Y20" s="17">
        <f t="shared" si="5"/>
        <v>448.83298814653784</v>
      </c>
      <c r="Z20" s="17">
        <f t="shared" si="6"/>
        <v>118.56951395613871</v>
      </c>
      <c r="AB20" s="18">
        <f t="shared" si="18"/>
        <v>70.012070959621255</v>
      </c>
      <c r="AC20" s="19">
        <f t="shared" si="7"/>
        <v>46.271823645737854</v>
      </c>
      <c r="AE20" s="12">
        <f t="shared" si="8"/>
        <v>448.83298814653784</v>
      </c>
      <c r="AF20" s="12">
        <f t="shared" si="9"/>
        <v>118.56951395613871</v>
      </c>
      <c r="AG20" s="12">
        <f t="shared" si="19"/>
        <v>44.513600526856465</v>
      </c>
      <c r="AH20" s="12">
        <f t="shared" si="10"/>
        <v>2.2107316177749627</v>
      </c>
      <c r="AI20" s="12">
        <f t="shared" si="11"/>
        <v>614.12683424730801</v>
      </c>
      <c r="AJ20" s="12">
        <f t="shared" si="12"/>
        <v>10440.156182204237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3"/>
        <v>0.69834168005419717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4"/>
        <v>1.0210659664998805</v>
      </c>
      <c r="Q21" s="12">
        <f t="shared" si="15"/>
        <v>82813.18390319949</v>
      </c>
      <c r="R21" s="46">
        <f t="shared" si="16"/>
        <v>15527.471981849902</v>
      </c>
      <c r="S21" s="12">
        <f t="shared" si="2"/>
        <v>98340.655885049389</v>
      </c>
      <c r="U21" s="3">
        <f t="shared" si="3"/>
        <v>5.6195285928732066E-3</v>
      </c>
      <c r="V21" s="34">
        <f t="shared" si="17"/>
        <v>1.6220513761379801E-3</v>
      </c>
      <c r="W21" s="3">
        <f t="shared" si="4"/>
        <v>3.1843995359614845E-2</v>
      </c>
      <c r="Y21" s="17">
        <f t="shared" si="5"/>
        <v>357.63049456587839</v>
      </c>
      <c r="Z21" s="17">
        <f t="shared" si="6"/>
        <v>104.99158612066906</v>
      </c>
      <c r="AB21" s="18">
        <f t="shared" si="18"/>
        <v>71.412312378813681</v>
      </c>
      <c r="AC21" s="19">
        <f t="shared" si="7"/>
        <v>46.223517056826843</v>
      </c>
      <c r="AE21" s="12">
        <f t="shared" si="8"/>
        <v>357.63049456587839</v>
      </c>
      <c r="AF21" s="12">
        <f t="shared" si="9"/>
        <v>104.99158612066906</v>
      </c>
      <c r="AG21" s="12">
        <f t="shared" si="19"/>
        <v>35.614650055745791</v>
      </c>
      <c r="AH21" s="12">
        <f t="shared" si="10"/>
        <v>1.8066727578786359</v>
      </c>
      <c r="AI21" s="12">
        <f t="shared" si="11"/>
        <v>500.04340350017191</v>
      </c>
      <c r="AJ21" s="12">
        <f t="shared" si="12"/>
        <v>9000.7812630030949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3"/>
        <v>0.66549168742444775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4"/>
        <v>1.0208560193830205</v>
      </c>
      <c r="Q22" s="12">
        <f t="shared" si="15"/>
        <v>82680.449851873462</v>
      </c>
      <c r="R22" s="46">
        <f t="shared" si="16"/>
        <v>15502.584347226273</v>
      </c>
      <c r="S22" s="12">
        <f t="shared" si="2"/>
        <v>98183.03419909974</v>
      </c>
      <c r="U22" s="3">
        <f t="shared" si="3"/>
        <v>4.5519080726847839E-3</v>
      </c>
      <c r="V22" s="34">
        <f t="shared" si="17"/>
        <v>1.4979415417162821E-3</v>
      </c>
      <c r="W22" s="3">
        <f t="shared" si="4"/>
        <v>2.5794145745213777E-2</v>
      </c>
      <c r="Y22" s="17">
        <f t="shared" si="5"/>
        <v>283.31322886800331</v>
      </c>
      <c r="Z22" s="17">
        <f t="shared" si="6"/>
        <v>94.977396821583724</v>
      </c>
      <c r="AB22" s="18">
        <f t="shared" si="18"/>
        <v>72.840558626389949</v>
      </c>
      <c r="AC22" s="19">
        <f t="shared" si="7"/>
        <v>46.184757206465243</v>
      </c>
      <c r="AE22" s="12">
        <f t="shared" si="8"/>
        <v>283.31322886800331</v>
      </c>
      <c r="AF22" s="12">
        <f t="shared" si="9"/>
        <v>94.977396821583724</v>
      </c>
      <c r="AG22" s="12">
        <f t="shared" si="19"/>
        <v>28.377790559800808</v>
      </c>
      <c r="AH22" s="12">
        <f t="shared" si="10"/>
        <v>1.4707071941676175</v>
      </c>
      <c r="AI22" s="12">
        <f t="shared" si="11"/>
        <v>408.13912344355549</v>
      </c>
      <c r="AJ22" s="12">
        <f t="shared" si="12"/>
        <v>7754.6433454275539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3"/>
        <v>0.63037369107905961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4"/>
        <v>1.0218726692939477</v>
      </c>
      <c r="Q23" s="12">
        <f t="shared" si="15"/>
        <v>82630.136364810038</v>
      </c>
      <c r="R23" s="46">
        <f t="shared" si="16"/>
        <v>15493.150568401879</v>
      </c>
      <c r="S23" s="12">
        <f t="shared" si="2"/>
        <v>98123.286933211915</v>
      </c>
      <c r="U23" s="3">
        <f t="shared" si="3"/>
        <v>3.6649483011358262E-3</v>
      </c>
      <c r="V23" s="34">
        <f t="shared" si="17"/>
        <v>1.3611570709749308E-3</v>
      </c>
      <c r="W23" s="3">
        <f t="shared" si="4"/>
        <v>2.0768040373103019E-2</v>
      </c>
      <c r="Y23" s="17">
        <f t="shared" si="5"/>
        <v>223.08995946834375</v>
      </c>
      <c r="Z23" s="17">
        <f t="shared" si="6"/>
        <v>84.457234546727292</v>
      </c>
      <c r="AB23" s="18">
        <f t="shared" si="18"/>
        <v>74.297369798917757</v>
      </c>
      <c r="AC23" s="19">
        <f t="shared" si="7"/>
        <v>46.100119678456267</v>
      </c>
      <c r="AE23" s="12">
        <f t="shared" si="8"/>
        <v>223.08995946834375</v>
      </c>
      <c r="AF23" s="12">
        <f t="shared" si="9"/>
        <v>84.457234546727292</v>
      </c>
      <c r="AG23" s="12">
        <f t="shared" si="19"/>
        <v>22.480762181329681</v>
      </c>
      <c r="AH23" s="12">
        <f t="shared" si="10"/>
        <v>1.1891132058578986</v>
      </c>
      <c r="AI23" s="12">
        <f t="shared" si="11"/>
        <v>331.21706940225863</v>
      </c>
      <c r="AJ23" s="12">
        <f t="shared" si="12"/>
        <v>6624.3413880451726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3"/>
        <v>0.593213161989949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4"/>
        <v>1.0228907378993022</v>
      </c>
      <c r="Q24" s="12">
        <f t="shared" si="15"/>
        <v>82662.12593342425</v>
      </c>
      <c r="R24" s="46">
        <f t="shared" si="16"/>
        <v>15499.148612517045</v>
      </c>
      <c r="S24" s="12">
        <f t="shared" si="2"/>
        <v>98161.274545941298</v>
      </c>
      <c r="U24" s="3">
        <f t="shared" si="3"/>
        <v>2.9315646589662884E-3</v>
      </c>
      <c r="V24" s="34">
        <f t="shared" si="17"/>
        <v>1.2242759799944226E-3</v>
      </c>
      <c r="W24" s="3">
        <f t="shared" si="4"/>
        <v>1.6612199734142304E-2</v>
      </c>
      <c r="Y24" s="17">
        <f t="shared" si="5"/>
        <v>174.52214349402783</v>
      </c>
      <c r="Z24" s="17">
        <f t="shared" si="6"/>
        <v>74.26406130001503</v>
      </c>
      <c r="AB24" s="18">
        <f t="shared" si="18"/>
        <v>75.783317194896114</v>
      </c>
      <c r="AC24" s="19">
        <f t="shared" si="7"/>
        <v>45.969838546582345</v>
      </c>
      <c r="AE24" s="12">
        <f t="shared" si="8"/>
        <v>174.52214349402783</v>
      </c>
      <c r="AF24" s="12">
        <f t="shared" si="9"/>
        <v>74.26406130001503</v>
      </c>
      <c r="AG24" s="12">
        <f t="shared" si="19"/>
        <v>17.702078247716688</v>
      </c>
      <c r="AH24" s="12">
        <f t="shared" si="10"/>
        <v>0.95470346288044949</v>
      </c>
      <c r="AI24" s="12">
        <f t="shared" si="11"/>
        <v>267.44298650464003</v>
      </c>
      <c r="AJ24" s="12">
        <f t="shared" si="12"/>
        <v>5616.3027165974408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3"/>
        <v>0.55421532872072976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4"/>
        <v>1.0240900000000002</v>
      </c>
      <c r="Q25" s="12">
        <f t="shared" si="15"/>
        <v>82791.08050312291</v>
      </c>
      <c r="R25" s="46">
        <f t="shared" si="16"/>
        <v>15523.327594335547</v>
      </c>
      <c r="S25" s="12">
        <f t="shared" si="2"/>
        <v>98314.40809745845</v>
      </c>
      <c r="U25" s="3">
        <f t="shared" si="3"/>
        <v>2.3280170585429677E-3</v>
      </c>
      <c r="V25" s="34">
        <f t="shared" si="17"/>
        <v>1.0920860105225149E-3</v>
      </c>
      <c r="W25" s="3">
        <f t="shared" si="4"/>
        <v>1.319209666507682E-2</v>
      </c>
      <c r="Y25" s="17">
        <f t="shared" si="5"/>
        <v>135.54272475680187</v>
      </c>
      <c r="Z25" s="17">
        <f t="shared" si="6"/>
        <v>64.687160171618046</v>
      </c>
      <c r="AB25" s="18">
        <f t="shared" si="18"/>
        <v>77.298983538794033</v>
      </c>
      <c r="AC25" s="19">
        <f t="shared" si="7"/>
        <v>45.786244683098147</v>
      </c>
      <c r="AE25" s="12">
        <f t="shared" si="8"/>
        <v>135.54272475680187</v>
      </c>
      <c r="AF25" s="12">
        <f t="shared" si="9"/>
        <v>64.687160171618046</v>
      </c>
      <c r="AG25" s="12">
        <f t="shared" si="19"/>
        <v>13.848244913016957</v>
      </c>
      <c r="AH25" s="12">
        <f t="shared" si="10"/>
        <v>0.76061024175193748</v>
      </c>
      <c r="AI25" s="12">
        <f t="shared" si="11"/>
        <v>214.83874008318884</v>
      </c>
      <c r="AJ25" s="12">
        <f t="shared" si="12"/>
        <v>4726.4522818301548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3"/>
        <v>0.51421206629366745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4"/>
        <v>1.0250103953858547</v>
      </c>
      <c r="Q26" s="12">
        <f t="shared" si="15"/>
        <v>82994.760361387715</v>
      </c>
      <c r="R26" s="46">
        <f t="shared" si="16"/>
        <v>15561.517567760198</v>
      </c>
      <c r="S26" s="12">
        <f t="shared" si="2"/>
        <v>98556.277929147909</v>
      </c>
      <c r="U26" s="3">
        <f t="shared" si="3"/>
        <v>1.8359836691687354E-3</v>
      </c>
      <c r="V26" s="34">
        <f t="shared" si="17"/>
        <v>9.5220553728524442E-4</v>
      </c>
      <c r="W26" s="3">
        <f t="shared" si="4"/>
        <v>1.040390745862284E-2</v>
      </c>
      <c r="Y26" s="17">
        <f t="shared" si="5"/>
        <v>104.54371746285197</v>
      </c>
      <c r="Z26" s="17">
        <f t="shared" si="6"/>
        <v>55.025459067180776</v>
      </c>
      <c r="AB26" s="18">
        <f t="shared" si="18"/>
        <v>78.844963209569912</v>
      </c>
      <c r="AC26" s="19">
        <f t="shared" si="7"/>
        <v>45.5624350611387</v>
      </c>
      <c r="AE26" s="12">
        <f t="shared" si="8"/>
        <v>104.54371746285197</v>
      </c>
      <c r="AF26" s="12">
        <f t="shared" si="9"/>
        <v>55.025459067180776</v>
      </c>
      <c r="AG26" s="12">
        <f t="shared" si="19"/>
        <v>10.7552440924014</v>
      </c>
      <c r="AH26" s="12">
        <f t="shared" si="10"/>
        <v>0.60106404762282706</v>
      </c>
      <c r="AI26" s="12">
        <f t="shared" si="11"/>
        <v>170.92548467005696</v>
      </c>
      <c r="AJ26" s="12">
        <f t="shared" si="12"/>
        <v>3931.2861474113101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3"/>
        <v>0.47242719378664405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4"/>
        <v>1.026051725769471</v>
      </c>
      <c r="Q27" s="12">
        <f t="shared" si="15"/>
        <v>83283.464922455794</v>
      </c>
      <c r="R27" s="46">
        <f t="shared" si="16"/>
        <v>15615.649672960462</v>
      </c>
      <c r="S27" s="12">
        <f t="shared" si="2"/>
        <v>98899.114595416264</v>
      </c>
      <c r="U27" s="3">
        <f t="shared" si="3"/>
        <v>1.4337728907802716E-3</v>
      </c>
      <c r="V27" s="34">
        <f t="shared" si="17"/>
        <v>8.4542152008769162E-4</v>
      </c>
      <c r="W27" s="3">
        <f t="shared" si="4"/>
        <v>8.1247130477548751E-3</v>
      </c>
      <c r="Y27" s="17">
        <f t="shared" si="5"/>
        <v>79.845170057781061</v>
      </c>
      <c r="Z27" s="17">
        <f t="shared" si="6"/>
        <v>47.614257377394907</v>
      </c>
      <c r="AB27" s="18">
        <f t="shared" si="18"/>
        <v>80.421862473761308</v>
      </c>
      <c r="AC27" s="19">
        <f t="shared" si="7"/>
        <v>45.293704591266376</v>
      </c>
      <c r="AE27" s="12">
        <f t="shared" si="8"/>
        <v>79.845170057781061</v>
      </c>
      <c r="AF27" s="12">
        <f t="shared" si="9"/>
        <v>47.614257377394907</v>
      </c>
      <c r="AG27" s="12">
        <f t="shared" si="19"/>
        <v>8.2954849860098072</v>
      </c>
      <c r="AH27" s="12">
        <f t="shared" si="10"/>
        <v>0.47123151102573579</v>
      </c>
      <c r="AI27" s="12">
        <f t="shared" si="11"/>
        <v>136.2261439322115</v>
      </c>
      <c r="AJ27" s="12">
        <f t="shared" si="12"/>
        <v>3269.4274543730762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3"/>
        <v>0.42866153855424932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4"/>
        <v>1.0267129312805383</v>
      </c>
      <c r="Q28" s="12">
        <f t="shared" si="15"/>
        <v>83627.029768984314</v>
      </c>
      <c r="R28" s="46">
        <f t="shared" si="16"/>
        <v>15680.06808168456</v>
      </c>
      <c r="S28" s="12">
        <f t="shared" si="2"/>
        <v>99307.09785066887</v>
      </c>
      <c r="U28" s="3">
        <f t="shared" si="3"/>
        <v>1.1058059446516291E-3</v>
      </c>
      <c r="V28" s="34">
        <f t="shared" si="17"/>
        <v>7.5267341674401141E-4</v>
      </c>
      <c r="W28" s="3">
        <f t="shared" si="4"/>
        <v>6.2662336863592337E-3</v>
      </c>
      <c r="Y28" s="17">
        <f t="shared" si="5"/>
        <v>60.226333062046017</v>
      </c>
      <c r="Z28" s="17">
        <f t="shared" si="6"/>
        <v>41.287754375906673</v>
      </c>
      <c r="AB28" s="18">
        <f t="shared" si="18"/>
        <v>82.030299723236539</v>
      </c>
      <c r="AC28" s="19">
        <f t="shared" si="7"/>
        <v>44.997561904154267</v>
      </c>
      <c r="AE28" s="12">
        <f t="shared" si="8"/>
        <v>60.226333062046017</v>
      </c>
      <c r="AF28" s="12">
        <f t="shared" si="9"/>
        <v>41.287754375906673</v>
      </c>
      <c r="AG28" s="12">
        <f t="shared" si="19"/>
        <v>6.3356647291575792</v>
      </c>
      <c r="AH28" s="12">
        <f t="shared" si="10"/>
        <v>0.36559227831983987</v>
      </c>
      <c r="AI28" s="12">
        <f t="shared" si="11"/>
        <v>108.21534444543012</v>
      </c>
      <c r="AJ28" s="12">
        <f t="shared" si="12"/>
        <v>2705.3836111357532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3"/>
        <v>0.38279475392894463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4"/>
        <v>1.0274345732142838</v>
      </c>
      <c r="Q29" s="12">
        <f t="shared" si="15"/>
        <v>84031.033003797362</v>
      </c>
      <c r="R29" s="46">
        <f t="shared" si="16"/>
        <v>15755.818688212004</v>
      </c>
      <c r="S29" s="12">
        <f t="shared" si="2"/>
        <v>99786.851692009368</v>
      </c>
      <c r="U29" s="3">
        <f t="shared" si="3"/>
        <v>8.3936200228781888E-4</v>
      </c>
      <c r="V29" s="34">
        <f t="shared" si="17"/>
        <v>6.704870044404377E-4</v>
      </c>
      <c r="W29" s="3">
        <f t="shared" si="4"/>
        <v>4.7563846796309763E-3</v>
      </c>
      <c r="Y29" s="17">
        <f t="shared" si="5"/>
        <v>44.709115851320952</v>
      </c>
      <c r="Z29" s="17">
        <f t="shared" si="6"/>
        <v>35.797349650299545</v>
      </c>
      <c r="AB29" s="18">
        <f t="shared" si="18"/>
        <v>83.670905717701274</v>
      </c>
      <c r="AC29" s="19">
        <f t="shared" si="7"/>
        <v>44.671957065498589</v>
      </c>
      <c r="AE29" s="12">
        <f t="shared" si="8"/>
        <v>44.709115851320952</v>
      </c>
      <c r="AF29" s="12">
        <f t="shared" si="9"/>
        <v>35.797349650299545</v>
      </c>
      <c r="AG29" s="12">
        <f t="shared" si="19"/>
        <v>4.7789182087514313</v>
      </c>
      <c r="AH29" s="12">
        <f t="shared" si="10"/>
        <v>0.27992492219942061</v>
      </c>
      <c r="AI29" s="12">
        <f t="shared" si="11"/>
        <v>85.565308632571359</v>
      </c>
      <c r="AJ29" s="12">
        <f t="shared" si="12"/>
        <v>2224.6980244468555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3"/>
        <v>0.33599426731359183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4"/>
        <v>1.0282167231936064</v>
      </c>
      <c r="Q30" s="12">
        <f t="shared" si="15"/>
        <v>84501.266906900069</v>
      </c>
      <c r="R30" s="46">
        <f t="shared" si="16"/>
        <v>15843.987545043761</v>
      </c>
      <c r="S30" s="12">
        <f t="shared" si="2"/>
        <v>100345.25445194382</v>
      </c>
      <c r="U30" s="3">
        <f t="shared" si="3"/>
        <v>6.2623036330489363E-4</v>
      </c>
      <c r="V30" s="34">
        <f t="shared" si="17"/>
        <v>5.8151559093168293E-4</v>
      </c>
      <c r="W30" s="3">
        <f t="shared" si="4"/>
        <v>3.5486387253943989E-3</v>
      </c>
      <c r="Y30" s="17">
        <f t="shared" si="5"/>
        <v>32.622725124135798</v>
      </c>
      <c r="Z30" s="17">
        <f t="shared" si="6"/>
        <v>30.299401329459336</v>
      </c>
      <c r="AB30" s="18">
        <f t="shared" si="18"/>
        <v>85.344323832055295</v>
      </c>
      <c r="AC30" s="19">
        <f t="shared" si="7"/>
        <v>44.314972883619298</v>
      </c>
      <c r="AE30" s="12">
        <f t="shared" si="8"/>
        <v>32.622725124135798</v>
      </c>
      <c r="AF30" s="12">
        <f t="shared" si="9"/>
        <v>30.299401329459336</v>
      </c>
      <c r="AG30" s="12">
        <f t="shared" si="19"/>
        <v>3.5476342332930124</v>
      </c>
      <c r="AH30" s="12">
        <f t="shared" si="10"/>
        <v>0.21077905810190897</v>
      </c>
      <c r="AI30" s="12">
        <f t="shared" si="11"/>
        <v>66.680539744990057</v>
      </c>
      <c r="AJ30" s="12">
        <f t="shared" si="12"/>
        <v>1800.3745731147314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3"/>
        <v>0.28899538920176659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4"/>
        <v>1.0287783115855829</v>
      </c>
      <c r="Q31" s="12">
        <f t="shared" si="15"/>
        <v>85020.543140026217</v>
      </c>
      <c r="R31" s="46">
        <f t="shared" si="16"/>
        <v>15941.351838754916</v>
      </c>
      <c r="S31" s="12">
        <f t="shared" si="2"/>
        <v>100961.89497878113</v>
      </c>
      <c r="U31" s="3">
        <f t="shared" si="3"/>
        <v>4.5783827107293424E-4</v>
      </c>
      <c r="V31" s="34">
        <f t="shared" si="17"/>
        <v>4.9638358490816821E-4</v>
      </c>
      <c r="W31" s="3">
        <f t="shared" si="4"/>
        <v>2.5944168694132957E-3</v>
      </c>
      <c r="Y31" s="17">
        <f t="shared" si="5"/>
        <v>23.325856113715826</v>
      </c>
      <c r="Z31" s="17">
        <f t="shared" si="6"/>
        <v>25.294666079316961</v>
      </c>
      <c r="AB31" s="18">
        <f t="shared" si="18"/>
        <v>87.051210308696398</v>
      </c>
      <c r="AC31" s="19">
        <f t="shared" si="7"/>
        <v>43.936844150248639</v>
      </c>
      <c r="AE31" s="12">
        <f t="shared" si="8"/>
        <v>23.325856113715826</v>
      </c>
      <c r="AF31" s="12">
        <f t="shared" si="9"/>
        <v>25.294666079316961</v>
      </c>
      <c r="AG31" s="12">
        <f t="shared" si="19"/>
        <v>2.588585462315915</v>
      </c>
      <c r="AH31" s="12">
        <f t="shared" si="10"/>
        <v>0.15591598662319067</v>
      </c>
      <c r="AI31" s="12">
        <f t="shared" si="11"/>
        <v>51.365023641971888</v>
      </c>
      <c r="AJ31" s="12">
        <f t="shared" si="12"/>
        <v>1438.2206619752128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3"/>
        <v>0.2427474570678079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4"/>
        <v>1.0290789263859452</v>
      </c>
      <c r="Q32" s="12">
        <f t="shared" si="15"/>
        <v>85568.00657167178</v>
      </c>
      <c r="R32" s="46">
        <f t="shared" si="16"/>
        <v>16044.001232188459</v>
      </c>
      <c r="S32" s="12">
        <f t="shared" si="2"/>
        <v>101612.00780386024</v>
      </c>
      <c r="U32" s="3">
        <f t="shared" si="3"/>
        <v>3.2688485067016267E-4</v>
      </c>
      <c r="V32" s="34">
        <f t="shared" si="17"/>
        <v>4.1518453161220947E-4</v>
      </c>
      <c r="W32" s="3">
        <f t="shared" si="4"/>
        <v>1.8523474871309229E-3</v>
      </c>
      <c r="Y32" s="17">
        <f t="shared" si="5"/>
        <v>16.287697641043998</v>
      </c>
      <c r="Z32" s="17">
        <f t="shared" si="6"/>
        <v>20.691480159206243</v>
      </c>
      <c r="AB32" s="18">
        <f t="shared" si="18"/>
        <v>88.79223451487033</v>
      </c>
      <c r="AC32" s="19">
        <f t="shared" si="7"/>
        <v>43.549216570436315</v>
      </c>
      <c r="AE32" s="12">
        <f t="shared" si="8"/>
        <v>16.287697641043998</v>
      </c>
      <c r="AF32" s="12">
        <f t="shared" si="9"/>
        <v>20.691480159206243</v>
      </c>
      <c r="AG32" s="12">
        <f t="shared" si="19"/>
        <v>1.8508845684793482</v>
      </c>
      <c r="AH32" s="12">
        <f t="shared" si="10"/>
        <v>0.11298482212007301</v>
      </c>
      <c r="AI32" s="12">
        <f t="shared" si="11"/>
        <v>38.943047190849668</v>
      </c>
      <c r="AJ32" s="12">
        <f t="shared" si="12"/>
        <v>1129.3483685346405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3"/>
        <v>0.19886842672823093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4"/>
        <v>1.0293795630501541</v>
      </c>
      <c r="Q33" s="12">
        <f t="shared" si="15"/>
        <v>86144.15415707216</v>
      </c>
      <c r="R33" s="46">
        <f t="shared" si="16"/>
        <v>16152.02890445103</v>
      </c>
      <c r="S33" s="12">
        <f t="shared" si="2"/>
        <v>102296.18306152319</v>
      </c>
      <c r="U33" s="3">
        <f t="shared" si="3"/>
        <v>2.2762757330357046E-4</v>
      </c>
      <c r="V33" s="34">
        <f t="shared" si="17"/>
        <v>3.3483033177378546E-4</v>
      </c>
      <c r="W33" s="3">
        <f t="shared" si="4"/>
        <v>1.2898895820535666E-3</v>
      </c>
      <c r="Y33" s="17">
        <f t="shared" si="5"/>
        <v>11.09249393344607</v>
      </c>
      <c r="Z33" s="17">
        <f t="shared" si="6"/>
        <v>16.319770311821802</v>
      </c>
      <c r="AB33" s="18">
        <f t="shared" si="18"/>
        <v>90.568079205167734</v>
      </c>
      <c r="AC33" s="19">
        <f t="shared" si="7"/>
        <v>43.152402181196955</v>
      </c>
      <c r="AE33" s="12">
        <f t="shared" si="8"/>
        <v>11.09249393344607</v>
      </c>
      <c r="AF33" s="12">
        <f t="shared" si="9"/>
        <v>16.319770311821802</v>
      </c>
      <c r="AG33" s="12">
        <f t="shared" si="19"/>
        <v>1.2924117278823277</v>
      </c>
      <c r="AH33" s="12">
        <f t="shared" si="10"/>
        <v>7.9933243744003138E-2</v>
      </c>
      <c r="AI33" s="12">
        <f t="shared" si="11"/>
        <v>28.7846092168942</v>
      </c>
      <c r="AJ33" s="12">
        <f t="shared" si="12"/>
        <v>863.53827650682604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3"/>
        <v>0.15905695638150638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4"/>
        <v>1.0299916309747603</v>
      </c>
      <c r="Q34" s="12">
        <f t="shared" si="15"/>
        <v>86775.747166721892</v>
      </c>
      <c r="R34" s="46">
        <f t="shared" si="16"/>
        <v>16270.452593760352</v>
      </c>
      <c r="S34" s="12">
        <f t="shared" si="2"/>
        <v>103046.19976048224</v>
      </c>
      <c r="U34" s="3">
        <f t="shared" si="3"/>
        <v>1.5474998799333935E-4</v>
      </c>
      <c r="V34" s="34">
        <f t="shared" si="17"/>
        <v>2.5822299543130331E-4</v>
      </c>
      <c r="W34" s="3">
        <f t="shared" si="4"/>
        <v>8.769165986289236E-4</v>
      </c>
      <c r="Y34" s="17">
        <f t="shared" si="5"/>
        <v>7.3752106364333798</v>
      </c>
      <c r="Z34" s="17">
        <f t="shared" si="6"/>
        <v>12.309006992864756</v>
      </c>
      <c r="AB34" s="18">
        <f t="shared" si="18"/>
        <v>92.379440789271086</v>
      </c>
      <c r="AC34" s="19">
        <f t="shared" si="7"/>
        <v>42.733794043710517</v>
      </c>
      <c r="AE34" s="12">
        <f t="shared" si="8"/>
        <v>7.3752106364333798</v>
      </c>
      <c r="AF34" s="12">
        <f t="shared" si="9"/>
        <v>12.309006992864756</v>
      </c>
      <c r="AG34" s="12">
        <f t="shared" si="19"/>
        <v>0.88017660267789943</v>
      </c>
      <c r="AH34" s="12">
        <f t="shared" si="10"/>
        <v>5.5121875738604956E-2</v>
      </c>
      <c r="AI34" s="12">
        <f t="shared" si="11"/>
        <v>20.619516107714642</v>
      </c>
      <c r="AJ34" s="12">
        <f t="shared" si="12"/>
        <v>639.20499933915391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3"/>
        <v>0.12331685828258189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4"/>
        <v>1.0303124050796995</v>
      </c>
      <c r="Q35" s="12">
        <f t="shared" si="15"/>
        <v>87439.193933082614</v>
      </c>
      <c r="R35" s="46">
        <f t="shared" si="16"/>
        <v>16394.848862452989</v>
      </c>
      <c r="S35" s="12">
        <f t="shared" ref="S35:S66" si="22">Q35+R35</f>
        <v>103834.0427955356</v>
      </c>
      <c r="U35" s="3">
        <f t="shared" ref="U35:U53" si="23">I35*$B$7*(1-$B$7)^L35</f>
        <v>1.0198101583755062E-4</v>
      </c>
      <c r="V35" s="34">
        <f t="shared" si="17"/>
        <v>1.9704315971191905E-4</v>
      </c>
      <c r="W35" s="3">
        <f t="shared" ref="W35:W53" si="24">(1-G35)*(1-$B$7)*W34</f>
        <v>5.7789242307945373E-4</v>
      </c>
      <c r="Y35" s="17">
        <f t="shared" ref="Y35:Y53" si="25">U35*(S35-$B$9)*N35</f>
        <v>4.7533810717721821</v>
      </c>
      <c r="Z35" s="17">
        <f t="shared" ref="Z35:Z53" si="26">V35*MAX(S35,$B$8)*N35</f>
        <v>9.1860397752370027</v>
      </c>
      <c r="AB35" s="18">
        <f t="shared" si="18"/>
        <v>94.227029605056515</v>
      </c>
      <c r="AC35" s="19">
        <f t="shared" ref="AC35:AC66" si="27">AB35*N35</f>
        <v>42.306071158303645</v>
      </c>
      <c r="AE35" s="12">
        <f t="shared" ref="AE35:AE53" si="28">Y35</f>
        <v>4.7533810717721821</v>
      </c>
      <c r="AF35" s="12">
        <f t="shared" ref="AF35:AF53" si="29">Z35</f>
        <v>9.1860397752370027</v>
      </c>
      <c r="AG35" s="12">
        <f t="shared" si="19"/>
        <v>0.58521362659104703</v>
      </c>
      <c r="AH35" s="12">
        <f t="shared" ref="AH35:AH53" si="30">AC35*W34</f>
        <v>3.7098896021492841E-2</v>
      </c>
      <c r="AI35" s="12">
        <f t="shared" ref="AI35:AI66" si="31">SUM(AE35:AH35)</f>
        <v>14.561733369621724</v>
      </c>
      <c r="AJ35" s="12">
        <f t="shared" ref="AJ35:AJ66" si="32">AI35*L35</f>
        <v>465.97546782789516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3">I35*H36</f>
        <v>9.298091114506675E-2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4">N35/N36</f>
        <v>1.0306332040308728</v>
      </c>
      <c r="Q36" s="12">
        <f t="shared" ref="Q36:Q53" si="35">Q35*(1-$B$5)*O36</f>
        <v>88135.146395904914</v>
      </c>
      <c r="R36" s="46">
        <f t="shared" ref="R36:R53" si="36">R35*(1-$B$5)*O36</f>
        <v>16525.339949232173</v>
      </c>
      <c r="S36" s="12">
        <f t="shared" si="22"/>
        <v>104660.48634513709</v>
      </c>
      <c r="U36" s="3">
        <f t="shared" si="23"/>
        <v>6.5359633050286192E-5</v>
      </c>
      <c r="V36" s="34">
        <f t="shared" ref="V36:V53" si="37">I35*G36*(1-$B$7)^L36</f>
        <v>1.4216153607754555E-4</v>
      </c>
      <c r="W36" s="3">
        <f t="shared" si="24"/>
        <v>3.7037125395162192E-4</v>
      </c>
      <c r="Y36" s="17">
        <f t="shared" si="25"/>
        <v>2.979424738945105</v>
      </c>
      <c r="Z36" s="17">
        <f t="shared" si="26"/>
        <v>6.4816849934613137</v>
      </c>
      <c r="AB36" s="18">
        <f t="shared" ref="AB36:AB53" si="38">AB35*(1+$B$4)</f>
        <v>96.111570197157647</v>
      </c>
      <c r="AC36" s="19">
        <f t="shared" si="27"/>
        <v>41.869592802462329</v>
      </c>
      <c r="AE36" s="12">
        <f t="shared" si="28"/>
        <v>2.979424738945105</v>
      </c>
      <c r="AF36" s="12">
        <f t="shared" si="29"/>
        <v>6.4816849934613137</v>
      </c>
      <c r="AG36" s="12">
        <f t="shared" ref="AG36:AG53" si="39">S36/(1-$B$5)*($B$6)*N36*W35</f>
        <v>0.37717421445981691</v>
      </c>
      <c r="AH36" s="12">
        <f t="shared" si="30"/>
        <v>2.419612043796501E-2</v>
      </c>
      <c r="AI36" s="12">
        <f t="shared" si="31"/>
        <v>9.862480067304201</v>
      </c>
      <c r="AJ36" s="12">
        <f t="shared" si="32"/>
        <v>325.46184222103864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3"/>
        <v>6.7353512415263453E-2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4"/>
        <v>1.0309540278204883</v>
      </c>
      <c r="Q37" s="12">
        <f t="shared" si="35"/>
        <v>88864.291917679613</v>
      </c>
      <c r="R37" s="46">
        <f t="shared" si="36"/>
        <v>16662.054734564932</v>
      </c>
      <c r="S37" s="12">
        <f t="shared" si="22"/>
        <v>105526.34665224454</v>
      </c>
      <c r="U37" s="3">
        <f t="shared" si="23"/>
        <v>4.0243429340621358E-5</v>
      </c>
      <c r="V37" s="34">
        <f t="shared" si="37"/>
        <v>1.0208172501414597E-4</v>
      </c>
      <c r="W37" s="3">
        <f t="shared" si="24"/>
        <v>2.280460995968545E-4</v>
      </c>
      <c r="Y37" s="17">
        <f t="shared" si="25"/>
        <v>1.794144144763981</v>
      </c>
      <c r="Z37" s="17">
        <f t="shared" si="26"/>
        <v>4.551899537051824</v>
      </c>
      <c r="AB37" s="18">
        <f t="shared" si="38"/>
        <v>98.033801601100805</v>
      </c>
      <c r="AC37" s="19">
        <f t="shared" si="27"/>
        <v>41.424722641413254</v>
      </c>
      <c r="AE37" s="12">
        <f t="shared" si="28"/>
        <v>1.794144144763981</v>
      </c>
      <c r="AF37" s="12">
        <f t="shared" si="29"/>
        <v>4.551899537051824</v>
      </c>
      <c r="AG37" s="12">
        <f t="shared" si="39"/>
        <v>0.23641287305825612</v>
      </c>
      <c r="AH37" s="12">
        <f t="shared" si="30"/>
        <v>1.5342526469298371E-2</v>
      </c>
      <c r="AI37" s="12">
        <f t="shared" si="31"/>
        <v>6.5977990813433607</v>
      </c>
      <c r="AJ37" s="12">
        <f t="shared" si="32"/>
        <v>224.32516876567428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3"/>
        <v>4.6772973161655546E-2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4"/>
        <v>1.0309230735935515</v>
      </c>
      <c r="Q38" s="12">
        <f t="shared" si="35"/>
        <v>89596.779479446108</v>
      </c>
      <c r="R38" s="46">
        <f t="shared" si="36"/>
        <v>16799.396152396152</v>
      </c>
      <c r="S38" s="12">
        <f t="shared" si="22"/>
        <v>106396.17563184226</v>
      </c>
      <c r="U38" s="3">
        <f t="shared" si="23"/>
        <v>2.3754650010605928E-5</v>
      </c>
      <c r="V38" s="34">
        <f t="shared" si="37"/>
        <v>6.9681766192814827E-5</v>
      </c>
      <c r="W38" s="3">
        <f t="shared" si="24"/>
        <v>1.3460968339343369E-4</v>
      </c>
      <c r="Y38" s="17">
        <f t="shared" si="25"/>
        <v>1.0357394399323883</v>
      </c>
      <c r="Z38" s="17">
        <f t="shared" si="26"/>
        <v>3.0388038843094773</v>
      </c>
      <c r="AB38" s="18">
        <f t="shared" si="38"/>
        <v>99.994477633122827</v>
      </c>
      <c r="AC38" s="19">
        <f t="shared" si="27"/>
        <v>40.985809879060042</v>
      </c>
      <c r="AE38" s="12">
        <f t="shared" si="28"/>
        <v>1.0357394399323883</v>
      </c>
      <c r="AF38" s="12">
        <f t="shared" si="29"/>
        <v>3.0388038843094773</v>
      </c>
      <c r="AG38" s="12">
        <f t="shared" si="39"/>
        <v>0.14236241688241158</v>
      </c>
      <c r="AH38" s="12">
        <f t="shared" si="30"/>
        <v>9.3466540817378693E-3</v>
      </c>
      <c r="AI38" s="12">
        <f t="shared" si="31"/>
        <v>4.2262523952060151</v>
      </c>
      <c r="AJ38" s="12">
        <f t="shared" si="32"/>
        <v>147.91883383221054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3"/>
        <v>3.1217217747552144E-2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4"/>
        <v>1.0312238412762189</v>
      </c>
      <c r="Q39" s="12">
        <f t="shared" si="35"/>
        <v>90361.659728555722</v>
      </c>
      <c r="R39" s="46">
        <f t="shared" si="36"/>
        <v>16942.811199104206</v>
      </c>
      <c r="S39" s="12">
        <f t="shared" si="22"/>
        <v>107304.47092765993</v>
      </c>
      <c r="U39" s="3">
        <f t="shared" si="23"/>
        <v>1.3476179233566817E-5</v>
      </c>
      <c r="V39" s="34">
        <f t="shared" si="37"/>
        <v>4.4768488502988144E-5</v>
      </c>
      <c r="W39" s="3">
        <f t="shared" si="24"/>
        <v>7.6365015656878685E-5</v>
      </c>
      <c r="Y39" s="17">
        <f t="shared" si="25"/>
        <v>0.57465633983114739</v>
      </c>
      <c r="Z39" s="17">
        <f t="shared" si="26"/>
        <v>1.9093907284255645</v>
      </c>
      <c r="AB39" s="18">
        <f t="shared" si="38"/>
        <v>101.99436718578528</v>
      </c>
      <c r="AC39" s="19">
        <f t="shared" si="27"/>
        <v>40.539720285077657</v>
      </c>
      <c r="AE39" s="12">
        <f t="shared" si="28"/>
        <v>0.57465633983114739</v>
      </c>
      <c r="AF39" s="12">
        <f t="shared" si="29"/>
        <v>1.9093907284255645</v>
      </c>
      <c r="AG39" s="12">
        <f t="shared" si="39"/>
        <v>8.2184110931065923E-2</v>
      </c>
      <c r="AH39" s="12">
        <f t="shared" si="30"/>
        <v>5.457038912432665E-3</v>
      </c>
      <c r="AI39" s="12">
        <f t="shared" si="31"/>
        <v>2.5716882181002103</v>
      </c>
      <c r="AJ39" s="12">
        <f t="shared" si="32"/>
        <v>92.580775851607569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3"/>
        <v>2.0085782243129999E-2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4"/>
        <v>1.0315246307770374</v>
      </c>
      <c r="Q40" s="12">
        <f t="shared" si="35"/>
        <v>91159.651578764955</v>
      </c>
      <c r="R40" s="46">
        <f t="shared" si="36"/>
        <v>17092.434671018436</v>
      </c>
      <c r="S40" s="12">
        <f t="shared" si="22"/>
        <v>108252.08624978339</v>
      </c>
      <c r="U40" s="3">
        <f t="shared" si="23"/>
        <v>7.3702167560923261E-6</v>
      </c>
      <c r="V40" s="34">
        <f t="shared" si="37"/>
        <v>2.7230237282929784E-5</v>
      </c>
      <c r="W40" s="3">
        <f t="shared" si="24"/>
        <v>4.1764561617856552E-5</v>
      </c>
      <c r="Y40" s="17">
        <f t="shared" si="25"/>
        <v>0.30736983779207055</v>
      </c>
      <c r="Z40" s="17">
        <f t="shared" si="26"/>
        <v>1.1358282292742907</v>
      </c>
      <c r="AB40" s="18">
        <f t="shared" si="38"/>
        <v>104.03425452950098</v>
      </c>
      <c r="AC40" s="19">
        <f t="shared" si="27"/>
        <v>40.086793331953963</v>
      </c>
      <c r="AE40" s="12">
        <f t="shared" si="28"/>
        <v>0.30736983779207055</v>
      </c>
      <c r="AF40" s="12">
        <f t="shared" si="29"/>
        <v>1.1358282292742907</v>
      </c>
      <c r="AG40" s="12">
        <f t="shared" si="39"/>
        <v>4.5597901748730872E-2</v>
      </c>
      <c r="AH40" s="12">
        <f t="shared" si="30"/>
        <v>3.0612286004287246E-3</v>
      </c>
      <c r="AI40" s="12">
        <f t="shared" si="31"/>
        <v>1.491857197415521</v>
      </c>
      <c r="AJ40" s="12">
        <f t="shared" si="32"/>
        <v>55.19871630437428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3"/>
        <v>1.2471663910404279E-2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4"/>
        <v>1.0318254420895829</v>
      </c>
      <c r="Q41" s="12">
        <f t="shared" si="35"/>
        <v>91991.509139589674</v>
      </c>
      <c r="R41" s="46">
        <f t="shared" si="36"/>
        <v>17248.407963673075</v>
      </c>
      <c r="S41" s="12">
        <f t="shared" si="22"/>
        <v>109239.91710326275</v>
      </c>
      <c r="U41" s="3">
        <f t="shared" si="23"/>
        <v>3.8898677399639199E-6</v>
      </c>
      <c r="V41" s="34">
        <f t="shared" si="37"/>
        <v>1.5832110018097046E-5</v>
      </c>
      <c r="W41" s="3">
        <f t="shared" si="24"/>
        <v>2.2042583859795567E-5</v>
      </c>
      <c r="Y41" s="17">
        <f t="shared" si="25"/>
        <v>0.15865559895181799</v>
      </c>
      <c r="Z41" s="17">
        <f t="shared" si="26"/>
        <v>0.64586074076667077</v>
      </c>
      <c r="AB41" s="18">
        <f t="shared" si="38"/>
        <v>106.11493962009101</v>
      </c>
      <c r="AC41" s="19">
        <f t="shared" si="27"/>
        <v>39.627370610079517</v>
      </c>
      <c r="AE41" s="12">
        <f t="shared" si="28"/>
        <v>0.15865559895181799</v>
      </c>
      <c r="AF41" s="12">
        <f t="shared" si="29"/>
        <v>0.64586074076667077</v>
      </c>
      <c r="AG41" s="12">
        <f t="shared" si="39"/>
        <v>2.438917979535591E-2</v>
      </c>
      <c r="AH41" s="12">
        <f t="shared" si="30"/>
        <v>1.6550197615983037E-3</v>
      </c>
      <c r="AI41" s="12">
        <f t="shared" si="31"/>
        <v>0.83056053927544304</v>
      </c>
      <c r="AJ41" s="12">
        <f t="shared" si="32"/>
        <v>31.561300492466835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3"/>
        <v>7.4516944698274539E-3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4"/>
        <v>1.0317341758090222</v>
      </c>
      <c r="Q42" s="12">
        <f t="shared" si="35"/>
        <v>92822.746618564299</v>
      </c>
      <c r="R42" s="46">
        <f t="shared" si="36"/>
        <v>17404.264990980817</v>
      </c>
      <c r="S42" s="12">
        <f t="shared" si="22"/>
        <v>110227.01160954512</v>
      </c>
      <c r="U42" s="3">
        <f t="shared" si="23"/>
        <v>1.9755335145583859E-6</v>
      </c>
      <c r="V42" s="34">
        <f t="shared" si="37"/>
        <v>8.8723604294063025E-6</v>
      </c>
      <c r="W42" s="3">
        <f t="shared" si="24"/>
        <v>1.1194689915830865E-5</v>
      </c>
      <c r="Y42" s="17">
        <f t="shared" si="25"/>
        <v>7.8803323966523009E-2</v>
      </c>
      <c r="Z42" s="17">
        <f t="shared" si="26"/>
        <v>0.35397950549452933</v>
      </c>
      <c r="AB42" s="18">
        <f t="shared" si="38"/>
        <v>108.23723841249283</v>
      </c>
      <c r="AC42" s="19">
        <f t="shared" si="27"/>
        <v>39.176678421635408</v>
      </c>
      <c r="AE42" s="12">
        <f t="shared" si="28"/>
        <v>7.8803323966523009E-2</v>
      </c>
      <c r="AF42" s="12">
        <f t="shared" si="29"/>
        <v>0.35397950549452933</v>
      </c>
      <c r="AG42" s="12">
        <f t="shared" si="39"/>
        <v>1.2588982348755978E-2</v>
      </c>
      <c r="AH42" s="12">
        <f t="shared" si="30"/>
        <v>8.6355521945714192E-4</v>
      </c>
      <c r="AI42" s="12">
        <f t="shared" si="31"/>
        <v>0.44623536702926547</v>
      </c>
      <c r="AJ42" s="12">
        <f t="shared" si="32"/>
        <v>17.403179314141354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3"/>
        <v>4.2161687310283743E-3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4"/>
        <v>1.0320149205443923</v>
      </c>
      <c r="Q43" s="12">
        <f t="shared" si="35"/>
        <v>93686.981367791959</v>
      </c>
      <c r="R43" s="46">
        <f t="shared" si="36"/>
        <v>17566.309006461001</v>
      </c>
      <c r="S43" s="12">
        <f t="shared" si="22"/>
        <v>111253.29037425296</v>
      </c>
      <c r="U43" s="3">
        <f t="shared" si="23"/>
        <v>9.5009333315656501E-7</v>
      </c>
      <c r="V43" s="34">
        <f t="shared" si="37"/>
        <v>4.8607343614537576E-6</v>
      </c>
      <c r="W43" s="3">
        <f t="shared" si="24"/>
        <v>5.3838622212205389E-6</v>
      </c>
      <c r="Y43" s="17">
        <f t="shared" si="25"/>
        <v>3.7065169227656805E-2</v>
      </c>
      <c r="Z43" s="17">
        <f t="shared" si="26"/>
        <v>0.18966171983129199</v>
      </c>
      <c r="AB43" s="18">
        <f t="shared" si="38"/>
        <v>110.40198318074269</v>
      </c>
      <c r="AC43" s="19">
        <f t="shared" si="27"/>
        <v>38.720575831392964</v>
      </c>
      <c r="AE43" s="12">
        <f t="shared" si="28"/>
        <v>3.7065169227656805E-2</v>
      </c>
      <c r="AF43" s="12">
        <f t="shared" si="29"/>
        <v>0.18966171983129199</v>
      </c>
      <c r="AG43" s="12">
        <f t="shared" si="39"/>
        <v>6.2528649111359387E-3</v>
      </c>
      <c r="AH43" s="12">
        <f t="shared" si="30"/>
        <v>4.3346483979485914E-4</v>
      </c>
      <c r="AI43" s="12">
        <f t="shared" si="31"/>
        <v>0.23341321880987959</v>
      </c>
      <c r="AJ43" s="12">
        <f t="shared" si="32"/>
        <v>9.3365287523951839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3"/>
        <v>2.2139102006629996E-3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4"/>
        <v>1.0318835219689406</v>
      </c>
      <c r="Q44" s="12">
        <f t="shared" si="35"/>
        <v>94547.223145914104</v>
      </c>
      <c r="R44" s="46">
        <f t="shared" si="36"/>
        <v>17727.604339858903</v>
      </c>
      <c r="S44" s="12">
        <f t="shared" si="22"/>
        <v>112274.82748577301</v>
      </c>
      <c r="U44" s="3">
        <f t="shared" si="23"/>
        <v>4.2405990785443552E-7</v>
      </c>
      <c r="V44" s="34">
        <f t="shared" si="37"/>
        <v>2.5567961688576318E-6</v>
      </c>
      <c r="W44" s="3">
        <f t="shared" si="24"/>
        <v>2.4030061445084692E-6</v>
      </c>
      <c r="Y44" s="17">
        <f t="shared" si="25"/>
        <v>1.6179552165175658E-2</v>
      </c>
      <c r="Z44" s="17">
        <f t="shared" si="26"/>
        <v>9.7569203228706339E-2</v>
      </c>
      <c r="AB44" s="18">
        <f t="shared" si="38"/>
        <v>112.61002284435754</v>
      </c>
      <c r="AC44" s="19">
        <f t="shared" si="27"/>
        <v>38.274656496752947</v>
      </c>
      <c r="AE44" s="12">
        <f t="shared" si="28"/>
        <v>1.6179552165175658E-2</v>
      </c>
      <c r="AF44" s="12">
        <f t="shared" si="29"/>
        <v>9.7569203228706339E-2</v>
      </c>
      <c r="AG44" s="12">
        <f t="shared" si="39"/>
        <v>2.9410321346349313E-3</v>
      </c>
      <c r="AH44" s="12">
        <f t="shared" si="30"/>
        <v>2.0606547714306146E-4</v>
      </c>
      <c r="AI44" s="12">
        <f t="shared" si="31"/>
        <v>0.11689585300565998</v>
      </c>
      <c r="AJ44" s="12">
        <f t="shared" si="32"/>
        <v>4.792729973232059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3"/>
        <v>1.0858343970171747E-3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4"/>
        <v>1.032144196866309</v>
      </c>
      <c r="Q45" s="12">
        <f t="shared" si="35"/>
        <v>95439.467610481865</v>
      </c>
      <c r="R45" s="46">
        <f t="shared" si="36"/>
        <v>17894.900176965359</v>
      </c>
      <c r="S45" s="12">
        <f t="shared" si="22"/>
        <v>113334.36778744722</v>
      </c>
      <c r="U45" s="3">
        <f t="shared" si="23"/>
        <v>1.767867590453434E-7</v>
      </c>
      <c r="V45" s="34">
        <f t="shared" si="37"/>
        <v>1.2244277508728445E-6</v>
      </c>
      <c r="W45" s="3">
        <f t="shared" si="24"/>
        <v>1.0017916345902803E-6</v>
      </c>
      <c r="Y45" s="17">
        <f t="shared" si="25"/>
        <v>6.5967282564431016E-3</v>
      </c>
      <c r="Z45" s="17">
        <f t="shared" si="26"/>
        <v>4.5697103197154788E-2</v>
      </c>
      <c r="AB45" s="18">
        <f t="shared" si="38"/>
        <v>114.8622233012447</v>
      </c>
      <c r="AC45" s="19">
        <f t="shared" si="27"/>
        <v>37.824317324282525</v>
      </c>
      <c r="AE45" s="12">
        <f t="shared" si="28"/>
        <v>6.5967282564431016E-3</v>
      </c>
      <c r="AF45" s="12">
        <f t="shared" si="29"/>
        <v>4.5697103197154788E-2</v>
      </c>
      <c r="AG45" s="12">
        <f t="shared" si="39"/>
        <v>1.2838064951004114E-3</v>
      </c>
      <c r="AH45" s="12">
        <f t="shared" si="30"/>
        <v>9.0892066942089048E-5</v>
      </c>
      <c r="AI45" s="12">
        <f t="shared" si="31"/>
        <v>5.3668530015640384E-2</v>
      </c>
      <c r="AJ45" s="12">
        <f t="shared" si="32"/>
        <v>2.2540782606568963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3"/>
        <v>4.9467357624911434E-4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4"/>
        <v>1.0324048881369017</v>
      </c>
      <c r="Q46" s="12">
        <f t="shared" si="35"/>
        <v>96364.465078835594</v>
      </c>
      <c r="R46" s="46">
        <f t="shared" si="36"/>
        <v>18068.337202281684</v>
      </c>
      <c r="S46" s="12">
        <f t="shared" si="22"/>
        <v>114432.80228111727</v>
      </c>
      <c r="U46" s="3">
        <f t="shared" si="23"/>
        <v>6.8457932245544047E-8</v>
      </c>
      <c r="V46" s="34">
        <f t="shared" si="37"/>
        <v>5.4540541961998573E-7</v>
      </c>
      <c r="W46" s="3">
        <f t="shared" si="24"/>
        <v>3.8792828272474995E-7</v>
      </c>
      <c r="Y46" s="17">
        <f t="shared" si="25"/>
        <v>2.4982864237515388E-3</v>
      </c>
      <c r="Z46" s="17">
        <f t="shared" si="26"/>
        <v>1.9907366422317201E-2</v>
      </c>
      <c r="AB46" s="18">
        <f t="shared" si="38"/>
        <v>117.15946776726959</v>
      </c>
      <c r="AC46" s="19">
        <f t="shared" si="27"/>
        <v>37.369838242815632</v>
      </c>
      <c r="AE46" s="12">
        <f t="shared" si="28"/>
        <v>2.4982864237515388E-3</v>
      </c>
      <c r="AF46" s="12">
        <f t="shared" si="29"/>
        <v>1.9907366422317201E-2</v>
      </c>
      <c r="AG46" s="12">
        <f t="shared" si="39"/>
        <v>5.2343281133082978E-4</v>
      </c>
      <c r="AH46" s="12">
        <f t="shared" si="30"/>
        <v>3.7436791337644642E-5</v>
      </c>
      <c r="AI46" s="12">
        <f t="shared" si="31"/>
        <v>2.2966522448737214E-2</v>
      </c>
      <c r="AJ46" s="12">
        <f t="shared" si="32"/>
        <v>0.98756046529570018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3"/>
        <v>2.0813885394257737E-4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4"/>
        <v>1.0322232868960919</v>
      </c>
      <c r="Q47" s="12">
        <f t="shared" si="35"/>
        <v>97281.312696218825</v>
      </c>
      <c r="R47" s="46">
        <f t="shared" si="36"/>
        <v>18240.246130541043</v>
      </c>
      <c r="S47" s="12">
        <f t="shared" si="22"/>
        <v>115521.55882675987</v>
      </c>
      <c r="U47" s="3">
        <f t="shared" si="23"/>
        <v>2.4483705635889846E-8</v>
      </c>
      <c r="V47" s="34">
        <f t="shared" si="37"/>
        <v>2.2470357848548395E-7</v>
      </c>
      <c r="W47" s="3">
        <f t="shared" si="24"/>
        <v>1.3874099860337593E-7</v>
      </c>
      <c r="Y47" s="17">
        <f t="shared" si="25"/>
        <v>8.7384653874238074E-4</v>
      </c>
      <c r="Z47" s="17">
        <f t="shared" si="26"/>
        <v>8.0212712846742095E-3</v>
      </c>
      <c r="AB47" s="18">
        <f t="shared" si="38"/>
        <v>119.50265712261498</v>
      </c>
      <c r="AC47" s="19">
        <f t="shared" si="27"/>
        <v>36.927315525200882</v>
      </c>
      <c r="AE47" s="12">
        <f t="shared" si="28"/>
        <v>8.7384653874238074E-4</v>
      </c>
      <c r="AF47" s="12">
        <f t="shared" si="29"/>
        <v>8.0212712846742095E-3</v>
      </c>
      <c r="AG47" s="12">
        <f t="shared" si="39"/>
        <v>1.9823203563374388E-4</v>
      </c>
      <c r="AH47" s="12">
        <f t="shared" si="30"/>
        <v>1.4325150097326176E-5</v>
      </c>
      <c r="AI47" s="12">
        <f t="shared" si="31"/>
        <v>9.1076750091476592E-3</v>
      </c>
      <c r="AJ47" s="12">
        <f t="shared" si="32"/>
        <v>0.40073770040249701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3"/>
        <v>8.0416527609254203E-5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4"/>
        <v>1.0324639038058816</v>
      </c>
      <c r="Q48" s="12">
        <f t="shared" si="35"/>
        <v>98229.776108477381</v>
      </c>
      <c r="R48" s="46">
        <f t="shared" si="36"/>
        <v>18418.083020339527</v>
      </c>
      <c r="S48" s="12">
        <f t="shared" si="22"/>
        <v>116647.85912881691</v>
      </c>
      <c r="U48" s="3">
        <f t="shared" si="23"/>
        <v>8.0405958330600409E-9</v>
      </c>
      <c r="V48" s="34">
        <f t="shared" si="37"/>
        <v>8.513702638297551E-8</v>
      </c>
      <c r="W48" s="3">
        <f t="shared" si="24"/>
        <v>4.5563376387340282E-8</v>
      </c>
      <c r="Y48" s="17">
        <f t="shared" si="25"/>
        <v>2.80663433831819E-4</v>
      </c>
      <c r="Z48" s="17">
        <f t="shared" si="26"/>
        <v>2.9722856726187605E-3</v>
      </c>
      <c r="AB48" s="18">
        <f t="shared" si="38"/>
        <v>121.89271026506728</v>
      </c>
      <c r="AC48" s="19">
        <f t="shared" si="27"/>
        <v>36.481528987948657</v>
      </c>
      <c r="AE48" s="12">
        <f t="shared" si="28"/>
        <v>2.80663433831819E-4</v>
      </c>
      <c r="AF48" s="12">
        <f t="shared" si="29"/>
        <v>2.9722856726187605E-3</v>
      </c>
      <c r="AG48" s="12">
        <f t="shared" si="39"/>
        <v>6.9337162934708128E-5</v>
      </c>
      <c r="AH48" s="12">
        <f t="shared" si="30"/>
        <v>5.0614837623660028E-6</v>
      </c>
      <c r="AI48" s="12">
        <f t="shared" si="31"/>
        <v>3.3273477531476536E-3</v>
      </c>
      <c r="AJ48" s="12">
        <f t="shared" si="32"/>
        <v>0.14973064889164442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3"/>
        <v>2.8362909287783957E-5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4"/>
        <v>1.0322422114088312</v>
      </c>
      <c r="Q49" s="12">
        <f t="shared" si="35"/>
        <v>99166.189047448061</v>
      </c>
      <c r="R49" s="46">
        <f t="shared" si="36"/>
        <v>18593.66044639653</v>
      </c>
      <c r="S49" s="12">
        <f t="shared" si="22"/>
        <v>117759.84949384459</v>
      </c>
      <c r="U49" s="3">
        <f t="shared" si="23"/>
        <v>2.4105304277722347E-9</v>
      </c>
      <c r="V49" s="34">
        <f t="shared" si="37"/>
        <v>2.9493173535525328E-8</v>
      </c>
      <c r="W49" s="3">
        <f t="shared" si="24"/>
        <v>1.3659672424042679E-8</v>
      </c>
      <c r="Y49" s="17">
        <f t="shared" si="25"/>
        <v>8.2290514528497093E-5</v>
      </c>
      <c r="Z49" s="17">
        <f t="shared" si="26"/>
        <v>1.0070068660487195E-3</v>
      </c>
      <c r="AB49" s="18">
        <f t="shared" si="38"/>
        <v>124.33056447036863</v>
      </c>
      <c r="AC49" s="19">
        <f t="shared" si="27"/>
        <v>36.048864458779363</v>
      </c>
      <c r="AE49" s="12">
        <f t="shared" si="28"/>
        <v>8.2290514528497093E-5</v>
      </c>
      <c r="AF49" s="12">
        <f t="shared" si="29"/>
        <v>1.0070068660487195E-3</v>
      </c>
      <c r="AG49" s="12">
        <f t="shared" si="39"/>
        <v>2.2269784043459571E-5</v>
      </c>
      <c r="AH49" s="12">
        <f t="shared" si="30"/>
        <v>1.6425079796715779E-6</v>
      </c>
      <c r="AI49" s="12">
        <f t="shared" si="31"/>
        <v>1.1132096726003478E-3</v>
      </c>
      <c r="AJ49" s="12">
        <f t="shared" si="32"/>
        <v>5.1207644939616E-2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3"/>
        <v>9.0786836339267661E-6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4"/>
        <v>1.0324627532258097</v>
      </c>
      <c r="Q50" s="12">
        <f t="shared" si="35"/>
        <v>100132.91784628089</v>
      </c>
      <c r="R50" s="46">
        <f t="shared" si="36"/>
        <v>18774.922096177688</v>
      </c>
      <c r="S50" s="12">
        <f t="shared" si="22"/>
        <v>118907.83994245858</v>
      </c>
      <c r="U50" s="3">
        <f t="shared" si="23"/>
        <v>6.5584868193177235E-10</v>
      </c>
      <c r="V50" s="34">
        <f t="shared" si="37"/>
        <v>9.2873478778308473E-9</v>
      </c>
      <c r="W50" s="3">
        <f t="shared" si="24"/>
        <v>3.7164758642800477E-9</v>
      </c>
      <c r="Y50" s="17">
        <f t="shared" si="25"/>
        <v>2.1896786152119408E-5</v>
      </c>
      <c r="Z50" s="17">
        <f t="shared" si="26"/>
        <v>3.1012836789412853E-4</v>
      </c>
      <c r="AB50" s="18">
        <f t="shared" si="38"/>
        <v>126.81717575977601</v>
      </c>
      <c r="AC50" s="19">
        <f t="shared" si="27"/>
        <v>35.613722270437222</v>
      </c>
      <c r="AE50" s="12">
        <f t="shared" si="28"/>
        <v>2.1896786152119408E-5</v>
      </c>
      <c r="AF50" s="12">
        <f t="shared" si="29"/>
        <v>3.1012836789412853E-4</v>
      </c>
      <c r="AG50" s="12">
        <f t="shared" si="39"/>
        <v>6.529489769348164E-6</v>
      </c>
      <c r="AH50" s="12">
        <f t="shared" si="30"/>
        <v>4.8647178001500597E-7</v>
      </c>
      <c r="AI50" s="12">
        <f t="shared" si="31"/>
        <v>3.3904111559561109E-4</v>
      </c>
      <c r="AJ50" s="12">
        <f t="shared" si="32"/>
        <v>1.5934932432993723E-2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3"/>
        <v>2.6221054071507283E-6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4"/>
        <v>1.0326833067620442</v>
      </c>
      <c r="Q51" s="12">
        <f t="shared" si="35"/>
        <v>101130.66967745041</v>
      </c>
      <c r="R51" s="46">
        <f t="shared" si="36"/>
        <v>18962.000564521972</v>
      </c>
      <c r="S51" s="12">
        <f t="shared" si="22"/>
        <v>120092.67024197237</v>
      </c>
      <c r="U51" s="3">
        <f t="shared" si="23"/>
        <v>1.6100888386820433E-10</v>
      </c>
      <c r="V51" s="34">
        <f t="shared" si="37"/>
        <v>2.6430833051586819E-9</v>
      </c>
      <c r="W51" s="3">
        <f t="shared" si="24"/>
        <v>9.1238367525315877E-10</v>
      </c>
      <c r="Y51" s="17">
        <f t="shared" si="25"/>
        <v>5.2573409388139721E-6</v>
      </c>
      <c r="Z51" s="17">
        <f t="shared" si="26"/>
        <v>8.6317625841781346E-5</v>
      </c>
      <c r="AB51" s="18">
        <f t="shared" si="38"/>
        <v>129.35351927497152</v>
      </c>
      <c r="AC51" s="19">
        <f t="shared" si="27"/>
        <v>35.176318313641893</v>
      </c>
      <c r="AE51" s="12">
        <f t="shared" si="28"/>
        <v>5.2573409388139721E-6</v>
      </c>
      <c r="AF51" s="12">
        <f t="shared" si="29"/>
        <v>8.6317625841781346E-5</v>
      </c>
      <c r="AG51" s="12">
        <f t="shared" si="39"/>
        <v>1.7374372673189942E-6</v>
      </c>
      <c r="AH51" s="12">
        <f t="shared" si="30"/>
        <v>1.3073193800688232E-7</v>
      </c>
      <c r="AI51" s="12">
        <f t="shared" si="31"/>
        <v>9.3443135985921193E-5</v>
      </c>
      <c r="AJ51" s="12">
        <f t="shared" si="32"/>
        <v>4.4852705273242168E-3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3"/>
        <v>6.7949239520903985E-7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4"/>
        <v>1.0324114627260232</v>
      </c>
      <c r="Q52" s="12">
        <f t="shared" si="35"/>
        <v>102111.47643077935</v>
      </c>
      <c r="R52" s="46">
        <f t="shared" si="36"/>
        <v>19145.901830771149</v>
      </c>
      <c r="S52" s="12">
        <f t="shared" si="22"/>
        <v>121257.3782615505</v>
      </c>
      <c r="U52" s="3">
        <f t="shared" si="23"/>
        <v>3.5465265840765505E-11</v>
      </c>
      <c r="V52" s="34">
        <f t="shared" si="37"/>
        <v>6.7594856964805447E-10</v>
      </c>
      <c r="W52" s="3">
        <f t="shared" si="24"/>
        <v>2.0096983976433804E-10</v>
      </c>
      <c r="Y52" s="17">
        <f t="shared" si="25"/>
        <v>1.1325544001428099E-6</v>
      </c>
      <c r="Z52" s="17">
        <f t="shared" si="26"/>
        <v>2.1589428356603575E-5</v>
      </c>
      <c r="AB52" s="18">
        <f t="shared" si="38"/>
        <v>131.94058966047095</v>
      </c>
      <c r="AC52" s="19">
        <f t="shared" si="27"/>
        <v>34.753435016283198</v>
      </c>
      <c r="AE52" s="12">
        <f t="shared" si="28"/>
        <v>1.1325544001428099E-6</v>
      </c>
      <c r="AF52" s="12">
        <f t="shared" si="29"/>
        <v>2.1589428356603575E-5</v>
      </c>
      <c r="AG52" s="12">
        <f t="shared" si="39"/>
        <v>4.1715185280508078E-7</v>
      </c>
      <c r="AH52" s="12">
        <f t="shared" si="30"/>
        <v>3.1708466767828284E-8</v>
      </c>
      <c r="AI52" s="12">
        <f t="shared" si="31"/>
        <v>2.3170843076319294E-5</v>
      </c>
      <c r="AJ52" s="12">
        <f t="shared" si="32"/>
        <v>1.1353713107396454E-3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3"/>
        <v>1.5713941131604257E-7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4"/>
        <v>1.0331144491230784</v>
      </c>
      <c r="Q53" s="12">
        <f t="shared" si="35"/>
        <v>103171.99920404638</v>
      </c>
      <c r="R53" s="46">
        <f t="shared" si="36"/>
        <v>19344.749850758715</v>
      </c>
      <c r="S53" s="12">
        <f t="shared" si="22"/>
        <v>122516.7490548051</v>
      </c>
      <c r="U53" s="3">
        <f t="shared" si="23"/>
        <v>6.9714427715851161E-12</v>
      </c>
      <c r="V53" s="34">
        <f t="shared" si="37"/>
        <v>1.5449355462043708E-10</v>
      </c>
      <c r="W53" s="3">
        <f t="shared" si="24"/>
        <v>3.9504842372315696E-11</v>
      </c>
      <c r="Y53" s="17">
        <f t="shared" si="25"/>
        <v>2.1772991847488211E-7</v>
      </c>
      <c r="Z53" s="17">
        <f t="shared" si="26"/>
        <v>4.8258821304920076E-6</v>
      </c>
      <c r="AB53" s="18">
        <f t="shared" si="38"/>
        <v>134.57940145368036</v>
      </c>
      <c r="AC53" s="19">
        <f t="shared" si="27"/>
        <v>34.312271739784528</v>
      </c>
      <c r="AE53" s="12">
        <f t="shared" si="28"/>
        <v>2.1772991847488211E-7</v>
      </c>
      <c r="AF53" s="12">
        <f t="shared" si="29"/>
        <v>4.8258821304920076E-6</v>
      </c>
      <c r="AG53" s="12">
        <f t="shared" si="39"/>
        <v>8.9864137793280869E-8</v>
      </c>
      <c r="AH53" s="12">
        <f t="shared" si="30"/>
        <v>6.8957317534949215E-9</v>
      </c>
      <c r="AI53" s="12">
        <f t="shared" si="31"/>
        <v>5.1403719185136653E-6</v>
      </c>
      <c r="AJ53" s="12">
        <f t="shared" si="32"/>
        <v>2.5701859592568328E-4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F08B-677B-49C3-B168-365D2E252905}">
  <dimension ref="A1:AO62"/>
  <sheetViews>
    <sheetView topLeftCell="AC1" workbookViewId="0">
      <selection activeCell="AC18" sqref="AC18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2">
        <f>MIN(BASE_CASE!H3*1.15,1)</f>
        <v>7.4404999999999992E-3</v>
      </c>
      <c r="H3" s="53">
        <f t="shared" ref="H3:H34" si="0">1-G3</f>
        <v>0.99255950000000004</v>
      </c>
      <c r="I3" s="53">
        <f>H3</f>
        <v>0.99255950000000004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 t="shared" ref="U3:U34" si="3">I3*$B$7*(1-$B$7)^L3</f>
        <v>0.148883925</v>
      </c>
      <c r="V3" s="34">
        <f>G3</f>
        <v>7.4404999999999992E-3</v>
      </c>
      <c r="W3" s="3">
        <f t="shared" ref="W3:W34" si="4">(1-G3)*(1-$B$7)*W2</f>
        <v>0.84367557500000001</v>
      </c>
      <c r="Y3" s="17">
        <f t="shared" ref="Y3:Y34" si="5">U3*(S3-$B$9)*N3</f>
        <v>14885.4148215</v>
      </c>
      <c r="Z3" s="17">
        <f t="shared" ref="Z3:Z34" si="6">V3*MAX(S3,$B$8)*N3</f>
        <v>744.05</v>
      </c>
      <c r="AB3" s="18">
        <v>50</v>
      </c>
      <c r="AC3" s="19">
        <f t="shared" ref="AC3:AC34" si="7">AB3*N3</f>
        <v>50</v>
      </c>
      <c r="AE3" s="12">
        <f t="shared" ref="AE3:AE34" si="8">Y3</f>
        <v>14885.4148215</v>
      </c>
      <c r="AF3" s="12">
        <f t="shared" ref="AF3:AF34" si="9">Z3</f>
        <v>744.05</v>
      </c>
      <c r="AG3" s="12"/>
      <c r="AH3" s="12">
        <f t="shared" ref="AH3:AH34" si="10">AC3*W2</f>
        <v>50</v>
      </c>
      <c r="AI3" s="12">
        <f t="shared" ref="AI3:AI34" si="11">SUM(AE3:AH3)</f>
        <v>15679.4648215</v>
      </c>
      <c r="AJ3" s="12">
        <f t="shared" ref="AJ3:AJ34" si="12">AI3*L3</f>
        <v>0</v>
      </c>
      <c r="AK3" s="11"/>
      <c r="AL3" s="24" t="s">
        <v>67</v>
      </c>
      <c r="AM3" s="28">
        <f>SUM(AJ3:AJ53)/AM8</f>
        <v>4.6405999888678497</v>
      </c>
    </row>
    <row r="4" spans="1:41" x14ac:dyDescent="0.2">
      <c r="A4" s="13" t="s">
        <v>68</v>
      </c>
      <c r="B4" s="4">
        <v>0.02</v>
      </c>
      <c r="F4" s="3">
        <v>61</v>
      </c>
      <c r="G4" s="52">
        <f>MIN(BASE_CASE!H4*1.15,1)</f>
        <v>8.1650000000000004E-3</v>
      </c>
      <c r="H4" s="53">
        <f t="shared" si="0"/>
        <v>0.99183500000000002</v>
      </c>
      <c r="I4" s="53">
        <f t="shared" ref="I4:I35" si="13">I3*H4</f>
        <v>0.98445525168250003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4">N3/N4</f>
        <v>1.0351399999999999</v>
      </c>
      <c r="Q4" s="12">
        <f t="shared" ref="Q4:Q35" si="15">Q3*(1-$B$5)*O4</f>
        <v>80989.353600000002</v>
      </c>
      <c r="R4" s="12">
        <f t="shared" ref="R4:R35" si="16">R3*(1-$B$5)*O4</f>
        <v>20247.338400000001</v>
      </c>
      <c r="S4" s="12">
        <f t="shared" si="2"/>
        <v>101236.69200000001</v>
      </c>
      <c r="U4" s="3">
        <f t="shared" si="3"/>
        <v>0.12551804458951876</v>
      </c>
      <c r="V4" s="34">
        <f t="shared" ref="V4:V35" si="17">I3*G4*(1-$B$7)^L4</f>
        <v>6.8886110698750001E-3</v>
      </c>
      <c r="W4" s="3">
        <f t="shared" si="4"/>
        <v>0.71126891934060621</v>
      </c>
      <c r="Y4" s="17">
        <f t="shared" si="5"/>
        <v>12273.239619432723</v>
      </c>
      <c r="Z4" s="17">
        <f t="shared" si="6"/>
        <v>673.70616263377508</v>
      </c>
      <c r="AB4" s="18">
        <f t="shared" ref="AB4:AB35" si="18">AB3*(1+$B$4)</f>
        <v>51</v>
      </c>
      <c r="AC4" s="19">
        <f t="shared" si="7"/>
        <v>49.268697953899959</v>
      </c>
      <c r="AE4" s="12">
        <f t="shared" si="8"/>
        <v>12273.239619432723</v>
      </c>
      <c r="AF4" s="12">
        <f t="shared" si="9"/>
        <v>673.70616263377508</v>
      </c>
      <c r="AG4" s="12">
        <f t="shared" ref="AG4:AG35" si="19">S4/(1-$B$5)*($B$6)*N4*W3</f>
        <v>1181.1458050000001</v>
      </c>
      <c r="AH4" s="12">
        <f t="shared" si="10"/>
        <v>41.566797075757876</v>
      </c>
      <c r="AI4" s="12">
        <f t="shared" si="11"/>
        <v>14169.658384142256</v>
      </c>
      <c r="AJ4" s="12">
        <f t="shared" si="12"/>
        <v>14169.658384142256</v>
      </c>
      <c r="AL4" s="26" t="s">
        <v>69</v>
      </c>
      <c r="AM4" s="29">
        <f>SUM(AE3:AE53)</f>
        <v>82310.401271098293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2">
        <f>MIN(BASE_CASE!H5*1.15,1)</f>
        <v>8.9929999999999993E-3</v>
      </c>
      <c r="H5" s="53">
        <f t="shared" si="0"/>
        <v>0.99100699999999997</v>
      </c>
      <c r="I5" s="53">
        <f t="shared" si="13"/>
        <v>0.97560204560411923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4"/>
        <v>1.0255821652143675</v>
      </c>
      <c r="Q5" s="12">
        <f t="shared" si="15"/>
        <v>81233.889418663239</v>
      </c>
      <c r="R5" s="12">
        <f t="shared" si="16"/>
        <v>20308.47235466581</v>
      </c>
      <c r="S5" s="12">
        <f t="shared" si="2"/>
        <v>101542.36177332904</v>
      </c>
      <c r="U5" s="3">
        <f t="shared" si="3"/>
        <v>0.10573087169234641</v>
      </c>
      <c r="V5" s="34">
        <f t="shared" si="17"/>
        <v>6.3964413916300714E-3</v>
      </c>
      <c r="W5" s="3">
        <f t="shared" si="4"/>
        <v>0.59914160625662971</v>
      </c>
      <c r="Y5" s="17">
        <f t="shared" si="5"/>
        <v>10110.996832167706</v>
      </c>
      <c r="Z5" s="17">
        <f t="shared" si="6"/>
        <v>611.8093848031898</v>
      </c>
      <c r="AB5" s="18">
        <f t="shared" si="18"/>
        <v>52.02</v>
      </c>
      <c r="AC5" s="19">
        <f t="shared" si="7"/>
        <v>49.000532202579635</v>
      </c>
      <c r="AE5" s="12">
        <f t="shared" si="8"/>
        <v>10110.996832167706</v>
      </c>
      <c r="AF5" s="12">
        <f t="shared" si="9"/>
        <v>611.8093848031898</v>
      </c>
      <c r="AG5" s="12">
        <f t="shared" si="19"/>
        <v>973.86940436115822</v>
      </c>
      <c r="AH5" s="12">
        <f t="shared" si="10"/>
        <v>34.852555586843394</v>
      </c>
      <c r="AI5" s="12">
        <f t="shared" si="11"/>
        <v>11731.528176918897</v>
      </c>
      <c r="AJ5" s="12">
        <f t="shared" si="12"/>
        <v>23463.056353837794</v>
      </c>
      <c r="AL5" s="22" t="s">
        <v>71</v>
      </c>
      <c r="AM5" s="27">
        <f>SUM(AF3:AF53)</f>
        <v>7409.9745360066636</v>
      </c>
    </row>
    <row r="6" spans="1:41" x14ac:dyDescent="0.2">
      <c r="A6" s="13" t="s">
        <v>72</v>
      </c>
      <c r="B6" s="4">
        <v>1.4E-2</v>
      </c>
      <c r="F6" s="3">
        <v>63</v>
      </c>
      <c r="G6" s="52">
        <f>MIN(BASE_CASE!H6*1.15,1)</f>
        <v>9.9589999999999991E-3</v>
      </c>
      <c r="H6" s="53">
        <f t="shared" si="0"/>
        <v>0.99004099999999995</v>
      </c>
      <c r="I6" s="53">
        <f t="shared" si="13"/>
        <v>0.96588602483194774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4"/>
        <v>1.0228084749535367</v>
      </c>
      <c r="Q6" s="12">
        <f t="shared" si="15"/>
        <v>81258.802918728543</v>
      </c>
      <c r="R6" s="12">
        <f t="shared" si="16"/>
        <v>20314.700729682136</v>
      </c>
      <c r="S6" s="12">
        <f t="shared" si="2"/>
        <v>101573.50364841068</v>
      </c>
      <c r="U6" s="3">
        <f t="shared" si="3"/>
        <v>8.8976213249987973E-2</v>
      </c>
      <c r="V6" s="34">
        <f t="shared" si="17"/>
        <v>5.9668512567097745E-3</v>
      </c>
      <c r="W6" s="3">
        <f t="shared" si="4"/>
        <v>0.50419854174993195</v>
      </c>
      <c r="Y6" s="17">
        <f t="shared" si="5"/>
        <v>8321.5640686709594</v>
      </c>
      <c r="Z6" s="17">
        <f t="shared" si="6"/>
        <v>558.16394067594911</v>
      </c>
      <c r="AB6" s="18">
        <f t="shared" si="18"/>
        <v>53.060400000000001</v>
      </c>
      <c r="AC6" s="19">
        <f t="shared" si="7"/>
        <v>48.865984268366269</v>
      </c>
      <c r="AE6" s="12">
        <f t="shared" si="8"/>
        <v>8321.5640686709594</v>
      </c>
      <c r="AF6" s="12">
        <f t="shared" si="9"/>
        <v>558.16394067594911</v>
      </c>
      <c r="AG6" s="12">
        <f t="shared" si="19"/>
        <v>802.29710416627279</v>
      </c>
      <c r="AH6" s="12">
        <f t="shared" si="10"/>
        <v>29.277644305860164</v>
      </c>
      <c r="AI6" s="12">
        <f t="shared" si="11"/>
        <v>9711.3027578190431</v>
      </c>
      <c r="AJ6" s="12">
        <f t="shared" si="12"/>
        <v>29133.908273457128</v>
      </c>
      <c r="AL6" s="22" t="s">
        <v>73</v>
      </c>
      <c r="AM6" s="27">
        <f>SUM(AG3:AG53)</f>
        <v>6531.2466094920374</v>
      </c>
    </row>
    <row r="7" spans="1:41" x14ac:dyDescent="0.2">
      <c r="A7" s="13" t="s">
        <v>2</v>
      </c>
      <c r="B7" s="4">
        <v>0.15</v>
      </c>
      <c r="F7" s="3">
        <v>64</v>
      </c>
      <c r="G7" s="52">
        <f>MIN(BASE_CASE!H7*1.15,1)</f>
        <v>1.10975E-2</v>
      </c>
      <c r="H7" s="53">
        <f t="shared" si="0"/>
        <v>0.98890250000000002</v>
      </c>
      <c r="I7" s="53">
        <f t="shared" si="13"/>
        <v>0.95516710467137522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4"/>
        <v>1.0220024315235199</v>
      </c>
      <c r="Q7" s="12">
        <f t="shared" si="15"/>
        <v>81219.666893987189</v>
      </c>
      <c r="R7" s="12">
        <f t="shared" si="16"/>
        <v>20304.916723496797</v>
      </c>
      <c r="S7" s="12">
        <f t="shared" si="2"/>
        <v>101524.58361748399</v>
      </c>
      <c r="U7" s="3">
        <f t="shared" si="3"/>
        <v>7.4790479764929294E-2</v>
      </c>
      <c r="V7" s="34">
        <f t="shared" si="17"/>
        <v>5.5953433170698678E-3</v>
      </c>
      <c r="W7" s="3">
        <f t="shared" si="4"/>
        <v>0.42381271866793274</v>
      </c>
      <c r="Y7" s="17">
        <f t="shared" si="5"/>
        <v>6840.9462054600153</v>
      </c>
      <c r="Z7" s="17">
        <f t="shared" si="6"/>
        <v>511.89649760406746</v>
      </c>
      <c r="AB7" s="18">
        <f t="shared" si="18"/>
        <v>54.121608000000002</v>
      </c>
      <c r="AC7" s="19">
        <f t="shared" si="7"/>
        <v>48.770240085858866</v>
      </c>
      <c r="AE7" s="12">
        <f t="shared" si="8"/>
        <v>6840.9462054600153</v>
      </c>
      <c r="AF7" s="12">
        <f t="shared" si="9"/>
        <v>511.89649760406746</v>
      </c>
      <c r="AG7" s="12">
        <f t="shared" si="19"/>
        <v>660.30743179937895</v>
      </c>
      <c r="AH7" s="12">
        <f t="shared" si="10"/>
        <v>24.589883932084117</v>
      </c>
      <c r="AI7" s="12">
        <f t="shared" si="11"/>
        <v>8037.7400187955463</v>
      </c>
      <c r="AJ7" s="12">
        <f t="shared" si="12"/>
        <v>32150.960075182185</v>
      </c>
      <c r="AL7" s="22" t="s">
        <v>74</v>
      </c>
      <c r="AM7" s="27">
        <f>SUM(AH3:AH53)</f>
        <v>300.01015247674167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2">
        <f>MIN(BASE_CASE!H8*1.15,1)</f>
        <v>1.242E-2</v>
      </c>
      <c r="H8" s="53">
        <f t="shared" si="0"/>
        <v>0.98758000000000001</v>
      </c>
      <c r="I8" s="53">
        <f t="shared" si="13"/>
        <v>0.94330392923135675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4"/>
        <v>1.0219775385710936</v>
      </c>
      <c r="Q8" s="12">
        <f t="shared" si="15"/>
        <v>81178.572400251782</v>
      </c>
      <c r="R8" s="12">
        <f t="shared" si="16"/>
        <v>20294.643100062945</v>
      </c>
      <c r="S8" s="12">
        <f t="shared" si="2"/>
        <v>101473.21550031472</v>
      </c>
      <c r="U8" s="3">
        <f t="shared" si="3"/>
        <v>6.2782344705311535E-2</v>
      </c>
      <c r="V8" s="34">
        <f t="shared" si="17"/>
        <v>5.2637539658557239E-3</v>
      </c>
      <c r="W8" s="3">
        <f t="shared" si="4"/>
        <v>0.35576661999676545</v>
      </c>
      <c r="Y8" s="17">
        <f t="shared" si="5"/>
        <v>5616.2469884411521</v>
      </c>
      <c r="Z8" s="17">
        <f t="shared" si="6"/>
        <v>470.96632524863469</v>
      </c>
      <c r="AB8" s="18">
        <f t="shared" si="18"/>
        <v>55.204040160000005</v>
      </c>
      <c r="AC8" s="19">
        <f t="shared" si="7"/>
        <v>48.675869097014896</v>
      </c>
      <c r="AE8" s="12">
        <f t="shared" si="8"/>
        <v>5616.2469884411521</v>
      </c>
      <c r="AF8" s="12">
        <f t="shared" si="9"/>
        <v>470.96632524863469</v>
      </c>
      <c r="AG8" s="12">
        <f t="shared" si="19"/>
        <v>542.82199973333513</v>
      </c>
      <c r="AH8" s="12">
        <f t="shared" si="10"/>
        <v>20.629452415530295</v>
      </c>
      <c r="AI8" s="12">
        <f t="shared" si="11"/>
        <v>6650.6647658386519</v>
      </c>
      <c r="AJ8" s="12">
        <f t="shared" si="12"/>
        <v>33253.323829193258</v>
      </c>
      <c r="AL8" s="22" t="s">
        <v>76</v>
      </c>
      <c r="AM8" s="27">
        <f>SUM(AM4:AM7)</f>
        <v>96551.632569073729</v>
      </c>
    </row>
    <row r="9" spans="1:41" x14ac:dyDescent="0.2">
      <c r="A9" s="13" t="s">
        <v>77</v>
      </c>
      <c r="B9" s="12">
        <v>20</v>
      </c>
      <c r="F9" s="3">
        <v>66</v>
      </c>
      <c r="G9" s="52">
        <f>MIN(BASE_CASE!H9*1.15,1)</f>
        <v>1.34895E-2</v>
      </c>
      <c r="H9" s="53">
        <f t="shared" si="0"/>
        <v>0.98651049999999996</v>
      </c>
      <c r="I9" s="53">
        <f t="shared" si="13"/>
        <v>0.93057923087799033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4"/>
        <v>1.0226732291644476</v>
      </c>
      <c r="Q9" s="12">
        <f t="shared" si="15"/>
        <v>81192.731414463822</v>
      </c>
      <c r="R9" s="12">
        <f t="shared" si="16"/>
        <v>20298.182853615956</v>
      </c>
      <c r="S9" s="12">
        <f t="shared" si="2"/>
        <v>101490.91426807978</v>
      </c>
      <c r="U9" s="3">
        <f t="shared" si="3"/>
        <v>5.264512592644785E-2</v>
      </c>
      <c r="V9" s="34">
        <f t="shared" si="17"/>
        <v>4.799113820446366E-3</v>
      </c>
      <c r="W9" s="3">
        <f t="shared" si="4"/>
        <v>0.29832238024987118</v>
      </c>
      <c r="Y9" s="17">
        <f t="shared" si="5"/>
        <v>4605.8066894434869</v>
      </c>
      <c r="Z9" s="17">
        <f t="shared" si="6"/>
        <v>419.94670586697151</v>
      </c>
      <c r="AB9" s="18">
        <f t="shared" si="18"/>
        <v>56.308120963200004</v>
      </c>
      <c r="AC9" s="19">
        <f t="shared" si="7"/>
        <v>48.548632215121273</v>
      </c>
      <c r="AE9" s="12">
        <f t="shared" si="8"/>
        <v>4605.8066894434869</v>
      </c>
      <c r="AF9" s="12">
        <f t="shared" si="9"/>
        <v>419.94670586697151</v>
      </c>
      <c r="AG9" s="12">
        <f t="shared" si="19"/>
        <v>445.64342910786274</v>
      </c>
      <c r="AH9" s="12">
        <f t="shared" si="10"/>
        <v>17.271982788639775</v>
      </c>
      <c r="AI9" s="12">
        <f t="shared" si="11"/>
        <v>5488.668807206961</v>
      </c>
      <c r="AJ9" s="12">
        <f t="shared" si="12"/>
        <v>32932.01284324177</v>
      </c>
      <c r="AL9" s="22" t="s">
        <v>78</v>
      </c>
      <c r="AM9" s="27">
        <f>-AM8+B8</f>
        <v>3448.3674309262715</v>
      </c>
    </row>
    <row r="10" spans="1:41" x14ac:dyDescent="0.2">
      <c r="F10" s="3">
        <v>67</v>
      </c>
      <c r="G10" s="52">
        <f>MIN(BASE_CASE!H10*1.15,1)</f>
        <v>1.4719999999999999E-2</v>
      </c>
      <c r="H10" s="53">
        <f t="shared" si="0"/>
        <v>0.98528000000000004</v>
      </c>
      <c r="I10" s="53">
        <f t="shared" si="13"/>
        <v>0.91688110459946637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4"/>
        <v>1.0232712799424433</v>
      </c>
      <c r="Q10" s="12">
        <f t="shared" si="15"/>
        <v>81254.382012178379</v>
      </c>
      <c r="R10" s="12">
        <f t="shared" si="16"/>
        <v>20313.595503044595</v>
      </c>
      <c r="S10" s="12">
        <f t="shared" si="2"/>
        <v>101567.97751522297</v>
      </c>
      <c r="U10" s="3">
        <f t="shared" si="3"/>
        <v>4.4089661221888947E-2</v>
      </c>
      <c r="V10" s="34">
        <f t="shared" si="17"/>
        <v>4.3913054372781025E-3</v>
      </c>
      <c r="W10" s="3">
        <f t="shared" si="4"/>
        <v>0.24984141359070411</v>
      </c>
      <c r="Y10" s="17">
        <f t="shared" si="5"/>
        <v>3772.4476245683359</v>
      </c>
      <c r="Z10" s="17">
        <f t="shared" si="6"/>
        <v>375.80766090486628</v>
      </c>
      <c r="AB10" s="18">
        <f t="shared" si="18"/>
        <v>57.434283382464002</v>
      </c>
      <c r="AC10" s="19">
        <f t="shared" si="7"/>
        <v>48.393427852493872</v>
      </c>
      <c r="AE10" s="12">
        <f t="shared" si="8"/>
        <v>3772.4476245683359</v>
      </c>
      <c r="AF10" s="12">
        <f t="shared" si="9"/>
        <v>375.80766090486628</v>
      </c>
      <c r="AG10" s="12">
        <f t="shared" si="19"/>
        <v>365.46601681754919</v>
      </c>
      <c r="AH10" s="12">
        <f t="shared" si="10"/>
        <v>14.436842585406383</v>
      </c>
      <c r="AI10" s="12">
        <f t="shared" si="11"/>
        <v>4528.1581448761572</v>
      </c>
      <c r="AJ10" s="12">
        <f t="shared" si="12"/>
        <v>31697.1070141331</v>
      </c>
      <c r="AL10" s="24" t="s">
        <v>83</v>
      </c>
      <c r="AM10" s="25">
        <f>MAX(0,-AM9+BASE_CASE!AM9)</f>
        <v>31.301064713319647</v>
      </c>
    </row>
    <row r="11" spans="1:41" x14ac:dyDescent="0.2">
      <c r="F11" s="3">
        <v>68</v>
      </c>
      <c r="G11" s="52">
        <f>MIN(BASE_CASE!H11*1.15,1)</f>
        <v>1.60655E-2</v>
      </c>
      <c r="H11" s="53">
        <f t="shared" si="0"/>
        <v>0.98393450000000005</v>
      </c>
      <c r="I11" s="53">
        <f t="shared" si="13"/>
        <v>0.90215095121352373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4"/>
        <v>1.0238903305398039</v>
      </c>
      <c r="Q11" s="12">
        <f t="shared" si="15"/>
        <v>81365.273383019172</v>
      </c>
      <c r="R11" s="12">
        <f t="shared" si="16"/>
        <v>20341.318345754793</v>
      </c>
      <c r="S11" s="12">
        <f t="shared" si="2"/>
        <v>101706.59172877396</v>
      </c>
      <c r="U11" s="3">
        <f t="shared" si="3"/>
        <v>3.6874137954099398E-2</v>
      </c>
      <c r="V11" s="34">
        <f t="shared" si="17"/>
        <v>4.0138272300414566E-3</v>
      </c>
      <c r="W11" s="3">
        <f t="shared" si="4"/>
        <v>0.20895344840656324</v>
      </c>
      <c r="Y11" s="17">
        <f t="shared" si="5"/>
        <v>3085.6545568557362</v>
      </c>
      <c r="Z11" s="17">
        <f t="shared" si="6"/>
        <v>335.94602998405645</v>
      </c>
      <c r="AB11" s="18">
        <f t="shared" si="18"/>
        <v>58.582969050113284</v>
      </c>
      <c r="AC11" s="19">
        <f t="shared" si="7"/>
        <v>48.209554223956829</v>
      </c>
      <c r="AE11" s="12">
        <f t="shared" si="8"/>
        <v>3085.6545568557362</v>
      </c>
      <c r="AF11" s="12">
        <f t="shared" si="9"/>
        <v>335.94602998405645</v>
      </c>
      <c r="AG11" s="12">
        <f t="shared" si="19"/>
        <v>299.33978861566078</v>
      </c>
      <c r="AH11" s="12">
        <f t="shared" si="10"/>
        <v>12.044743175891075</v>
      </c>
      <c r="AI11" s="12">
        <f t="shared" si="11"/>
        <v>3732.9851186313449</v>
      </c>
      <c r="AJ11" s="12">
        <f t="shared" si="12"/>
        <v>29863.880949050759</v>
      </c>
      <c r="AM11" s="11"/>
    </row>
    <row r="12" spans="1:41" x14ac:dyDescent="0.2">
      <c r="F12" s="8">
        <v>69</v>
      </c>
      <c r="G12" s="52">
        <f>MIN(BASE_CASE!H12*1.15,1)</f>
        <v>1.8008999999999997E-2</v>
      </c>
      <c r="H12" s="54">
        <f t="shared" si="0"/>
        <v>0.98199100000000006</v>
      </c>
      <c r="I12" s="54">
        <f t="shared" si="13"/>
        <v>0.88590411473311947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4"/>
        <v>1.0244800140528032</v>
      </c>
      <c r="Q12" s="12">
        <f t="shared" si="15"/>
        <v>81523.24029763104</v>
      </c>
      <c r="R12" s="12">
        <f t="shared" si="16"/>
        <v>20380.81007440776</v>
      </c>
      <c r="S12" s="12">
        <f t="shared" si="2"/>
        <v>101904.05037203879</v>
      </c>
      <c r="U12" s="3">
        <f t="shared" si="3"/>
        <v>3.077856086313142E-2</v>
      </c>
      <c r="V12" s="34">
        <f t="shared" si="17"/>
        <v>3.7630426523537967E-3</v>
      </c>
      <c r="W12" s="3">
        <f t="shared" si="4"/>
        <v>0.17441184489107805</v>
      </c>
      <c r="Y12" s="17">
        <f t="shared" si="5"/>
        <v>2518.9106237595461</v>
      </c>
      <c r="Z12" s="17">
        <f t="shared" si="6"/>
        <v>308.02703394693583</v>
      </c>
      <c r="AB12" s="18">
        <f t="shared" si="18"/>
        <v>59.754628431115549</v>
      </c>
      <c r="AC12" s="19">
        <f t="shared" si="7"/>
        <v>47.998735586755402</v>
      </c>
      <c r="AE12" s="12">
        <f t="shared" si="8"/>
        <v>2518.9106237595461</v>
      </c>
      <c r="AF12" s="12">
        <f t="shared" si="9"/>
        <v>308.02703394693583</v>
      </c>
      <c r="AG12" s="12">
        <f t="shared" si="19"/>
        <v>244.84340851938848</v>
      </c>
      <c r="AH12" s="12">
        <f t="shared" si="10"/>
        <v>10.029501320007366</v>
      </c>
      <c r="AI12" s="12">
        <f t="shared" si="11"/>
        <v>3081.8105675458778</v>
      </c>
      <c r="AJ12" s="12">
        <f t="shared" si="12"/>
        <v>27736.295107912902</v>
      </c>
    </row>
    <row r="13" spans="1:41" x14ac:dyDescent="0.2">
      <c r="F13" s="3">
        <v>70</v>
      </c>
      <c r="G13" s="52">
        <f>MIN(BASE_CASE!H13*1.15,1)</f>
        <v>2.0090499999999997E-2</v>
      </c>
      <c r="H13" s="53">
        <f t="shared" si="0"/>
        <v>0.97990949999999999</v>
      </c>
      <c r="I13" s="53">
        <f t="shared" si="13"/>
        <v>0.86810585811607377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4"/>
        <v>1.0252401581289994</v>
      </c>
      <c r="Q13" s="12">
        <f t="shared" si="15"/>
        <v>81742.119978905161</v>
      </c>
      <c r="R13" s="12">
        <f t="shared" si="16"/>
        <v>20435.52999472629</v>
      </c>
      <c r="S13" s="12">
        <f t="shared" si="2"/>
        <v>102177.64997363146</v>
      </c>
      <c r="U13" s="3">
        <f t="shared" si="3"/>
        <v>2.5636173558194073E-2</v>
      </c>
      <c r="V13" s="34">
        <f t="shared" si="17"/>
        <v>3.5040211697842031E-3</v>
      </c>
      <c r="W13" s="3">
        <f t="shared" si="4"/>
        <v>0.14527165016309976</v>
      </c>
      <c r="Y13" s="17">
        <f t="shared" si="5"/>
        <v>2051.9025677282725</v>
      </c>
      <c r="Z13" s="17">
        <f t="shared" si="6"/>
        <v>280.51447030601065</v>
      </c>
      <c r="AB13" s="18">
        <f t="shared" si="18"/>
        <v>60.949720999737863</v>
      </c>
      <c r="AC13" s="19">
        <f t="shared" si="7"/>
        <v>47.753406760653199</v>
      </c>
      <c r="AE13" s="12">
        <f t="shared" si="8"/>
        <v>2051.9025677282725</v>
      </c>
      <c r="AF13" s="12">
        <f t="shared" si="9"/>
        <v>280.51447030601065</v>
      </c>
      <c r="AG13" s="12">
        <f t="shared" si="19"/>
        <v>199.87280379819913</v>
      </c>
      <c r="AH13" s="12">
        <f t="shared" si="10"/>
        <v>8.3287597729596037</v>
      </c>
      <c r="AI13" s="12">
        <f t="shared" si="11"/>
        <v>2540.6186016054417</v>
      </c>
      <c r="AJ13" s="12">
        <f t="shared" si="12"/>
        <v>25406.186016054417</v>
      </c>
    </row>
    <row r="14" spans="1:41" x14ac:dyDescent="0.2">
      <c r="F14" s="3">
        <v>71</v>
      </c>
      <c r="G14" s="52">
        <f>MIN(BASE_CASE!H14*1.15,1)</f>
        <v>2.2700999999999999E-2</v>
      </c>
      <c r="H14" s="53">
        <f t="shared" si="0"/>
        <v>0.97729900000000003</v>
      </c>
      <c r="I14" s="53">
        <f t="shared" si="13"/>
        <v>0.84839898703098082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4"/>
        <v>1.0265715519580048</v>
      </c>
      <c r="Q14" s="12">
        <f t="shared" si="15"/>
        <v>82068.023997806289</v>
      </c>
      <c r="R14" s="12">
        <f t="shared" si="16"/>
        <v>20517.005999451572</v>
      </c>
      <c r="S14" s="12">
        <f t="shared" si="2"/>
        <v>102585.02999725787</v>
      </c>
      <c r="U14" s="3">
        <f t="shared" si="3"/>
        <v>2.1296075764912086E-2</v>
      </c>
      <c r="V14" s="34">
        <f t="shared" si="17"/>
        <v>3.2978117303525275E-3</v>
      </c>
      <c r="W14" s="3">
        <f t="shared" si="4"/>
        <v>0.12067776266783514</v>
      </c>
      <c r="Y14" s="17">
        <f t="shared" si="5"/>
        <v>1667.0257469178084</v>
      </c>
      <c r="Z14" s="17">
        <f t="shared" si="6"/>
        <v>258.19823021472007</v>
      </c>
      <c r="AB14" s="18">
        <f t="shared" si="18"/>
        <v>62.168715419732621</v>
      </c>
      <c r="AC14" s="19">
        <f t="shared" si="7"/>
        <v>47.447715459252123</v>
      </c>
      <c r="AE14" s="12">
        <f t="shared" si="8"/>
        <v>1667.0257469178084</v>
      </c>
      <c r="AF14" s="12">
        <f t="shared" si="9"/>
        <v>258.19823021472007</v>
      </c>
      <c r="AG14" s="12">
        <f t="shared" si="19"/>
        <v>162.81613960080139</v>
      </c>
      <c r="AH14" s="12">
        <f t="shared" si="10"/>
        <v>6.892807921234775</v>
      </c>
      <c r="AI14" s="12">
        <f t="shared" si="11"/>
        <v>2094.9329246545644</v>
      </c>
      <c r="AJ14" s="12">
        <f t="shared" si="12"/>
        <v>23044.262171200207</v>
      </c>
    </row>
    <row r="15" spans="1:41" x14ac:dyDescent="0.2">
      <c r="F15" s="3">
        <v>72</v>
      </c>
      <c r="G15" s="52">
        <f>MIN(BASE_CASE!H15*1.15,1)</f>
        <v>2.4977999999999997E-2</v>
      </c>
      <c r="H15" s="53">
        <f t="shared" si="0"/>
        <v>0.97502200000000006</v>
      </c>
      <c r="I15" s="53">
        <f t="shared" si="13"/>
        <v>0.82720767713292098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4"/>
        <v>1.0248699999999999</v>
      </c>
      <c r="Q15" s="12">
        <f t="shared" si="15"/>
        <v>82258.656528029838</v>
      </c>
      <c r="R15" s="12">
        <f t="shared" si="16"/>
        <v>20564.66413200746</v>
      </c>
      <c r="S15" s="12">
        <f t="shared" si="2"/>
        <v>102823.32066003729</v>
      </c>
      <c r="U15" s="3">
        <f t="shared" si="3"/>
        <v>1.7649521026787691E-2</v>
      </c>
      <c r="V15" s="34">
        <f t="shared" si="17"/>
        <v>3.0142891559171861E-3</v>
      </c>
      <c r="W15" s="3">
        <f t="shared" si="4"/>
        <v>0.10001395248513027</v>
      </c>
      <c r="Y15" s="17">
        <f t="shared" si="5"/>
        <v>1351.1846389998543</v>
      </c>
      <c r="Z15" s="17">
        <f t="shared" si="6"/>
        <v>230.80816519892187</v>
      </c>
      <c r="AB15" s="18">
        <f t="shared" si="18"/>
        <v>63.412089728127278</v>
      </c>
      <c r="AC15" s="19">
        <f t="shared" si="7"/>
        <v>47.222252352432179</v>
      </c>
      <c r="AE15" s="12">
        <f t="shared" si="8"/>
        <v>1351.1846389998543</v>
      </c>
      <c r="AF15" s="12">
        <f t="shared" si="9"/>
        <v>230.80816519892187</v>
      </c>
      <c r="AG15" s="12">
        <f t="shared" si="19"/>
        <v>132.27649791059102</v>
      </c>
      <c r="AH15" s="12">
        <f t="shared" si="10"/>
        <v>5.6986757620274302</v>
      </c>
      <c r="AI15" s="12">
        <f t="shared" si="11"/>
        <v>1719.9679778713946</v>
      </c>
      <c r="AJ15" s="12">
        <f t="shared" si="12"/>
        <v>20639.615734456736</v>
      </c>
    </row>
    <row r="16" spans="1:41" x14ac:dyDescent="0.2">
      <c r="F16" s="3">
        <v>73</v>
      </c>
      <c r="G16" s="52">
        <f>MIN(BASE_CASE!H16*1.15,1)</f>
        <v>2.7507999999999998E-2</v>
      </c>
      <c r="H16" s="53">
        <f t="shared" si="0"/>
        <v>0.97249200000000002</v>
      </c>
      <c r="I16" s="53">
        <f t="shared" si="13"/>
        <v>0.80445284835034858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4"/>
        <v>1.0255201903020761</v>
      </c>
      <c r="Q16" s="12">
        <f t="shared" si="15"/>
        <v>82502.039008492677</v>
      </c>
      <c r="R16" s="12">
        <f t="shared" si="16"/>
        <v>20625.509752123169</v>
      </c>
      <c r="S16" s="12">
        <f t="shared" si="2"/>
        <v>103127.54876061584</v>
      </c>
      <c r="U16" s="3">
        <f t="shared" si="3"/>
        <v>1.4589415302025394E-2</v>
      </c>
      <c r="V16" s="34">
        <f t="shared" si="17"/>
        <v>2.7511838049609633E-3</v>
      </c>
      <c r="W16" s="3">
        <f t="shared" si="4"/>
        <v>8.267335337814391E-2</v>
      </c>
      <c r="Y16" s="17">
        <f t="shared" si="5"/>
        <v>1092.3423371573992</v>
      </c>
      <c r="Z16" s="17">
        <f t="shared" si="6"/>
        <v>206.02727506538986</v>
      </c>
      <c r="AB16" s="18">
        <f t="shared" si="18"/>
        <v>64.680331522689826</v>
      </c>
      <c r="AC16" s="19">
        <f t="shared" si="7"/>
        <v>46.968063481317614</v>
      </c>
      <c r="AE16" s="12">
        <f t="shared" si="8"/>
        <v>1092.3423371573992</v>
      </c>
      <c r="AF16" s="12">
        <f t="shared" si="9"/>
        <v>206.02727506538986</v>
      </c>
      <c r="AG16" s="12">
        <f t="shared" si="19"/>
        <v>107.21483554720719</v>
      </c>
      <c r="AH16" s="12">
        <f t="shared" si="10"/>
        <v>4.6974616693390825</v>
      </c>
      <c r="AI16" s="12">
        <f t="shared" si="11"/>
        <v>1410.2819094393355</v>
      </c>
      <c r="AJ16" s="12">
        <f t="shared" si="12"/>
        <v>18333.664822711362</v>
      </c>
    </row>
    <row r="17" spans="6:36" x14ac:dyDescent="0.2">
      <c r="F17" s="3">
        <v>74</v>
      </c>
      <c r="G17" s="52">
        <f>MIN(BASE_CASE!H17*1.15,1)</f>
        <v>2.9876999999999997E-2</v>
      </c>
      <c r="H17" s="53">
        <f t="shared" si="0"/>
        <v>0.97012299999999996</v>
      </c>
      <c r="I17" s="53">
        <f t="shared" si="13"/>
        <v>0.78041821060018524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4"/>
        <v>1.0259004351772227</v>
      </c>
      <c r="Q17" s="12">
        <f t="shared" si="15"/>
        <v>82776.822411940782</v>
      </c>
      <c r="R17" s="12">
        <f t="shared" si="16"/>
        <v>20694.205602985196</v>
      </c>
      <c r="S17" s="12">
        <f t="shared" si="2"/>
        <v>103471.02801492598</v>
      </c>
      <c r="U17" s="3">
        <f t="shared" si="3"/>
        <v>1.2030498239889763E-2</v>
      </c>
      <c r="V17" s="34">
        <f t="shared" si="17"/>
        <v>2.4700317788788049E-3</v>
      </c>
      <c r="W17" s="3">
        <f t="shared" si="4"/>
        <v>6.8172823359375342E-2</v>
      </c>
      <c r="Y17" s="17">
        <f t="shared" si="5"/>
        <v>880.93451846441872</v>
      </c>
      <c r="Z17" s="17">
        <f t="shared" si="6"/>
        <v>180.90330775496065</v>
      </c>
      <c r="AB17" s="18">
        <f t="shared" si="18"/>
        <v>65.973938153143621</v>
      </c>
      <c r="AC17" s="19">
        <f t="shared" si="7"/>
        <v>46.69792809149947</v>
      </c>
      <c r="AE17" s="12">
        <f t="shared" si="8"/>
        <v>880.93451846441872</v>
      </c>
      <c r="AF17" s="12">
        <f t="shared" si="9"/>
        <v>180.90330775496065</v>
      </c>
      <c r="AG17" s="12">
        <f t="shared" si="19"/>
        <v>86.675968217115184</v>
      </c>
      <c r="AH17" s="12">
        <f t="shared" si="10"/>
        <v>3.8606743111356892</v>
      </c>
      <c r="AI17" s="12">
        <f t="shared" si="11"/>
        <v>1152.3744687476303</v>
      </c>
      <c r="AJ17" s="12">
        <f t="shared" si="12"/>
        <v>16133.242562466825</v>
      </c>
    </row>
    <row r="18" spans="6:36" x14ac:dyDescent="0.2">
      <c r="F18" s="3">
        <v>75</v>
      </c>
      <c r="G18" s="52">
        <f>MIN(BASE_CASE!H18*1.15,1)</f>
        <v>3.3602999999999994E-2</v>
      </c>
      <c r="H18" s="53">
        <f t="shared" si="0"/>
        <v>0.96639699999999995</v>
      </c>
      <c r="I18" s="53">
        <f t="shared" si="13"/>
        <v>0.75419381746938718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4"/>
        <v>1.0248400102435682</v>
      </c>
      <c r="Q18" s="12">
        <f t="shared" si="15"/>
        <v>82966.673538954579</v>
      </c>
      <c r="R18" s="12">
        <f t="shared" si="16"/>
        <v>20741.668384738645</v>
      </c>
      <c r="S18" s="12">
        <f t="shared" si="2"/>
        <v>103708.34192369322</v>
      </c>
      <c r="U18" s="3">
        <f t="shared" si="3"/>
        <v>9.8823017964045339E-3</v>
      </c>
      <c r="V18" s="34">
        <f t="shared" si="17"/>
        <v>2.2908113833450885E-3</v>
      </c>
      <c r="W18" s="3">
        <f t="shared" si="4"/>
        <v>5.5999710179625711E-2</v>
      </c>
      <c r="Y18" s="17">
        <f t="shared" si="5"/>
        <v>707.71300025074595</v>
      </c>
      <c r="Z18" s="17">
        <f t="shared" si="6"/>
        <v>164.08623658544172</v>
      </c>
      <c r="AB18" s="18">
        <f t="shared" si="18"/>
        <v>67.293416916206496</v>
      </c>
      <c r="AC18" s="19">
        <f t="shared" si="7"/>
        <v>46.477387862725081</v>
      </c>
      <c r="AE18" s="12">
        <f t="shared" si="8"/>
        <v>707.71300025074595</v>
      </c>
      <c r="AF18" s="12">
        <f t="shared" si="9"/>
        <v>164.08623658544172</v>
      </c>
      <c r="AG18" s="12">
        <f t="shared" si="19"/>
        <v>69.900983016603817</v>
      </c>
      <c r="AH18" s="12">
        <f t="shared" si="10"/>
        <v>3.1684947529707324</v>
      </c>
      <c r="AI18" s="12">
        <f t="shared" si="11"/>
        <v>944.86871460576231</v>
      </c>
      <c r="AJ18" s="12">
        <f t="shared" si="12"/>
        <v>14173.030719086435</v>
      </c>
    </row>
    <row r="19" spans="6:36" x14ac:dyDescent="0.2">
      <c r="F19" s="3">
        <v>76</v>
      </c>
      <c r="G19" s="52">
        <f>MIN(BASE_CASE!H19*1.15,1)</f>
        <v>3.7800500000000001E-2</v>
      </c>
      <c r="H19" s="53">
        <f t="shared" si="0"/>
        <v>0.96219949999999999</v>
      </c>
      <c r="I19" s="53">
        <f t="shared" si="13"/>
        <v>0.72568491407213565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4"/>
        <v>1.0230616849658185</v>
      </c>
      <c r="Q19" s="12">
        <f t="shared" si="15"/>
        <v>83012.664280582874</v>
      </c>
      <c r="R19" s="12">
        <f t="shared" si="16"/>
        <v>20753.166070145719</v>
      </c>
      <c r="S19" s="12">
        <f t="shared" si="2"/>
        <v>103765.83035072859</v>
      </c>
      <c r="U19" s="3">
        <f t="shared" si="3"/>
        <v>8.0824339702471135E-3</v>
      </c>
      <c r="V19" s="34">
        <f t="shared" si="17"/>
        <v>2.1168170446449414E-3</v>
      </c>
      <c r="W19" s="3">
        <f t="shared" si="4"/>
        <v>4.5800459164733652E-2</v>
      </c>
      <c r="Y19" s="17">
        <f t="shared" si="5"/>
        <v>566.08301875398831</v>
      </c>
      <c r="Z19" s="17">
        <f t="shared" si="6"/>
        <v>148.2876560386934</v>
      </c>
      <c r="AB19" s="18">
        <f t="shared" si="18"/>
        <v>68.639285254530634</v>
      </c>
      <c r="AC19" s="19">
        <f t="shared" si="7"/>
        <v>46.338296425951583</v>
      </c>
      <c r="AE19" s="12">
        <f t="shared" si="8"/>
        <v>566.08301875398831</v>
      </c>
      <c r="AF19" s="12">
        <f t="shared" si="9"/>
        <v>148.2876560386934</v>
      </c>
      <c r="AG19" s="12">
        <f t="shared" si="19"/>
        <v>56.156060966335993</v>
      </c>
      <c r="AH19" s="12">
        <f t="shared" si="10"/>
        <v>2.5949311700708746</v>
      </c>
      <c r="AI19" s="12">
        <f t="shared" si="11"/>
        <v>773.12166692908852</v>
      </c>
      <c r="AJ19" s="12">
        <f t="shared" si="12"/>
        <v>12369.946670865416</v>
      </c>
    </row>
    <row r="20" spans="6:36" x14ac:dyDescent="0.2">
      <c r="F20" s="3">
        <v>77</v>
      </c>
      <c r="G20" s="52">
        <f>MIN(BASE_CASE!H20*1.15,1)</f>
        <v>4.3182499999999999E-2</v>
      </c>
      <c r="H20" s="53">
        <f t="shared" si="0"/>
        <v>0.95681749999999999</v>
      </c>
      <c r="I20" s="53">
        <f t="shared" si="13"/>
        <v>0.69434802527021566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4"/>
        <v>1.0214653028663212</v>
      </c>
      <c r="Q20" s="12">
        <f t="shared" si="15"/>
        <v>82929.0760233615</v>
      </c>
      <c r="R20" s="12">
        <f t="shared" si="16"/>
        <v>20732.269005840375</v>
      </c>
      <c r="S20" s="12">
        <f t="shared" si="2"/>
        <v>103661.34502920188</v>
      </c>
      <c r="U20" s="3">
        <f t="shared" si="3"/>
        <v>6.5734021255278805E-3</v>
      </c>
      <c r="V20" s="34">
        <f t="shared" si="17"/>
        <v>1.9777783278811106E-3</v>
      </c>
      <c r="W20" s="3">
        <f t="shared" si="4"/>
        <v>3.7249278711324656E-2</v>
      </c>
      <c r="Y20" s="17">
        <f t="shared" si="5"/>
        <v>450.26369729036321</v>
      </c>
      <c r="Z20" s="17">
        <f t="shared" si="6"/>
        <v>135.49964115146435</v>
      </c>
      <c r="AB20" s="18">
        <f t="shared" si="18"/>
        <v>70.012070959621255</v>
      </c>
      <c r="AC20" s="19">
        <f t="shared" si="7"/>
        <v>46.271823645737854</v>
      </c>
      <c r="AE20" s="12">
        <f t="shared" si="8"/>
        <v>450.26369729036321</v>
      </c>
      <c r="AF20" s="12">
        <f t="shared" si="9"/>
        <v>135.49964115146435</v>
      </c>
      <c r="AG20" s="12">
        <f t="shared" si="19"/>
        <v>44.917910374454664</v>
      </c>
      <c r="AH20" s="12">
        <f t="shared" si="10"/>
        <v>2.1192707693643738</v>
      </c>
      <c r="AI20" s="12">
        <f t="shared" si="11"/>
        <v>632.8005195856465</v>
      </c>
      <c r="AJ20" s="12">
        <f t="shared" si="12"/>
        <v>10757.60883295599</v>
      </c>
    </row>
    <row r="21" spans="6:36" x14ac:dyDescent="0.2">
      <c r="F21" s="3">
        <v>78</v>
      </c>
      <c r="G21" s="52">
        <f>MIN(BASE_CASE!H21*1.15,1)</f>
        <v>4.7724999999999997E-2</v>
      </c>
      <c r="H21" s="53">
        <f t="shared" si="0"/>
        <v>0.95227499999999998</v>
      </c>
      <c r="I21" s="53">
        <f t="shared" si="13"/>
        <v>0.66121026576419462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4"/>
        <v>1.0210659664998805</v>
      </c>
      <c r="Q21" s="12">
        <f t="shared" si="15"/>
        <v>82813.18390319949</v>
      </c>
      <c r="R21" s="12">
        <f t="shared" si="16"/>
        <v>20703.295975799872</v>
      </c>
      <c r="S21" s="12">
        <f t="shared" si="2"/>
        <v>103516.47987899937</v>
      </c>
      <c r="U21" s="3">
        <f t="shared" si="3"/>
        <v>5.3207335327240023E-3</v>
      </c>
      <c r="V21" s="34">
        <f t="shared" si="17"/>
        <v>1.7777218264979691E-3</v>
      </c>
      <c r="W21" s="3">
        <f t="shared" si="4"/>
        <v>3.0150823352102681E-2</v>
      </c>
      <c r="Y21" s="17">
        <f t="shared" si="5"/>
        <v>356.44044680253393</v>
      </c>
      <c r="Z21" s="17">
        <f t="shared" si="6"/>
        <v>119.11410470339359</v>
      </c>
      <c r="AB21" s="18">
        <f t="shared" si="18"/>
        <v>71.412312378813681</v>
      </c>
      <c r="AC21" s="19">
        <f t="shared" si="7"/>
        <v>46.223517056826843</v>
      </c>
      <c r="AE21" s="12">
        <f t="shared" si="8"/>
        <v>356.44044680253393</v>
      </c>
      <c r="AF21" s="12">
        <f t="shared" si="9"/>
        <v>119.11410470339359</v>
      </c>
      <c r="AG21" s="12">
        <f t="shared" si="19"/>
        <v>35.727813164581733</v>
      </c>
      <c r="AH21" s="12">
        <f t="shared" si="10"/>
        <v>1.7217926698674122</v>
      </c>
      <c r="AI21" s="12">
        <f t="shared" si="11"/>
        <v>513.00415734037665</v>
      </c>
      <c r="AJ21" s="12">
        <f t="shared" si="12"/>
        <v>9234.0748321267802</v>
      </c>
    </row>
    <row r="22" spans="6:36" x14ac:dyDescent="0.2">
      <c r="F22" s="3">
        <v>79</v>
      </c>
      <c r="G22" s="52">
        <f>MIN(BASE_CASE!H22*1.15,1)</f>
        <v>5.4095999999999991E-2</v>
      </c>
      <c r="H22" s="53">
        <f t="shared" si="0"/>
        <v>0.94590399999999997</v>
      </c>
      <c r="I22" s="53">
        <f t="shared" si="13"/>
        <v>0.62544143522741469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4"/>
        <v>1.0208560193830205</v>
      </c>
      <c r="Q22" s="12">
        <f t="shared" si="15"/>
        <v>82680.449851873462</v>
      </c>
      <c r="R22" s="12">
        <f t="shared" si="16"/>
        <v>20670.112462968365</v>
      </c>
      <c r="S22" s="12">
        <f t="shared" si="2"/>
        <v>103350.56231484182</v>
      </c>
      <c r="U22" s="3">
        <f t="shared" si="3"/>
        <v>4.2779676618071001E-3</v>
      </c>
      <c r="V22" s="34">
        <f t="shared" si="17"/>
        <v>1.6310389400553463E-3</v>
      </c>
      <c r="W22" s="3">
        <f t="shared" si="4"/>
        <v>2.424181675024023E-2</v>
      </c>
      <c r="Y22" s="17">
        <f t="shared" si="5"/>
        <v>280.27972787208665</v>
      </c>
      <c r="Z22" s="17">
        <f t="shared" si="6"/>
        <v>106.88150750085772</v>
      </c>
      <c r="AB22" s="18">
        <f t="shared" si="18"/>
        <v>72.840558626389949</v>
      </c>
      <c r="AC22" s="19">
        <f t="shared" si="7"/>
        <v>46.184757206465243</v>
      </c>
      <c r="AE22" s="12">
        <f t="shared" si="8"/>
        <v>280.27972787208665</v>
      </c>
      <c r="AF22" s="12">
        <f t="shared" si="9"/>
        <v>106.88150750085772</v>
      </c>
      <c r="AG22" s="12">
        <f t="shared" si="19"/>
        <v>28.283073237746404</v>
      </c>
      <c r="AH22" s="12">
        <f t="shared" si="10"/>
        <v>1.3925084560918848</v>
      </c>
      <c r="AI22" s="12">
        <f t="shared" si="11"/>
        <v>416.83681706678266</v>
      </c>
      <c r="AJ22" s="12">
        <f t="shared" si="12"/>
        <v>7919.8995242688707</v>
      </c>
    </row>
    <row r="23" spans="6:36" x14ac:dyDescent="0.2">
      <c r="F23" s="3">
        <v>80</v>
      </c>
      <c r="G23" s="52">
        <f>MIN(BASE_CASE!H23*1.15,1)</f>
        <v>6.0685499999999989E-2</v>
      </c>
      <c r="H23" s="53">
        <f t="shared" si="0"/>
        <v>0.93931450000000005</v>
      </c>
      <c r="I23" s="53">
        <f t="shared" si="13"/>
        <v>0.58748620900992143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4"/>
        <v>1.0218726692939477</v>
      </c>
      <c r="Q23" s="12">
        <f t="shared" si="15"/>
        <v>82630.136364810038</v>
      </c>
      <c r="R23" s="12">
        <f t="shared" si="16"/>
        <v>20657.534091202509</v>
      </c>
      <c r="S23" s="12">
        <f t="shared" si="2"/>
        <v>103287.67045601255</v>
      </c>
      <c r="U23" s="3">
        <f t="shared" si="3"/>
        <v>3.4156034969765295E-3</v>
      </c>
      <c r="V23" s="34">
        <f t="shared" si="17"/>
        <v>1.4711267703967034E-3</v>
      </c>
      <c r="W23" s="3">
        <f t="shared" si="4"/>
        <v>1.9355086482867E-2</v>
      </c>
      <c r="Y23" s="17">
        <f t="shared" si="5"/>
        <v>218.85700059326979</v>
      </c>
      <c r="Z23" s="17">
        <f t="shared" si="6"/>
        <v>94.28165430977549</v>
      </c>
      <c r="AB23" s="18">
        <f t="shared" si="18"/>
        <v>74.297369798917757</v>
      </c>
      <c r="AC23" s="19">
        <f t="shared" si="7"/>
        <v>46.100119678456267</v>
      </c>
      <c r="AE23" s="12">
        <f t="shared" si="8"/>
        <v>218.85700059326979</v>
      </c>
      <c r="AF23" s="12">
        <f t="shared" si="9"/>
        <v>94.28165430977549</v>
      </c>
      <c r="AG23" s="12">
        <f t="shared" si="19"/>
        <v>22.239828843278378</v>
      </c>
      <c r="AH23" s="12">
        <f t="shared" si="10"/>
        <v>1.1175506534092803</v>
      </c>
      <c r="AI23" s="12">
        <f t="shared" si="11"/>
        <v>336.49603439973293</v>
      </c>
      <c r="AJ23" s="12">
        <f t="shared" si="12"/>
        <v>6729.9206879946587</v>
      </c>
    </row>
    <row r="24" spans="6:36" x14ac:dyDescent="0.2">
      <c r="F24" s="3">
        <v>81</v>
      </c>
      <c r="G24" s="52">
        <f>MIN(BASE_CASE!H24*1.15,1)</f>
        <v>6.7792499999999992E-2</v>
      </c>
      <c r="H24" s="53">
        <f t="shared" si="0"/>
        <v>0.93220749999999997</v>
      </c>
      <c r="I24" s="53">
        <f t="shared" si="13"/>
        <v>0.54765905018561634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4"/>
        <v>1.0228907378993022</v>
      </c>
      <c r="Q24" s="12">
        <f t="shared" si="15"/>
        <v>82662.12593342425</v>
      </c>
      <c r="R24" s="12">
        <f t="shared" si="16"/>
        <v>20665.531483356062</v>
      </c>
      <c r="S24" s="12">
        <f t="shared" si="2"/>
        <v>103327.6574167803</v>
      </c>
      <c r="U24" s="3">
        <f t="shared" si="3"/>
        <v>2.7064435173715855E-3</v>
      </c>
      <c r="V24" s="34">
        <f t="shared" si="17"/>
        <v>1.3121297003897607E-3</v>
      </c>
      <c r="W24" s="3">
        <f t="shared" si="4"/>
        <v>1.5336513265105652E-2</v>
      </c>
      <c r="Y24" s="17">
        <f t="shared" si="5"/>
        <v>169.60195291599388</v>
      </c>
      <c r="Z24" s="17">
        <f t="shared" si="6"/>
        <v>82.241820733799088</v>
      </c>
      <c r="AB24" s="18">
        <f t="shared" si="18"/>
        <v>75.783317194896114</v>
      </c>
      <c r="AC24" s="19">
        <f t="shared" si="7"/>
        <v>45.969838546582345</v>
      </c>
      <c r="AE24" s="12">
        <f t="shared" si="8"/>
        <v>169.60195291599388</v>
      </c>
      <c r="AF24" s="12">
        <f t="shared" si="9"/>
        <v>82.241820733799088</v>
      </c>
      <c r="AG24" s="12">
        <f t="shared" si="19"/>
        <v>17.366018031130988</v>
      </c>
      <c r="AH24" s="12">
        <f t="shared" si="10"/>
        <v>0.8897502006725343</v>
      </c>
      <c r="AI24" s="12">
        <f t="shared" si="11"/>
        <v>270.09954188159651</v>
      </c>
      <c r="AJ24" s="12">
        <f t="shared" si="12"/>
        <v>5672.0903795135264</v>
      </c>
    </row>
    <row r="25" spans="6:36" x14ac:dyDescent="0.2">
      <c r="F25" s="3">
        <v>82</v>
      </c>
      <c r="G25" s="52">
        <f>MIN(BASE_CASE!H25*1.15,1)</f>
        <v>7.5601000000000002E-2</v>
      </c>
      <c r="H25" s="53">
        <f t="shared" si="0"/>
        <v>0.92439899999999997</v>
      </c>
      <c r="I25" s="53">
        <f t="shared" si="13"/>
        <v>0.50625547833253359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4"/>
        <v>1.0240900000000002</v>
      </c>
      <c r="Q25" s="12">
        <f t="shared" si="15"/>
        <v>82791.08050312291</v>
      </c>
      <c r="R25" s="12">
        <f t="shared" si="16"/>
        <v>20697.770125780728</v>
      </c>
      <c r="S25" s="12">
        <f t="shared" si="2"/>
        <v>103488.85062890363</v>
      </c>
      <c r="U25" s="3">
        <f t="shared" si="3"/>
        <v>2.1265586288625599E-3</v>
      </c>
      <c r="V25" s="34">
        <f t="shared" si="17"/>
        <v>1.1594557393552521E-3</v>
      </c>
      <c r="W25" s="3">
        <f t="shared" si="4"/>
        <v>1.205049889688784E-2</v>
      </c>
      <c r="Y25" s="17">
        <f t="shared" si="5"/>
        <v>130.33114994801915</v>
      </c>
      <c r="Z25" s="17">
        <f t="shared" si="6"/>
        <v>71.073709034786063</v>
      </c>
      <c r="AB25" s="18">
        <f t="shared" si="18"/>
        <v>77.298983538794033</v>
      </c>
      <c r="AC25" s="19">
        <f t="shared" si="7"/>
        <v>45.786244683098147</v>
      </c>
      <c r="AE25" s="12">
        <f t="shared" si="8"/>
        <v>130.33114994801915</v>
      </c>
      <c r="AF25" s="12">
        <f t="shared" si="9"/>
        <v>71.073709034786063</v>
      </c>
      <c r="AG25" s="12">
        <f t="shared" si="19"/>
        <v>13.457693122546976</v>
      </c>
      <c r="AH25" s="12">
        <f t="shared" si="10"/>
        <v>0.70220134894170783</v>
      </c>
      <c r="AI25" s="12">
        <f t="shared" si="11"/>
        <v>215.56475345429388</v>
      </c>
      <c r="AJ25" s="12">
        <f t="shared" si="12"/>
        <v>4742.4245759944652</v>
      </c>
    </row>
    <row r="26" spans="6:36" x14ac:dyDescent="0.2">
      <c r="F26" s="3">
        <v>83</v>
      </c>
      <c r="G26" s="52">
        <f>MIN(BASE_CASE!H26*1.15,1)</f>
        <v>8.3006999999999984E-2</v>
      </c>
      <c r="H26" s="53">
        <f t="shared" si="0"/>
        <v>0.91699300000000006</v>
      </c>
      <c r="I26" s="53">
        <f t="shared" si="13"/>
        <v>0.46423272984258501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4"/>
        <v>1.0250103953858547</v>
      </c>
      <c r="Q26" s="12">
        <f t="shared" si="15"/>
        <v>82994.760361387715</v>
      </c>
      <c r="R26" s="12">
        <f t="shared" si="16"/>
        <v>20748.690090346929</v>
      </c>
      <c r="S26" s="12">
        <f t="shared" si="2"/>
        <v>103743.45045173465</v>
      </c>
      <c r="U26" s="3">
        <f t="shared" si="3"/>
        <v>1.6575334702430802E-3</v>
      </c>
      <c r="V26" s="34">
        <f t="shared" si="17"/>
        <v>1.0002757619339685E-3</v>
      </c>
      <c r="W26" s="3">
        <f t="shared" si="4"/>
        <v>9.3926896647107908E-3</v>
      </c>
      <c r="Y26" s="17">
        <f t="shared" si="5"/>
        <v>99.350998019967008</v>
      </c>
      <c r="Z26" s="17">
        <f t="shared" si="6"/>
        <v>59.967149510015922</v>
      </c>
      <c r="AB26" s="18">
        <f t="shared" si="18"/>
        <v>78.844963209569912</v>
      </c>
      <c r="AC26" s="19">
        <f t="shared" si="7"/>
        <v>45.5624350611387</v>
      </c>
      <c r="AE26" s="12">
        <f t="shared" si="8"/>
        <v>99.350998019967008</v>
      </c>
      <c r="AF26" s="12">
        <f t="shared" si="9"/>
        <v>59.967149510015922</v>
      </c>
      <c r="AG26" s="12">
        <f t="shared" si="19"/>
        <v>10.341603155259348</v>
      </c>
      <c r="AH26" s="12">
        <f t="shared" si="10"/>
        <v>0.54905007344377577</v>
      </c>
      <c r="AI26" s="12">
        <f t="shared" si="11"/>
        <v>170.20880075868604</v>
      </c>
      <c r="AJ26" s="12">
        <f t="shared" si="12"/>
        <v>3914.8024174497787</v>
      </c>
    </row>
    <row r="27" spans="6:36" x14ac:dyDescent="0.2">
      <c r="F27" s="3">
        <v>84</v>
      </c>
      <c r="G27" s="52">
        <f>MIN(BASE_CASE!H27*1.15,1)</f>
        <v>9.344899999999999E-2</v>
      </c>
      <c r="H27" s="53">
        <f t="shared" si="0"/>
        <v>0.906551</v>
      </c>
      <c r="I27" s="53">
        <f t="shared" si="13"/>
        <v>0.42085064547152529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4"/>
        <v>1.026051725769471</v>
      </c>
      <c r="Q27" s="12">
        <f t="shared" si="15"/>
        <v>83283.464922455794</v>
      </c>
      <c r="R27" s="12">
        <f t="shared" si="16"/>
        <v>20820.866230613949</v>
      </c>
      <c r="S27" s="12">
        <f t="shared" si="2"/>
        <v>104104.33115306974</v>
      </c>
      <c r="U27" s="3">
        <f t="shared" si="3"/>
        <v>1.2772428312349845E-3</v>
      </c>
      <c r="V27" s="34">
        <f t="shared" si="17"/>
        <v>8.7773745647755851E-4</v>
      </c>
      <c r="W27" s="3">
        <f t="shared" si="4"/>
        <v>7.237709376998247E-3</v>
      </c>
      <c r="Y27" s="17">
        <f t="shared" si="5"/>
        <v>74.872536499657443</v>
      </c>
      <c r="Z27" s="17">
        <f t="shared" si="6"/>
        <v>51.463242587597719</v>
      </c>
      <c r="AB27" s="18">
        <f t="shared" si="18"/>
        <v>80.421862473761308</v>
      </c>
      <c r="AC27" s="19">
        <f t="shared" si="7"/>
        <v>45.293704591266376</v>
      </c>
      <c r="AE27" s="12">
        <f t="shared" si="8"/>
        <v>74.872536499657443</v>
      </c>
      <c r="AF27" s="12">
        <f t="shared" si="9"/>
        <v>51.463242587597719</v>
      </c>
      <c r="AG27" s="12">
        <f t="shared" si="19"/>
        <v>7.883365623797908</v>
      </c>
      <c r="AH27" s="12">
        <f t="shared" si="10"/>
        <v>0.42542971099085136</v>
      </c>
      <c r="AI27" s="12">
        <f t="shared" si="11"/>
        <v>134.64457442204392</v>
      </c>
      <c r="AJ27" s="12">
        <f t="shared" si="12"/>
        <v>3231.4697861290542</v>
      </c>
    </row>
    <row r="28" spans="6:36" x14ac:dyDescent="0.2">
      <c r="F28" s="3">
        <v>85</v>
      </c>
      <c r="G28" s="52">
        <f>MIN(BASE_CASE!H28*1.15,1)</f>
        <v>0.10653599999999999</v>
      </c>
      <c r="H28" s="53">
        <f t="shared" si="0"/>
        <v>0.89346400000000004</v>
      </c>
      <c r="I28" s="53">
        <f t="shared" si="13"/>
        <v>0.3760149011055709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4"/>
        <v>1.0267129312805383</v>
      </c>
      <c r="Q28" s="12">
        <f t="shared" si="15"/>
        <v>83627.029768984314</v>
      </c>
      <c r="R28" s="12">
        <f t="shared" si="16"/>
        <v>20906.757442246078</v>
      </c>
      <c r="S28" s="12">
        <f t="shared" si="2"/>
        <v>104533.78721123039</v>
      </c>
      <c r="U28" s="3">
        <f t="shared" si="3"/>
        <v>9.6999491562155433E-4</v>
      </c>
      <c r="V28" s="34">
        <f t="shared" si="17"/>
        <v>7.7107660618788525E-4</v>
      </c>
      <c r="W28" s="3">
        <f t="shared" si="4"/>
        <v>5.4966378551888073E-3</v>
      </c>
      <c r="Y28" s="17">
        <f t="shared" si="5"/>
        <v>55.610618830129177</v>
      </c>
      <c r="Z28" s="17">
        <f t="shared" si="6"/>
        <v>44.214925428817942</v>
      </c>
      <c r="AB28" s="18">
        <f t="shared" si="18"/>
        <v>82.030299723236539</v>
      </c>
      <c r="AC28" s="19">
        <f t="shared" si="7"/>
        <v>44.997561904154267</v>
      </c>
      <c r="AE28" s="12">
        <f t="shared" si="8"/>
        <v>55.610618830129177</v>
      </c>
      <c r="AF28" s="12">
        <f t="shared" si="9"/>
        <v>44.214925428817942</v>
      </c>
      <c r="AG28" s="12">
        <f t="shared" si="19"/>
        <v>5.9410292562707872</v>
      </c>
      <c r="AH28" s="12">
        <f t="shared" si="10"/>
        <v>0.32567927573575645</v>
      </c>
      <c r="AI28" s="12">
        <f t="shared" si="11"/>
        <v>106.09225279095365</v>
      </c>
      <c r="AJ28" s="12">
        <f t="shared" si="12"/>
        <v>2652.3063197738411</v>
      </c>
    </row>
    <row r="29" spans="6:36" x14ac:dyDescent="0.2">
      <c r="F29" s="3">
        <v>86</v>
      </c>
      <c r="G29" s="52">
        <f>MIN(BASE_CASE!H29*1.15,1)</f>
        <v>0.12304999999999999</v>
      </c>
      <c r="H29" s="53">
        <f t="shared" si="0"/>
        <v>0.87695000000000001</v>
      </c>
      <c r="I29" s="53">
        <f t="shared" si="13"/>
        <v>0.3297462675245304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4"/>
        <v>1.0274345732142838</v>
      </c>
      <c r="Q29" s="12">
        <f t="shared" si="15"/>
        <v>84031.033003797362</v>
      </c>
      <c r="R29" s="12">
        <f t="shared" si="16"/>
        <v>21007.75825094934</v>
      </c>
      <c r="S29" s="12">
        <f t="shared" si="2"/>
        <v>105038.7912547467</v>
      </c>
      <c r="U29" s="3">
        <f t="shared" si="3"/>
        <v>7.2304148506617365E-4</v>
      </c>
      <c r="V29" s="34">
        <f t="shared" si="17"/>
        <v>6.7636128808098268E-4</v>
      </c>
      <c r="W29" s="3">
        <f t="shared" si="4"/>
        <v>4.0972350820416507E-3</v>
      </c>
      <c r="Y29" s="17">
        <f t="shared" si="5"/>
        <v>40.540653062340937</v>
      </c>
      <c r="Z29" s="17">
        <f t="shared" si="6"/>
        <v>37.930534884070426</v>
      </c>
      <c r="AB29" s="18">
        <f t="shared" si="18"/>
        <v>83.670905717701274</v>
      </c>
      <c r="AC29" s="19">
        <f t="shared" si="7"/>
        <v>44.671957065498589</v>
      </c>
      <c r="AE29" s="12">
        <f t="shared" si="8"/>
        <v>40.540653062340937</v>
      </c>
      <c r="AF29" s="12">
        <f t="shared" si="9"/>
        <v>37.930534884070426</v>
      </c>
      <c r="AG29" s="12">
        <f t="shared" si="19"/>
        <v>4.4126200081349713</v>
      </c>
      <c r="AH29" s="12">
        <f t="shared" si="10"/>
        <v>0.24554557027158866</v>
      </c>
      <c r="AI29" s="12">
        <f t="shared" si="11"/>
        <v>83.129353524817915</v>
      </c>
      <c r="AJ29" s="12">
        <f t="shared" si="12"/>
        <v>2161.3631916452659</v>
      </c>
    </row>
    <row r="30" spans="6:36" x14ac:dyDescent="0.2">
      <c r="F30" s="3">
        <v>87</v>
      </c>
      <c r="G30" s="52">
        <f>MIN(BASE_CASE!H30*1.15,1)</f>
        <v>0.14059899999999997</v>
      </c>
      <c r="H30" s="53">
        <f t="shared" si="0"/>
        <v>0.85940100000000008</v>
      </c>
      <c r="I30" s="53">
        <f t="shared" si="13"/>
        <v>0.28338427205684896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4"/>
        <v>1.0282167231936064</v>
      </c>
      <c r="Q30" s="12">
        <f t="shared" si="15"/>
        <v>84501.266906900069</v>
      </c>
      <c r="R30" s="12">
        <f t="shared" si="16"/>
        <v>21125.316726725017</v>
      </c>
      <c r="S30" s="12">
        <f t="shared" si="2"/>
        <v>105626.58363362509</v>
      </c>
      <c r="U30" s="3">
        <f t="shared" si="3"/>
        <v>5.2817518901125151E-4</v>
      </c>
      <c r="V30" s="34">
        <f t="shared" si="17"/>
        <v>5.7606715529997393E-4</v>
      </c>
      <c r="W30" s="3">
        <f t="shared" si="4"/>
        <v>2.9929927377304252E-3</v>
      </c>
      <c r="Y30" s="17">
        <f t="shared" si="5"/>
        <v>28.963086134857143</v>
      </c>
      <c r="Z30" s="17">
        <f t="shared" si="6"/>
        <v>31.595278927112997</v>
      </c>
      <c r="AB30" s="18">
        <f t="shared" si="18"/>
        <v>85.344323832055295</v>
      </c>
      <c r="AC30" s="19">
        <f t="shared" si="7"/>
        <v>44.314972883619298</v>
      </c>
      <c r="AE30" s="12">
        <f t="shared" si="8"/>
        <v>28.963086134857143</v>
      </c>
      <c r="AF30" s="12">
        <f t="shared" si="9"/>
        <v>31.595278927112997</v>
      </c>
      <c r="AG30" s="12">
        <f t="shared" si="19"/>
        <v>3.2168376476421634</v>
      </c>
      <c r="AH30" s="12">
        <f t="shared" si="10"/>
        <v>0.18156886155848945</v>
      </c>
      <c r="AI30" s="12">
        <f t="shared" si="11"/>
        <v>63.95677157117079</v>
      </c>
      <c r="AJ30" s="12">
        <f t="shared" si="12"/>
        <v>1726.8328324216113</v>
      </c>
    </row>
    <row r="31" spans="6:36" x14ac:dyDescent="0.2">
      <c r="F31" s="3">
        <v>88</v>
      </c>
      <c r="G31" s="52">
        <f>MIN(BASE_CASE!H31*1.15,1)</f>
        <v>0.160862</v>
      </c>
      <c r="H31" s="53">
        <f t="shared" si="0"/>
        <v>0.83913799999999994</v>
      </c>
      <c r="I31" s="53">
        <f t="shared" si="13"/>
        <v>0.2377985112852401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4"/>
        <v>1.0287783115855829</v>
      </c>
      <c r="Q31" s="12">
        <f t="shared" si="15"/>
        <v>85020.543140026217</v>
      </c>
      <c r="R31" s="12">
        <f t="shared" si="16"/>
        <v>21255.135785006554</v>
      </c>
      <c r="S31" s="12">
        <f t="shared" si="2"/>
        <v>106275.67892503277</v>
      </c>
      <c r="U31" s="3">
        <f t="shared" si="3"/>
        <v>3.76730090993045E-4</v>
      </c>
      <c r="V31" s="34">
        <f t="shared" si="17"/>
        <v>4.8145879777679166E-4</v>
      </c>
      <c r="W31" s="3">
        <f t="shared" si="4"/>
        <v>2.1348038489605882E-3</v>
      </c>
      <c r="Y31" s="17">
        <f t="shared" si="5"/>
        <v>20.203960327149741</v>
      </c>
      <c r="Z31" s="17">
        <f t="shared" si="6"/>
        <v>25.825400251737193</v>
      </c>
      <c r="AB31" s="18">
        <f t="shared" si="18"/>
        <v>87.051210308696398</v>
      </c>
      <c r="AC31" s="19">
        <f t="shared" si="7"/>
        <v>43.936844150248639</v>
      </c>
      <c r="AE31" s="12">
        <f t="shared" si="8"/>
        <v>20.203960327149741</v>
      </c>
      <c r="AF31" s="12">
        <f t="shared" si="9"/>
        <v>25.825400251737193</v>
      </c>
      <c r="AG31" s="12">
        <f t="shared" si="19"/>
        <v>2.2981733172522856</v>
      </c>
      <c r="AH31" s="12">
        <f t="shared" si="10"/>
        <v>0.1315026554604877</v>
      </c>
      <c r="AI31" s="12">
        <f t="shared" si="11"/>
        <v>48.459036551599709</v>
      </c>
      <c r="AJ31" s="12">
        <f t="shared" si="12"/>
        <v>1356.8530234447919</v>
      </c>
    </row>
    <row r="32" spans="6:36" x14ac:dyDescent="0.2">
      <c r="F32" s="3">
        <v>89</v>
      </c>
      <c r="G32" s="52">
        <f>MIN(BASE_CASE!H32*1.15,1)</f>
        <v>0.18403449999999999</v>
      </c>
      <c r="H32" s="53">
        <f t="shared" si="0"/>
        <v>0.81596550000000001</v>
      </c>
      <c r="I32" s="53">
        <f t="shared" si="13"/>
        <v>0.19403538116011659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4"/>
        <v>1.0290789263859452</v>
      </c>
      <c r="Q32" s="12">
        <f t="shared" si="15"/>
        <v>85568.00657167178</v>
      </c>
      <c r="R32" s="12">
        <f t="shared" si="16"/>
        <v>21392.001642917945</v>
      </c>
      <c r="S32" s="12">
        <f t="shared" si="2"/>
        <v>106960.00821458973</v>
      </c>
      <c r="U32" s="3">
        <f t="shared" si="3"/>
        <v>2.6128894350285764E-4</v>
      </c>
      <c r="V32" s="34">
        <f t="shared" si="17"/>
        <v>3.9287755894153734E-4</v>
      </c>
      <c r="W32" s="3">
        <f t="shared" si="4"/>
        <v>1.4806373465161933E-3</v>
      </c>
      <c r="Y32" s="17">
        <f t="shared" si="5"/>
        <v>13.704607668875202</v>
      </c>
      <c r="Z32" s="17">
        <f t="shared" si="6"/>
        <v>20.610285679274405</v>
      </c>
      <c r="AB32" s="18">
        <f t="shared" si="18"/>
        <v>88.79223451487033</v>
      </c>
      <c r="AC32" s="19">
        <f t="shared" si="7"/>
        <v>43.549216570436315</v>
      </c>
      <c r="AE32" s="12">
        <f t="shared" si="8"/>
        <v>13.704607668875202</v>
      </c>
      <c r="AF32" s="12">
        <f t="shared" si="9"/>
        <v>20.610285679274405</v>
      </c>
      <c r="AG32" s="12">
        <f t="shared" si="19"/>
        <v>1.6031492156361524</v>
      </c>
      <c r="AH32" s="12">
        <f t="shared" si="10"/>
        <v>9.296903515378567E-2</v>
      </c>
      <c r="AI32" s="12">
        <f t="shared" si="11"/>
        <v>36.011011598939547</v>
      </c>
      <c r="AJ32" s="12">
        <f t="shared" si="12"/>
        <v>1044.3193363692469</v>
      </c>
    </row>
    <row r="33" spans="6:36" x14ac:dyDescent="0.2">
      <c r="F33" s="3">
        <v>90</v>
      </c>
      <c r="G33" s="52">
        <f>MIN(BASE_CASE!H33*1.15,1)</f>
        <v>0.20787399999999998</v>
      </c>
      <c r="H33" s="53">
        <f t="shared" si="0"/>
        <v>0.792126</v>
      </c>
      <c r="I33" s="53">
        <f t="shared" si="13"/>
        <v>0.15370047033683851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4"/>
        <v>1.0293795630501541</v>
      </c>
      <c r="Q33" s="12">
        <f t="shared" si="15"/>
        <v>86144.15415707216</v>
      </c>
      <c r="R33" s="12">
        <f t="shared" si="16"/>
        <v>21536.03853926804</v>
      </c>
      <c r="S33" s="12">
        <f t="shared" si="2"/>
        <v>107680.19269634021</v>
      </c>
      <c r="U33" s="3">
        <f t="shared" si="3"/>
        <v>1.7592770081197289E-4</v>
      </c>
      <c r="V33" s="34">
        <f t="shared" si="17"/>
        <v>3.0778600776970713E-4</v>
      </c>
      <c r="W33" s="3">
        <f t="shared" si="4"/>
        <v>9.9692363793451319E-4</v>
      </c>
      <c r="Y33" s="17">
        <f t="shared" si="5"/>
        <v>9.0244179219361254</v>
      </c>
      <c r="Z33" s="17">
        <f t="shared" si="6"/>
        <v>15.791177533455032</v>
      </c>
      <c r="AB33" s="18">
        <f t="shared" si="18"/>
        <v>90.568079205167734</v>
      </c>
      <c r="AC33" s="19">
        <f t="shared" si="7"/>
        <v>43.152402181196955</v>
      </c>
      <c r="AE33" s="12">
        <f t="shared" si="8"/>
        <v>9.0244179219361254</v>
      </c>
      <c r="AF33" s="12">
        <f t="shared" si="9"/>
        <v>15.791177533455032</v>
      </c>
      <c r="AG33" s="12">
        <f t="shared" si="19"/>
        <v>1.0874355433749681</v>
      </c>
      <c r="AH33" s="12">
        <f t="shared" si="10"/>
        <v>6.3893058261367056E-2</v>
      </c>
      <c r="AI33" s="12">
        <f t="shared" si="11"/>
        <v>25.966924057027494</v>
      </c>
      <c r="AJ33" s="12">
        <f t="shared" si="12"/>
        <v>779.00772171082485</v>
      </c>
    </row>
    <row r="34" spans="6:36" x14ac:dyDescent="0.2">
      <c r="F34" s="3">
        <v>91</v>
      </c>
      <c r="G34" s="52">
        <f>MIN(BASE_CASE!H34*1.15,1)</f>
        <v>0.23021849999999999</v>
      </c>
      <c r="H34" s="53">
        <f t="shared" si="0"/>
        <v>0.76978150000000001</v>
      </c>
      <c r="I34" s="53">
        <f t="shared" si="13"/>
        <v>0.11831577860659705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4"/>
        <v>1.0299916309747603</v>
      </c>
      <c r="Q34" s="12">
        <f t="shared" si="15"/>
        <v>86775.747166721892</v>
      </c>
      <c r="R34" s="12">
        <f t="shared" si="16"/>
        <v>21693.936791680473</v>
      </c>
      <c r="S34" s="12">
        <f t="shared" si="2"/>
        <v>108469.68395840237</v>
      </c>
      <c r="U34" s="3">
        <f t="shared" si="3"/>
        <v>1.1511200600920292E-4</v>
      </c>
      <c r="V34" s="34">
        <f t="shared" si="17"/>
        <v>2.2951026453982661E-4</v>
      </c>
      <c r="W34" s="3">
        <f t="shared" si="4"/>
        <v>6.5230136738548346E-4</v>
      </c>
      <c r="Y34" s="17">
        <f t="shared" si="5"/>
        <v>5.7749075578826314</v>
      </c>
      <c r="Z34" s="17">
        <f t="shared" si="6"/>
        <v>11.516131410439373</v>
      </c>
      <c r="AB34" s="18">
        <f t="shared" si="18"/>
        <v>92.379440789271086</v>
      </c>
      <c r="AC34" s="19">
        <f t="shared" si="7"/>
        <v>42.733794043710517</v>
      </c>
      <c r="AE34" s="12">
        <f t="shared" si="8"/>
        <v>5.7749075578826314</v>
      </c>
      <c r="AF34" s="12">
        <f t="shared" si="9"/>
        <v>11.516131410439373</v>
      </c>
      <c r="AG34" s="12">
        <f t="shared" si="19"/>
        <v>0.71607015455949607</v>
      </c>
      <c r="AH34" s="12">
        <f t="shared" si="10"/>
        <v>4.2602329420800118E-2</v>
      </c>
      <c r="AI34" s="12">
        <f t="shared" si="11"/>
        <v>18.049711452302301</v>
      </c>
      <c r="AJ34" s="12">
        <f t="shared" si="12"/>
        <v>559.54105502137133</v>
      </c>
    </row>
    <row r="35" spans="6:36" x14ac:dyDescent="0.2">
      <c r="F35" s="3">
        <v>92</v>
      </c>
      <c r="G35" s="52">
        <f>MIN(BASE_CASE!H35*1.15,1)</f>
        <v>0.258405</v>
      </c>
      <c r="H35" s="53">
        <f t="shared" ref="H35:H66" si="20">1-G35</f>
        <v>0.741595</v>
      </c>
      <c r="I35" s="53">
        <f t="shared" si="13"/>
        <v>8.7742389835759341E-2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4"/>
        <v>1.0303124050796995</v>
      </c>
      <c r="Q35" s="12">
        <f t="shared" si="15"/>
        <v>87439.193933082614</v>
      </c>
      <c r="R35" s="12">
        <f t="shared" si="16"/>
        <v>21859.798483270653</v>
      </c>
      <c r="S35" s="12">
        <f t="shared" ref="S35:S66" si="22">Q35+R35</f>
        <v>109298.99241635327</v>
      </c>
      <c r="U35" s="3">
        <f t="shared" ref="U35:U53" si="23">I35*$B$7*(1-$B$7)^L35</f>
        <v>7.2561514881935629E-5</v>
      </c>
      <c r="V35" s="34">
        <f t="shared" si="17"/>
        <v>1.6855793483924584E-4</v>
      </c>
      <c r="W35" s="3">
        <f t="shared" ref="W35:W53" si="24">(1-G35)*(1-$B$7)*W34</f>
        <v>4.1118191766430196E-4</v>
      </c>
      <c r="Y35" s="17">
        <f t="shared" ref="Y35:Y53" si="25">U35*(S35-$B$9)*N35</f>
        <v>3.5601657503910347</v>
      </c>
      <c r="Z35" s="17">
        <f t="shared" ref="Z35:Z53" si="26">V35*MAX(S35,$B$8)*N35</f>
        <v>8.2716577163729301</v>
      </c>
      <c r="AB35" s="18">
        <f t="shared" si="18"/>
        <v>94.227029605056515</v>
      </c>
      <c r="AC35" s="19">
        <f t="shared" ref="AC35:AC66" si="27">AB35*N35</f>
        <v>42.306071158303645</v>
      </c>
      <c r="AE35" s="12">
        <f t="shared" ref="AE35:AE53" si="28">Y35</f>
        <v>3.5601657503910347</v>
      </c>
      <c r="AF35" s="12">
        <f t="shared" ref="AF35:AF53" si="29">Z35</f>
        <v>8.2716577163729301</v>
      </c>
      <c r="AG35" s="12">
        <f t="shared" si="19"/>
        <v>0.45822715570108041</v>
      </c>
      <c r="AH35" s="12">
        <f t="shared" ref="AH35:AH53" si="30">AC35*W34</f>
        <v>2.7596308065269033E-2</v>
      </c>
      <c r="AI35" s="12">
        <f t="shared" ref="AI35:AI66" si="31">SUM(AE35:AH35)</f>
        <v>12.317646930530314</v>
      </c>
      <c r="AJ35" s="12">
        <f t="shared" ref="AJ35:AJ66" si="32">AI35*L35</f>
        <v>394.16470177697005</v>
      </c>
    </row>
    <row r="36" spans="6:36" x14ac:dyDescent="0.2">
      <c r="F36" s="3">
        <v>93</v>
      </c>
      <c r="G36" s="52">
        <f>MIN(BASE_CASE!H36*1.15,1)</f>
        <v>0.28289999999999998</v>
      </c>
      <c r="H36" s="53">
        <f t="shared" si="20"/>
        <v>0.71710000000000007</v>
      </c>
      <c r="I36" s="53">
        <f t="shared" ref="I36:I67" si="33">I35*H36</f>
        <v>6.2920067751223024E-2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4">N35/N36</f>
        <v>1.0306332040308728</v>
      </c>
      <c r="Q36" s="12">
        <f t="shared" ref="Q36:Q53" si="35">Q35*(1-$B$5)*O36</f>
        <v>88135.146395904914</v>
      </c>
      <c r="R36" s="12">
        <f t="shared" ref="R36:R53" si="36">R35*(1-$B$5)*O36</f>
        <v>22033.786598976229</v>
      </c>
      <c r="S36" s="12">
        <f t="shared" si="22"/>
        <v>110168.93299488115</v>
      </c>
      <c r="U36" s="3">
        <f t="shared" si="23"/>
        <v>4.4228782973560638E-5</v>
      </c>
      <c r="V36" s="34">
        <f t="shared" ref="V36:V53" si="37">I35*G36*(1-$B$7)^L36</f>
        <v>1.16323364507231E-4</v>
      </c>
      <c r="W36" s="3">
        <f t="shared" si="24"/>
        <v>2.5062977018351033E-4</v>
      </c>
      <c r="Y36" s="17">
        <f t="shared" si="25"/>
        <v>2.1223076939150087</v>
      </c>
      <c r="Z36" s="17">
        <f t="shared" si="26"/>
        <v>5.5827626346662074</v>
      </c>
      <c r="AB36" s="18">
        <f t="shared" ref="AB36:AB53" si="38">AB35*(1+$B$4)</f>
        <v>96.111570197157647</v>
      </c>
      <c r="AC36" s="19">
        <f t="shared" si="27"/>
        <v>41.869592802462329</v>
      </c>
      <c r="AE36" s="12">
        <f t="shared" si="28"/>
        <v>2.1223076939150087</v>
      </c>
      <c r="AF36" s="12">
        <f t="shared" si="29"/>
        <v>5.5827626346662074</v>
      </c>
      <c r="AG36" s="12">
        <f t="shared" ref="AG36:AG53" si="39">S36/(1-$B$5)*($B$6)*N36*W35</f>
        <v>0.28249150770947018</v>
      </c>
      <c r="AH36" s="12">
        <f t="shared" si="30"/>
        <v>1.7216019460339915E-2</v>
      </c>
      <c r="AI36" s="12">
        <f t="shared" si="31"/>
        <v>8.0047778557510263</v>
      </c>
      <c r="AJ36" s="12">
        <f t="shared" si="32"/>
        <v>264.15766923978384</v>
      </c>
    </row>
    <row r="37" spans="6:36" x14ac:dyDescent="0.2">
      <c r="F37" s="3">
        <v>94</v>
      </c>
      <c r="G37" s="52">
        <f>MIN(BASE_CASE!H37*1.15,1)</f>
        <v>0.31696299999999994</v>
      </c>
      <c r="H37" s="53">
        <f t="shared" si="20"/>
        <v>0.68303700000000012</v>
      </c>
      <c r="I37" s="53">
        <f t="shared" si="33"/>
        <v>4.297673431659213E-2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4"/>
        <v>1.0309540278204883</v>
      </c>
      <c r="Q37" s="12">
        <f t="shared" si="35"/>
        <v>88864.291917679613</v>
      </c>
      <c r="R37" s="12">
        <f t="shared" si="36"/>
        <v>22216.072979419903</v>
      </c>
      <c r="S37" s="12">
        <f t="shared" si="22"/>
        <v>111080.36489709951</v>
      </c>
      <c r="U37" s="3">
        <f t="shared" si="23"/>
        <v>2.5678410950525149E-5</v>
      </c>
      <c r="V37" s="34">
        <f t="shared" si="37"/>
        <v>7.9440363846675958E-5</v>
      </c>
      <c r="W37" s="3">
        <f t="shared" si="24"/>
        <v>1.4551099538630919E-4</v>
      </c>
      <c r="Y37" s="17">
        <f t="shared" si="25"/>
        <v>1.205066479098349</v>
      </c>
      <c r="Z37" s="17">
        <f t="shared" si="26"/>
        <v>3.7287415947400913</v>
      </c>
      <c r="AB37" s="18">
        <f t="shared" si="38"/>
        <v>98.033801601100805</v>
      </c>
      <c r="AC37" s="19">
        <f t="shared" si="27"/>
        <v>41.424722641413254</v>
      </c>
      <c r="AE37" s="12">
        <f t="shared" si="28"/>
        <v>1.205066479098349</v>
      </c>
      <c r="AF37" s="12">
        <f t="shared" si="29"/>
        <v>3.7287415947400913</v>
      </c>
      <c r="AG37" s="12">
        <f t="shared" si="39"/>
        <v>0.16840031500635469</v>
      </c>
      <c r="AH37" s="12">
        <f t="shared" si="30"/>
        <v>1.038226871553306E-2</v>
      </c>
      <c r="AI37" s="12">
        <f t="shared" si="31"/>
        <v>5.1125906575603279</v>
      </c>
      <c r="AJ37" s="12">
        <f t="shared" si="32"/>
        <v>173.82808235705116</v>
      </c>
    </row>
    <row r="38" spans="6:36" x14ac:dyDescent="0.2">
      <c r="F38" s="3">
        <v>95</v>
      </c>
      <c r="G38" s="52">
        <f>MIN(BASE_CASE!H38*1.15,1)</f>
        <v>0.35139399999999998</v>
      </c>
      <c r="H38" s="53">
        <f t="shared" si="20"/>
        <v>0.64860600000000002</v>
      </c>
      <c r="I38" s="53">
        <f t="shared" si="33"/>
        <v>2.7874967738147557E-2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4"/>
        <v>1.0309230735935515</v>
      </c>
      <c r="Q38" s="12">
        <f t="shared" si="35"/>
        <v>89596.779479446108</v>
      </c>
      <c r="R38" s="12">
        <f t="shared" si="36"/>
        <v>22399.194869861527</v>
      </c>
      <c r="S38" s="12">
        <f t="shared" si="22"/>
        <v>111995.97434930764</v>
      </c>
      <c r="U38" s="3">
        <f t="shared" si="23"/>
        <v>1.4156895701029869E-5</v>
      </c>
      <c r="V38" s="34">
        <f t="shared" si="37"/>
        <v>5.1131690712776724E-5</v>
      </c>
      <c r="W38" s="3">
        <f t="shared" si="24"/>
        <v>8.0222408972502584E-5</v>
      </c>
      <c r="Y38" s="17">
        <f t="shared" si="25"/>
        <v>0.64975613340515093</v>
      </c>
      <c r="Z38" s="17">
        <f t="shared" si="26"/>
        <v>2.3471998613533014</v>
      </c>
      <c r="AB38" s="18">
        <f t="shared" si="38"/>
        <v>99.994477633122827</v>
      </c>
      <c r="AC38" s="19">
        <f t="shared" si="27"/>
        <v>40.985809879060042</v>
      </c>
      <c r="AE38" s="12">
        <f t="shared" si="28"/>
        <v>0.64975613340515093</v>
      </c>
      <c r="AF38" s="12">
        <f t="shared" si="29"/>
        <v>2.3471998613533014</v>
      </c>
      <c r="AG38" s="12">
        <f t="shared" si="39"/>
        <v>9.5619156887375545E-2</v>
      </c>
      <c r="AH38" s="12">
        <f t="shared" si="30"/>
        <v>5.9638859922160519E-3</v>
      </c>
      <c r="AI38" s="12">
        <f t="shared" si="31"/>
        <v>3.0985390376380439</v>
      </c>
      <c r="AJ38" s="12">
        <f t="shared" si="32"/>
        <v>108.44886631733154</v>
      </c>
    </row>
    <row r="39" spans="6:36" x14ac:dyDescent="0.2">
      <c r="F39" s="3">
        <v>96</v>
      </c>
      <c r="G39" s="52">
        <f>MIN(BASE_CASE!H39*1.15,1)</f>
        <v>0.38246699999999995</v>
      </c>
      <c r="H39" s="53">
        <f t="shared" si="20"/>
        <v>0.61753300000000011</v>
      </c>
      <c r="I39" s="53">
        <f t="shared" si="33"/>
        <v>1.7213712452241479E-2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4"/>
        <v>1.0312238412762189</v>
      </c>
      <c r="Q39" s="12">
        <f t="shared" si="35"/>
        <v>90361.659728555722</v>
      </c>
      <c r="R39" s="12">
        <f t="shared" si="36"/>
        <v>22590.41493213893</v>
      </c>
      <c r="S39" s="12">
        <f t="shared" si="22"/>
        <v>112952.07466069465</v>
      </c>
      <c r="U39" s="3">
        <f t="shared" si="23"/>
        <v>7.4309977320024677E-6</v>
      </c>
      <c r="V39" s="34">
        <f t="shared" si="37"/>
        <v>3.068242409248614E-5</v>
      </c>
      <c r="W39" s="3">
        <f t="shared" si="24"/>
        <v>4.2108987148013977E-5</v>
      </c>
      <c r="Y39" s="17">
        <f t="shared" si="25"/>
        <v>0.3335561829973564</v>
      </c>
      <c r="Z39" s="17">
        <f t="shared" si="26"/>
        <v>1.3774899558249456</v>
      </c>
      <c r="AB39" s="18">
        <f t="shared" si="38"/>
        <v>101.99436718578528</v>
      </c>
      <c r="AC39" s="19">
        <f t="shared" si="27"/>
        <v>40.539720285077657</v>
      </c>
      <c r="AE39" s="12">
        <f t="shared" si="28"/>
        <v>0.3335561829973564</v>
      </c>
      <c r="AF39" s="12">
        <f t="shared" si="29"/>
        <v>1.3774899558249456</v>
      </c>
      <c r="AG39" s="12">
        <f t="shared" si="39"/>
        <v>5.1556526770370988E-2</v>
      </c>
      <c r="AH39" s="12">
        <f t="shared" si="30"/>
        <v>3.2521940203403587E-3</v>
      </c>
      <c r="AI39" s="12">
        <f t="shared" si="31"/>
        <v>1.7658548596130133</v>
      </c>
      <c r="AJ39" s="12">
        <f t="shared" si="32"/>
        <v>63.570774946068475</v>
      </c>
    </row>
    <row r="40" spans="6:36" x14ac:dyDescent="0.2">
      <c r="F40" s="3">
        <v>97</v>
      </c>
      <c r="G40" s="52">
        <f>MIN(BASE_CASE!H40*1.15,1)</f>
        <v>0.41006699999999996</v>
      </c>
      <c r="H40" s="53">
        <f t="shared" si="20"/>
        <v>0.58993300000000004</v>
      </c>
      <c r="I40" s="53">
        <f t="shared" si="33"/>
        <v>1.0154937028088173E-2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4"/>
        <v>1.0315246307770374</v>
      </c>
      <c r="Q40" s="12">
        <f t="shared" si="35"/>
        <v>91159.651578764955</v>
      </c>
      <c r="R40" s="12">
        <f t="shared" si="36"/>
        <v>22789.912894691239</v>
      </c>
      <c r="S40" s="12">
        <f t="shared" si="22"/>
        <v>113949.56447345619</v>
      </c>
      <c r="U40" s="3">
        <f t="shared" si="23"/>
        <v>3.7262221672784003E-6</v>
      </c>
      <c r="V40" s="34">
        <f t="shared" si="37"/>
        <v>1.7267506032824648E-5</v>
      </c>
      <c r="W40" s="3">
        <f t="shared" si="24"/>
        <v>2.1115258947910928E-5</v>
      </c>
      <c r="Y40" s="17">
        <f t="shared" si="25"/>
        <v>0.16357997588748943</v>
      </c>
      <c r="Z40" s="17">
        <f t="shared" si="26"/>
        <v>0.75817113072781706</v>
      </c>
      <c r="AB40" s="18">
        <f t="shared" si="38"/>
        <v>104.03425452950098</v>
      </c>
      <c r="AC40" s="19">
        <f t="shared" si="27"/>
        <v>40.086793331953963</v>
      </c>
      <c r="AE40" s="12">
        <f t="shared" si="28"/>
        <v>0.16357997588748943</v>
      </c>
      <c r="AF40" s="12">
        <f t="shared" si="29"/>
        <v>0.75817113072781706</v>
      </c>
      <c r="AG40" s="12">
        <f t="shared" si="39"/>
        <v>2.6466810229892553E-2</v>
      </c>
      <c r="AH40" s="12">
        <f t="shared" si="30"/>
        <v>1.6880142652203418E-3</v>
      </c>
      <c r="AI40" s="12">
        <f t="shared" si="31"/>
        <v>0.94990593111041932</v>
      </c>
      <c r="AJ40" s="12">
        <f t="shared" si="32"/>
        <v>35.146519451085517</v>
      </c>
    </row>
    <row r="41" spans="6:36" x14ac:dyDescent="0.2">
      <c r="F41" s="3">
        <v>98</v>
      </c>
      <c r="G41" s="52">
        <f>MIN(BASE_CASE!H41*1.15,1)</f>
        <v>0.43594199999999994</v>
      </c>
      <c r="H41" s="53">
        <f t="shared" si="20"/>
        <v>0.56405800000000006</v>
      </c>
      <c r="I41" s="53">
        <f t="shared" si="33"/>
        <v>5.7279734701893596E-3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4"/>
        <v>1.0318254420895829</v>
      </c>
      <c r="Q41" s="12">
        <f t="shared" si="35"/>
        <v>91991.509139589674</v>
      </c>
      <c r="R41" s="12">
        <f t="shared" si="36"/>
        <v>22997.877284897419</v>
      </c>
      <c r="S41" s="12">
        <f t="shared" si="22"/>
        <v>114989.38642448709</v>
      </c>
      <c r="U41" s="3">
        <f t="shared" si="23"/>
        <v>1.786534609746112E-6</v>
      </c>
      <c r="V41" s="34">
        <f t="shared" si="37"/>
        <v>9.2050282162701855E-6</v>
      </c>
      <c r="W41" s="3">
        <f t="shared" si="24"/>
        <v>1.0123696121894631E-5</v>
      </c>
      <c r="Y41" s="17">
        <f t="shared" si="25"/>
        <v>7.6703003985253954E-2</v>
      </c>
      <c r="Z41" s="17">
        <f t="shared" si="26"/>
        <v>0.39527705574920624</v>
      </c>
      <c r="AB41" s="18">
        <f t="shared" si="38"/>
        <v>106.11493962009101</v>
      </c>
      <c r="AC41" s="19">
        <f t="shared" si="27"/>
        <v>39.627370610079517</v>
      </c>
      <c r="AE41" s="12">
        <f t="shared" si="28"/>
        <v>7.6703003985253954E-2</v>
      </c>
      <c r="AF41" s="12">
        <f t="shared" si="29"/>
        <v>0.39527705574920624</v>
      </c>
      <c r="AG41" s="12">
        <f t="shared" si="39"/>
        <v>1.2979622888448651E-2</v>
      </c>
      <c r="AH41" s="12">
        <f t="shared" si="30"/>
        <v>8.3674219185666404E-4</v>
      </c>
      <c r="AI41" s="12">
        <f t="shared" si="31"/>
        <v>0.48579642481476554</v>
      </c>
      <c r="AJ41" s="12">
        <f t="shared" si="32"/>
        <v>18.460264142961091</v>
      </c>
    </row>
    <row r="42" spans="6:36" x14ac:dyDescent="0.2">
      <c r="F42" s="3">
        <v>99</v>
      </c>
      <c r="G42" s="52">
        <f>MIN(BASE_CASE!H42*1.15,1)</f>
        <v>0.46288649999999992</v>
      </c>
      <c r="H42" s="53">
        <f t="shared" si="20"/>
        <v>0.53711350000000002</v>
      </c>
      <c r="I42" s="53">
        <f t="shared" si="33"/>
        <v>3.0765718784805528E-3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4"/>
        <v>1.0317341758090222</v>
      </c>
      <c r="Q42" s="12">
        <f t="shared" si="35"/>
        <v>92822.746618564299</v>
      </c>
      <c r="R42" s="12">
        <f t="shared" si="36"/>
        <v>23205.686654641075</v>
      </c>
      <c r="S42" s="12">
        <f t="shared" si="22"/>
        <v>116028.43327320537</v>
      </c>
      <c r="U42" s="3">
        <f t="shared" si="23"/>
        <v>8.1563607854508791E-7</v>
      </c>
      <c r="V42" s="34">
        <f t="shared" si="37"/>
        <v>4.6861222649273785E-6</v>
      </c>
      <c r="W42" s="3">
        <f t="shared" si="24"/>
        <v>4.621937778422164E-6</v>
      </c>
      <c r="Y42" s="17">
        <f t="shared" si="25"/>
        <v>3.4248132749859807E-2</v>
      </c>
      <c r="Z42" s="17">
        <f t="shared" si="26"/>
        <v>0.19680174832061315</v>
      </c>
      <c r="AB42" s="18">
        <f t="shared" si="38"/>
        <v>108.23723841249283</v>
      </c>
      <c r="AC42" s="19">
        <f t="shared" si="27"/>
        <v>39.176678421635408</v>
      </c>
      <c r="AE42" s="12">
        <f t="shared" si="28"/>
        <v>3.4248132749859807E-2</v>
      </c>
      <c r="AF42" s="12">
        <f t="shared" si="29"/>
        <v>0.19680174832061315</v>
      </c>
      <c r="AG42" s="12">
        <f t="shared" si="39"/>
        <v>6.0861635437518095E-3</v>
      </c>
      <c r="AH42" s="12">
        <f t="shared" si="30"/>
        <v>3.9661278740582345E-4</v>
      </c>
      <c r="AI42" s="12">
        <f t="shared" si="31"/>
        <v>0.23753265740163057</v>
      </c>
      <c r="AJ42" s="12">
        <f t="shared" si="32"/>
        <v>9.2637736386635918</v>
      </c>
    </row>
    <row r="43" spans="6:36" x14ac:dyDescent="0.2">
      <c r="F43" s="3">
        <v>100</v>
      </c>
      <c r="G43" s="52">
        <f>MIN(BASE_CASE!H43*1.15,1)</f>
        <v>0.49932999999999994</v>
      </c>
      <c r="H43" s="53">
        <f t="shared" si="20"/>
        <v>0.50067000000000006</v>
      </c>
      <c r="I43" s="53">
        <f t="shared" si="33"/>
        <v>1.5403472423988587E-3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4"/>
        <v>1.0320149205443923</v>
      </c>
      <c r="Q43" s="12">
        <f t="shared" si="35"/>
        <v>93686.981367791959</v>
      </c>
      <c r="R43" s="12">
        <f t="shared" si="36"/>
        <v>23421.74534194799</v>
      </c>
      <c r="S43" s="12">
        <f t="shared" si="22"/>
        <v>117108.72670973995</v>
      </c>
      <c r="U43" s="3">
        <f t="shared" si="23"/>
        <v>3.4710983812839387E-7</v>
      </c>
      <c r="V43" s="34">
        <f t="shared" si="37"/>
        <v>2.3078721908995398E-6</v>
      </c>
      <c r="W43" s="3">
        <f t="shared" si="24"/>
        <v>1.9669557493942314E-6</v>
      </c>
      <c r="Y43" s="17">
        <f t="shared" si="25"/>
        <v>1.4254334263579903E-2</v>
      </c>
      <c r="Z43" s="17">
        <f t="shared" si="26"/>
        <v>9.4790746965477873E-2</v>
      </c>
      <c r="AB43" s="18">
        <f t="shared" si="38"/>
        <v>110.40198318074269</v>
      </c>
      <c r="AC43" s="19">
        <f t="shared" si="27"/>
        <v>38.720575831392964</v>
      </c>
      <c r="AE43" s="12">
        <f t="shared" si="28"/>
        <v>1.4254334263579903E-2</v>
      </c>
      <c r="AF43" s="12">
        <f t="shared" si="29"/>
        <v>9.4790746965477873E-2</v>
      </c>
      <c r="AG43" s="12">
        <f t="shared" si="39"/>
        <v>2.717486948905582E-3</v>
      </c>
      <c r="AH43" s="12">
        <f t="shared" si="30"/>
        <v>1.7896409223737533E-4</v>
      </c>
      <c r="AI43" s="12">
        <f t="shared" si="31"/>
        <v>0.11194153227020073</v>
      </c>
      <c r="AJ43" s="12">
        <f t="shared" si="32"/>
        <v>4.4776612908080295</v>
      </c>
    </row>
    <row r="44" spans="6:36" x14ac:dyDescent="0.2">
      <c r="F44" s="3">
        <v>101</v>
      </c>
      <c r="G44" s="52">
        <f>MIN(BASE_CASE!H44*1.15,1)</f>
        <v>0.54613499999999993</v>
      </c>
      <c r="H44" s="53">
        <f t="shared" si="20"/>
        <v>0.45386500000000007</v>
      </c>
      <c r="I44" s="53">
        <f t="shared" si="33"/>
        <v>6.9910970117135812E-4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4"/>
        <v>1.0318835219689406</v>
      </c>
      <c r="Q44" s="12">
        <f t="shared" si="35"/>
        <v>94547.223145914104</v>
      </c>
      <c r="R44" s="12">
        <f t="shared" si="36"/>
        <v>23636.805786478526</v>
      </c>
      <c r="S44" s="12">
        <f t="shared" si="22"/>
        <v>118184.02893239263</v>
      </c>
      <c r="U44" s="3">
        <f t="shared" si="23"/>
        <v>1.3390985567982199E-7</v>
      </c>
      <c r="V44" s="34">
        <f t="shared" si="37"/>
        <v>1.0742233781954189E-6</v>
      </c>
      <c r="W44" s="3">
        <f t="shared" si="24"/>
        <v>7.5882251551899104E-7</v>
      </c>
      <c r="Y44" s="17">
        <f t="shared" si="25"/>
        <v>5.3781398037970017E-3</v>
      </c>
      <c r="Z44" s="17">
        <f t="shared" si="26"/>
        <v>4.3150680188539701E-2</v>
      </c>
      <c r="AB44" s="18">
        <f t="shared" si="38"/>
        <v>112.61002284435754</v>
      </c>
      <c r="AC44" s="19">
        <f t="shared" si="27"/>
        <v>38.274656496752947</v>
      </c>
      <c r="AE44" s="12">
        <f t="shared" si="28"/>
        <v>5.3781398037970017E-3</v>
      </c>
      <c r="AF44" s="12">
        <f t="shared" si="29"/>
        <v>4.3150680188539701E-2</v>
      </c>
      <c r="AG44" s="12">
        <f t="shared" si="39"/>
        <v>1.1310370117360246E-3</v>
      </c>
      <c r="AH44" s="12">
        <f t="shared" si="30"/>
        <v>7.5284555652377482E-5</v>
      </c>
      <c r="AI44" s="12">
        <f t="shared" si="31"/>
        <v>4.9735141559725103E-2</v>
      </c>
      <c r="AJ44" s="12">
        <f t="shared" si="32"/>
        <v>2.0391408039487291</v>
      </c>
    </row>
    <row r="45" spans="6:36" x14ac:dyDescent="0.2">
      <c r="F45" s="3">
        <v>102</v>
      </c>
      <c r="G45" s="52">
        <f>MIN(BASE_CASE!H45*1.15,1)</f>
        <v>0.58597099999999991</v>
      </c>
      <c r="H45" s="53">
        <f t="shared" si="20"/>
        <v>0.41402900000000009</v>
      </c>
      <c r="I45" s="53">
        <f t="shared" si="33"/>
        <v>2.8945169046627631E-4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4"/>
        <v>1.032144196866309</v>
      </c>
      <c r="Q45" s="12">
        <f t="shared" si="35"/>
        <v>95439.467610481865</v>
      </c>
      <c r="R45" s="12">
        <f t="shared" si="36"/>
        <v>23859.866902620466</v>
      </c>
      <c r="S45" s="12">
        <f t="shared" si="22"/>
        <v>119299.33451310234</v>
      </c>
      <c r="U45" s="3">
        <f t="shared" si="23"/>
        <v>4.7126179091671877E-8</v>
      </c>
      <c r="V45" s="34">
        <f t="shared" si="37"/>
        <v>4.4464798824117872E-7</v>
      </c>
      <c r="W45" s="3">
        <f t="shared" si="24"/>
        <v>2.6704834818614056E-7</v>
      </c>
      <c r="Y45" s="17">
        <f t="shared" si="25"/>
        <v>1.8510634978163359E-3</v>
      </c>
      <c r="Z45" s="17">
        <f t="shared" si="26"/>
        <v>1.7468203102766075E-2</v>
      </c>
      <c r="AB45" s="18">
        <f t="shared" si="38"/>
        <v>114.8622233012447</v>
      </c>
      <c r="AC45" s="19">
        <f t="shared" si="27"/>
        <v>37.824317324282525</v>
      </c>
      <c r="AE45" s="12">
        <f t="shared" si="28"/>
        <v>1.8510634978163359E-3</v>
      </c>
      <c r="AF45" s="12">
        <f t="shared" si="29"/>
        <v>1.7468203102766075E-2</v>
      </c>
      <c r="AG45" s="12">
        <f t="shared" si="39"/>
        <v>4.2673797361253484E-4</v>
      </c>
      <c r="AH45" s="12">
        <f t="shared" si="30"/>
        <v>2.8701943619800619E-5</v>
      </c>
      <c r="AI45" s="12">
        <f t="shared" si="31"/>
        <v>1.9774706517814745E-2</v>
      </c>
      <c r="AJ45" s="12">
        <f t="shared" si="32"/>
        <v>0.8305376737482193</v>
      </c>
    </row>
    <row r="46" spans="6:36" x14ac:dyDescent="0.2">
      <c r="F46" s="3">
        <v>103</v>
      </c>
      <c r="G46" s="52">
        <f>MIN(BASE_CASE!H46*1.15,1)</f>
        <v>0.62609449999999989</v>
      </c>
      <c r="H46" s="53">
        <f t="shared" si="20"/>
        <v>0.37390550000000011</v>
      </c>
      <c r="I46" s="53">
        <f t="shared" si="33"/>
        <v>1.0822757904963831E-4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4"/>
        <v>1.0324048881369017</v>
      </c>
      <c r="Q46" s="12">
        <f t="shared" si="35"/>
        <v>96364.465078835594</v>
      </c>
      <c r="R46" s="12">
        <f t="shared" si="36"/>
        <v>24091.116269708898</v>
      </c>
      <c r="S46" s="12">
        <f t="shared" si="22"/>
        <v>120455.5813485445</v>
      </c>
      <c r="U46" s="3">
        <f t="shared" si="23"/>
        <v>1.4977626922906956E-8</v>
      </c>
      <c r="V46" s="34">
        <f t="shared" si="37"/>
        <v>1.6719750203342761E-7</v>
      </c>
      <c r="W46" s="3">
        <f t="shared" si="24"/>
        <v>8.4873219229806056E-8</v>
      </c>
      <c r="Y46" s="17">
        <f t="shared" si="25"/>
        <v>5.7536262853537733E-4</v>
      </c>
      <c r="Z46" s="17">
        <f t="shared" si="26"/>
        <v>6.4239261640879203E-3</v>
      </c>
      <c r="AB46" s="18">
        <f t="shared" si="38"/>
        <v>117.15946776726959</v>
      </c>
      <c r="AC46" s="19">
        <f t="shared" si="27"/>
        <v>37.369838242815632</v>
      </c>
      <c r="AE46" s="12">
        <f t="shared" si="28"/>
        <v>5.7536262853537733E-4</v>
      </c>
      <c r="AF46" s="12">
        <f t="shared" si="29"/>
        <v>6.4239261640879203E-3</v>
      </c>
      <c r="AG46" s="12">
        <f t="shared" si="39"/>
        <v>1.4687566054118401E-4</v>
      </c>
      <c r="AH46" s="12">
        <f t="shared" si="30"/>
        <v>9.9795535747271808E-6</v>
      </c>
      <c r="AI46" s="12">
        <f t="shared" si="31"/>
        <v>7.1561440067392087E-3</v>
      </c>
      <c r="AJ46" s="12">
        <f t="shared" si="32"/>
        <v>0.30771419228978597</v>
      </c>
    </row>
    <row r="47" spans="6:36" x14ac:dyDescent="0.2">
      <c r="F47" s="3">
        <v>104</v>
      </c>
      <c r="G47" s="52">
        <f>MIN(BASE_CASE!H47*1.15,1)</f>
        <v>0.66612599999999988</v>
      </c>
      <c r="H47" s="53">
        <f t="shared" si="20"/>
        <v>0.33387400000000012</v>
      </c>
      <c r="I47" s="53">
        <f t="shared" si="33"/>
        <v>3.6134374727618954E-5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4"/>
        <v>1.0322232868960919</v>
      </c>
      <c r="Q47" s="12">
        <f t="shared" si="35"/>
        <v>97281.312696218825</v>
      </c>
      <c r="R47" s="12">
        <f t="shared" si="36"/>
        <v>24320.328174054706</v>
      </c>
      <c r="S47" s="12">
        <f t="shared" si="22"/>
        <v>121601.64087027354</v>
      </c>
      <c r="U47" s="3">
        <f t="shared" si="23"/>
        <v>4.250544179569843E-9</v>
      </c>
      <c r="V47" s="34">
        <f t="shared" si="37"/>
        <v>5.65362580326738E-8</v>
      </c>
      <c r="W47" s="3">
        <f t="shared" si="24"/>
        <v>2.4086417017562433E-8</v>
      </c>
      <c r="Y47" s="17">
        <f t="shared" si="25"/>
        <v>1.5969183460157305E-4</v>
      </c>
      <c r="Z47" s="17">
        <f t="shared" si="26"/>
        <v>2.1244018507309971E-3</v>
      </c>
      <c r="AB47" s="18">
        <f t="shared" si="38"/>
        <v>119.50265712261498</v>
      </c>
      <c r="AC47" s="19">
        <f t="shared" si="27"/>
        <v>36.927315525200882</v>
      </c>
      <c r="AE47" s="12">
        <f t="shared" si="28"/>
        <v>1.5969183460157305E-4</v>
      </c>
      <c r="AF47" s="12">
        <f t="shared" si="29"/>
        <v>2.1244018507309971E-3</v>
      </c>
      <c r="AG47" s="12">
        <f t="shared" si="39"/>
        <v>4.5653015255240022E-5</v>
      </c>
      <c r="AH47" s="12">
        <f t="shared" si="30"/>
        <v>3.1341401461385953E-6</v>
      </c>
      <c r="AI47" s="12">
        <f t="shared" si="31"/>
        <v>2.3328808407339489E-3</v>
      </c>
      <c r="AJ47" s="12">
        <f t="shared" si="32"/>
        <v>0.10264675699229375</v>
      </c>
    </row>
    <row r="48" spans="6:36" x14ac:dyDescent="0.2">
      <c r="F48" s="3">
        <v>105</v>
      </c>
      <c r="G48" s="52">
        <f>MIN(BASE_CASE!H48*1.15,1)</f>
        <v>0.70568599999999992</v>
      </c>
      <c r="H48" s="53">
        <f t="shared" si="20"/>
        <v>0.29431400000000008</v>
      </c>
      <c r="I48" s="53">
        <f t="shared" si="33"/>
        <v>1.0634852363584448E-5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4"/>
        <v>1.0324639038058816</v>
      </c>
      <c r="Q48" s="12">
        <f t="shared" si="35"/>
        <v>98229.776108477381</v>
      </c>
      <c r="R48" s="12">
        <f t="shared" si="36"/>
        <v>24557.444027119345</v>
      </c>
      <c r="S48" s="12">
        <f t="shared" si="22"/>
        <v>122787.22013559673</v>
      </c>
      <c r="U48" s="3">
        <f t="shared" si="23"/>
        <v>1.063345460716031E-9</v>
      </c>
      <c r="V48" s="34">
        <f t="shared" si="37"/>
        <v>1.6997447279455565E-8</v>
      </c>
      <c r="W48" s="3">
        <f t="shared" si="24"/>
        <v>6.0256242773908409E-9</v>
      </c>
      <c r="Y48" s="17">
        <f t="shared" si="25"/>
        <v>3.907078182780969E-5</v>
      </c>
      <c r="Z48" s="17">
        <f t="shared" si="26"/>
        <v>6.2464341824123833E-4</v>
      </c>
      <c r="AB48" s="18">
        <f t="shared" si="38"/>
        <v>121.89271026506728</v>
      </c>
      <c r="AC48" s="19">
        <f t="shared" si="27"/>
        <v>36.481528987948657</v>
      </c>
      <c r="AE48" s="12">
        <f t="shared" si="28"/>
        <v>3.907078182780969E-5</v>
      </c>
      <c r="AF48" s="12">
        <f t="shared" si="29"/>
        <v>6.2464341824123833E-4</v>
      </c>
      <c r="AG48" s="12">
        <f t="shared" si="39"/>
        <v>1.2670969557982174E-5</v>
      </c>
      <c r="AH48" s="12">
        <f t="shared" si="30"/>
        <v>8.7870932064202374E-7</v>
      </c>
      <c r="AI48" s="12">
        <f t="shared" si="31"/>
        <v>6.7726387894767224E-4</v>
      </c>
      <c r="AJ48" s="12">
        <f t="shared" si="32"/>
        <v>3.047687455264525E-2</v>
      </c>
    </row>
    <row r="49" spans="6:36" x14ac:dyDescent="0.2">
      <c r="F49" s="3">
        <v>106</v>
      </c>
      <c r="G49" s="52">
        <f>MIN(BASE_CASE!H49*1.15,1)</f>
        <v>0.74439499999999992</v>
      </c>
      <c r="H49" s="53">
        <f t="shared" si="20"/>
        <v>0.25560500000000008</v>
      </c>
      <c r="I49" s="53">
        <f t="shared" si="33"/>
        <v>2.7183214383940037E-6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4"/>
        <v>1.0322422114088312</v>
      </c>
      <c r="Q49" s="12">
        <f t="shared" si="35"/>
        <v>99166.189047448061</v>
      </c>
      <c r="R49" s="12">
        <f t="shared" si="36"/>
        <v>24791.547261862015</v>
      </c>
      <c r="S49" s="12">
        <f t="shared" si="22"/>
        <v>123957.73630931007</v>
      </c>
      <c r="U49" s="3">
        <f t="shared" si="23"/>
        <v>2.3102695401337299E-10</v>
      </c>
      <c r="V49" s="34">
        <f t="shared" si="37"/>
        <v>4.4854445839683559E-9</v>
      </c>
      <c r="W49" s="3">
        <f t="shared" si="24"/>
        <v>1.3091527394091134E-9</v>
      </c>
      <c r="Y49" s="17">
        <f t="shared" si="25"/>
        <v>8.3019458314635642E-6</v>
      </c>
      <c r="Z49" s="17">
        <f t="shared" si="26"/>
        <v>1.6121031097145167E-4</v>
      </c>
      <c r="AB49" s="18">
        <f t="shared" si="38"/>
        <v>124.33056447036863</v>
      </c>
      <c r="AC49" s="19">
        <f t="shared" si="27"/>
        <v>36.048864458779363</v>
      </c>
      <c r="AE49" s="12">
        <f t="shared" si="28"/>
        <v>8.3019458314635642E-6</v>
      </c>
      <c r="AF49" s="12">
        <f t="shared" si="29"/>
        <v>1.6121031097145167E-4</v>
      </c>
      <c r="AG49" s="12">
        <f t="shared" si="39"/>
        <v>3.1001203164798469E-6</v>
      </c>
      <c r="AH49" s="12">
        <f t="shared" si="30"/>
        <v>2.1721691285519276E-7</v>
      </c>
      <c r="AI49" s="12">
        <f t="shared" si="31"/>
        <v>1.7282959403225025E-4</v>
      </c>
      <c r="AJ49" s="12">
        <f t="shared" si="32"/>
        <v>7.9501613254835124E-3</v>
      </c>
    </row>
    <row r="50" spans="6:36" x14ac:dyDescent="0.2">
      <c r="F50" s="3">
        <v>107</v>
      </c>
      <c r="G50" s="52">
        <f>MIN(BASE_CASE!H50*1.15,1)</f>
        <v>0.78189649999999999</v>
      </c>
      <c r="H50" s="53">
        <f t="shared" si="20"/>
        <v>0.21810350000000001</v>
      </c>
      <c r="I50" s="53">
        <f t="shared" si="33"/>
        <v>5.928754198387666E-7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4"/>
        <v>1.0324627532258097</v>
      </c>
      <c r="Q50" s="12">
        <f t="shared" si="35"/>
        <v>100132.91784628089</v>
      </c>
      <c r="R50" s="12">
        <f t="shared" si="36"/>
        <v>25033.229461570223</v>
      </c>
      <c r="S50" s="12">
        <f t="shared" si="22"/>
        <v>125166.14730785112</v>
      </c>
      <c r="U50" s="3">
        <f t="shared" si="23"/>
        <v>4.2829619174957342E-11</v>
      </c>
      <c r="V50" s="34">
        <f t="shared" si="37"/>
        <v>1.023621944909398E-9</v>
      </c>
      <c r="W50" s="3">
        <f t="shared" si="24"/>
        <v>2.4270117532475826E-10</v>
      </c>
      <c r="Y50" s="17">
        <f t="shared" si="25"/>
        <v>1.5052234909402105E-6</v>
      </c>
      <c r="Z50" s="17">
        <f t="shared" si="26"/>
        <v>3.5980381424761741E-5</v>
      </c>
      <c r="AB50" s="18">
        <f t="shared" si="38"/>
        <v>126.81717575977601</v>
      </c>
      <c r="AC50" s="19">
        <f t="shared" si="27"/>
        <v>35.613722270437222</v>
      </c>
      <c r="AE50" s="12">
        <f t="shared" si="28"/>
        <v>1.5052234909402105E-6</v>
      </c>
      <c r="AF50" s="12">
        <f t="shared" si="29"/>
        <v>3.5980381424761741E-5</v>
      </c>
      <c r="AG50" s="12">
        <f t="shared" si="39"/>
        <v>6.5872731852942199E-7</v>
      </c>
      <c r="AH50" s="12">
        <f t="shared" si="30"/>
        <v>4.6623802070898243E-8</v>
      </c>
      <c r="AI50" s="12">
        <f t="shared" si="31"/>
        <v>3.8190956036302274E-5</v>
      </c>
      <c r="AJ50" s="12">
        <f t="shared" si="32"/>
        <v>1.7949749337062069E-3</v>
      </c>
    </row>
    <row r="51" spans="6:36" x14ac:dyDescent="0.2">
      <c r="F51" s="3">
        <v>108</v>
      </c>
      <c r="G51" s="52">
        <f>MIN(BASE_CASE!H51*1.15,1)</f>
        <v>0.81785699999999995</v>
      </c>
      <c r="H51" s="53">
        <f t="shared" si="20"/>
        <v>0.18214300000000005</v>
      </c>
      <c r="I51" s="53">
        <f t="shared" si="33"/>
        <v>1.079881075956925E-7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4"/>
        <v>1.0326833067620442</v>
      </c>
      <c r="Q51" s="12">
        <f t="shared" si="35"/>
        <v>101130.66967745041</v>
      </c>
      <c r="R51" s="12">
        <f t="shared" si="36"/>
        <v>25282.667419362602</v>
      </c>
      <c r="S51" s="12">
        <f t="shared" si="22"/>
        <v>126413.33709681302</v>
      </c>
      <c r="U51" s="3">
        <f t="shared" si="23"/>
        <v>6.6309480265766202E-12</v>
      </c>
      <c r="V51" s="34">
        <f t="shared" si="37"/>
        <v>1.9849485514758088E-10</v>
      </c>
      <c r="W51" s="3">
        <f t="shared" si="24"/>
        <v>3.757537215060083E-11</v>
      </c>
      <c r="Y51" s="17">
        <f t="shared" si="25"/>
        <v>2.2791449057134243E-7</v>
      </c>
      <c r="Z51" s="17">
        <f t="shared" si="26"/>
        <v>6.8236113739254028E-6</v>
      </c>
      <c r="AB51" s="18">
        <f t="shared" si="38"/>
        <v>129.35351927497152</v>
      </c>
      <c r="AC51" s="19">
        <f t="shared" si="27"/>
        <v>35.176318313641893</v>
      </c>
      <c r="AE51" s="12">
        <f t="shared" si="28"/>
        <v>2.2791449057134243E-7</v>
      </c>
      <c r="AF51" s="12">
        <f t="shared" si="29"/>
        <v>6.8236113739254028E-6</v>
      </c>
      <c r="AG51" s="12">
        <f t="shared" si="39"/>
        <v>1.1943348093884386E-7</v>
      </c>
      <c r="AH51" s="12">
        <f t="shared" si="30"/>
        <v>8.5373337983187053E-9</v>
      </c>
      <c r="AI51" s="12">
        <f t="shared" si="31"/>
        <v>7.1794966792339081E-6</v>
      </c>
      <c r="AJ51" s="12">
        <f t="shared" si="32"/>
        <v>3.4461584060322759E-4</v>
      </c>
    </row>
    <row r="52" spans="6:36" x14ac:dyDescent="0.2">
      <c r="F52" s="3">
        <v>109</v>
      </c>
      <c r="G52" s="52">
        <f>MIN(BASE_CASE!H52*1.15,1)</f>
        <v>0.85198899999999989</v>
      </c>
      <c r="H52" s="53">
        <f t="shared" si="20"/>
        <v>0.14801100000000011</v>
      </c>
      <c r="I52" s="53">
        <f t="shared" si="33"/>
        <v>1.5983427793346056E-8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4"/>
        <v>1.0324114627260232</v>
      </c>
      <c r="Q52" s="12">
        <f t="shared" si="35"/>
        <v>102111.47643077935</v>
      </c>
      <c r="R52" s="12">
        <f t="shared" si="36"/>
        <v>25527.869107694838</v>
      </c>
      <c r="S52" s="12">
        <f t="shared" si="22"/>
        <v>127639.34553847418</v>
      </c>
      <c r="U52" s="3">
        <f t="shared" si="23"/>
        <v>8.342352611073879E-13</v>
      </c>
      <c r="V52" s="34">
        <f t="shared" si="37"/>
        <v>3.2013803743218258E-11</v>
      </c>
      <c r="W52" s="3">
        <f t="shared" si="24"/>
        <v>4.7273331462751964E-12</v>
      </c>
      <c r="Y52" s="17">
        <f t="shared" si="25"/>
        <v>2.8042993510696605E-8</v>
      </c>
      <c r="Z52" s="17">
        <f t="shared" si="26"/>
        <v>1.0763193865574453E-6</v>
      </c>
      <c r="AB52" s="18">
        <f t="shared" si="38"/>
        <v>131.94058966047095</v>
      </c>
      <c r="AC52" s="19">
        <f t="shared" si="27"/>
        <v>34.753435016283198</v>
      </c>
      <c r="AE52" s="12">
        <f t="shared" si="28"/>
        <v>2.8042993510696605E-8</v>
      </c>
      <c r="AF52" s="12">
        <f t="shared" si="29"/>
        <v>1.0763193865574453E-6</v>
      </c>
      <c r="AG52" s="12">
        <f t="shared" si="39"/>
        <v>1.8084077354748615E-8</v>
      </c>
      <c r="AH52" s="12">
        <f t="shared" si="30"/>
        <v>1.3058732542485634E-9</v>
      </c>
      <c r="AI52" s="12">
        <f t="shared" si="31"/>
        <v>1.1237523306771391E-6</v>
      </c>
      <c r="AJ52" s="12">
        <f t="shared" si="32"/>
        <v>5.5063864203179814E-5</v>
      </c>
    </row>
    <row r="53" spans="6:36" x14ac:dyDescent="0.2">
      <c r="F53" s="3">
        <v>110</v>
      </c>
      <c r="G53" s="52">
        <f>MIN(BASE_CASE!H53*1.15,1)</f>
        <v>0.88405099999999992</v>
      </c>
      <c r="H53" s="53">
        <f t="shared" si="20"/>
        <v>0.11594900000000008</v>
      </c>
      <c r="I53" s="53">
        <f t="shared" si="33"/>
        <v>1.8532624692106831E-9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4"/>
        <v>1.0331144491230784</v>
      </c>
      <c r="Q53" s="12">
        <f t="shared" si="35"/>
        <v>103171.99920404638</v>
      </c>
      <c r="R53" s="12">
        <f t="shared" si="36"/>
        <v>25792.999801011596</v>
      </c>
      <c r="S53" s="12">
        <f t="shared" si="22"/>
        <v>128964.99900505798</v>
      </c>
      <c r="U53" s="3">
        <f t="shared" si="23"/>
        <v>8.2219432646619493E-14</v>
      </c>
      <c r="V53" s="34">
        <f t="shared" si="37"/>
        <v>4.1792035952977354E-12</v>
      </c>
      <c r="W53" s="3">
        <f t="shared" si="24"/>
        <v>4.6591011833084364E-13</v>
      </c>
      <c r="Y53" s="17">
        <f t="shared" si="25"/>
        <v>2.7030237337900422E-9</v>
      </c>
      <c r="Z53" s="17">
        <f t="shared" si="26"/>
        <v>1.3741567270717329E-7</v>
      </c>
      <c r="AB53" s="18">
        <f t="shared" si="38"/>
        <v>134.57940145368036</v>
      </c>
      <c r="AC53" s="19">
        <f t="shared" si="27"/>
        <v>34.312271739784528</v>
      </c>
      <c r="AE53" s="12">
        <f t="shared" si="28"/>
        <v>2.7030237337900422E-9</v>
      </c>
      <c r="AF53" s="12">
        <f t="shared" si="29"/>
        <v>1.3741567270717329E-7</v>
      </c>
      <c r="AG53" s="12">
        <f t="shared" si="39"/>
        <v>2.2250928049689309E-9</v>
      </c>
      <c r="AH53" s="12">
        <f t="shared" si="30"/>
        <v>1.6220553951948511E-10</v>
      </c>
      <c r="AI53" s="12">
        <f t="shared" si="31"/>
        <v>1.4250599478545174E-7</v>
      </c>
      <c r="AJ53" s="12">
        <f t="shared" si="32"/>
        <v>7.1252997392725873E-6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D905-2956-4EC8-9C91-F335B8CBC2F1}">
  <dimension ref="A1:AO62"/>
  <sheetViews>
    <sheetView topLeftCell="AH1" workbookViewId="0">
      <selection activeCell="B23" sqref="B23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 t="shared" ref="U3:U34" si="3">I3*$B$11*(1-$B$11)^L3</f>
        <v>7.4514750000000005E-2</v>
      </c>
      <c r="V3" s="34">
        <f>G3</f>
        <v>6.4700000000000001E-3</v>
      </c>
      <c r="W3" s="3">
        <f>(1-G3)*(1-$B$11)*W2</f>
        <v>0.91901525000000006</v>
      </c>
      <c r="Y3" s="17">
        <f t="shared" ref="Y3:Y34" si="4">U3*(S3-$B$9)*N3</f>
        <v>7449.9847050000008</v>
      </c>
      <c r="Z3" s="17">
        <f t="shared" ref="Z3:Z34" si="5">V3*MAX(S3,$B$8)*N3</f>
        <v>647</v>
      </c>
      <c r="AB3" s="18">
        <v>50</v>
      </c>
      <c r="AC3" s="19">
        <f t="shared" ref="AC3:AC34" si="6">AB3*N3</f>
        <v>50</v>
      </c>
      <c r="AE3" s="12">
        <f t="shared" ref="AE3:AE34" si="7">Y3</f>
        <v>7449.9847050000008</v>
      </c>
      <c r="AF3" s="12">
        <f t="shared" ref="AF3:AF34" si="8">Z3</f>
        <v>647</v>
      </c>
      <c r="AG3" s="12"/>
      <c r="AH3" s="12">
        <f t="shared" ref="AH3:AH34" si="9">AC3*W2</f>
        <v>50</v>
      </c>
      <c r="AI3" s="12">
        <f t="shared" ref="AI3:AI34" si="10">SUM(AE3:AH3)</f>
        <v>8146.9847050000008</v>
      </c>
      <c r="AJ3" s="12">
        <f t="shared" ref="AJ3:AJ34" si="11">AI3*L3</f>
        <v>0</v>
      </c>
      <c r="AK3" s="11"/>
      <c r="AL3" s="24" t="s">
        <v>67</v>
      </c>
      <c r="AM3" s="28">
        <f>SUM(AJ3:AJ53)/AM8</f>
        <v>8.1571836974922789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2">I3*H4</f>
        <v>0.98647593700000002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3">N3/N4</f>
        <v>1.0351399999999999</v>
      </c>
      <c r="Q4" s="12">
        <f t="shared" ref="Q4:Q35" si="14">Q3*(1-$B$5)*O4</f>
        <v>80989.353600000002</v>
      </c>
      <c r="R4" s="12">
        <f t="shared" ref="R4:R35" si="15">R3*(1-$B$5)*O4</f>
        <v>20247.338400000001</v>
      </c>
      <c r="S4" s="12">
        <f t="shared" si="2"/>
        <v>101236.69200000001</v>
      </c>
      <c r="U4" s="3">
        <f t="shared" si="3"/>
        <v>6.8436768129375006E-2</v>
      </c>
      <c r="V4" s="34">
        <f>I3*G4*(1-$B$11)^L4</f>
        <v>6.5250082750000007E-3</v>
      </c>
      <c r="W4" s="3">
        <f t="shared" ref="W4:W53" si="16">(1-G4)*(1-$B$11)*W3</f>
        <v>0.8440534735956251</v>
      </c>
      <c r="Y4" s="17">
        <f t="shared" si="4"/>
        <v>6691.7936522850696</v>
      </c>
      <c r="Z4" s="17">
        <f t="shared" si="5"/>
        <v>638.14580929500016</v>
      </c>
      <c r="AB4" s="18">
        <f t="shared" ref="AB4:AB35" si="17">AB3*(1+$B$4)</f>
        <v>51</v>
      </c>
      <c r="AC4" s="19">
        <f t="shared" si="6"/>
        <v>49.268697953899959</v>
      </c>
      <c r="AE4" s="12">
        <f t="shared" si="7"/>
        <v>6691.7936522850696</v>
      </c>
      <c r="AF4" s="12">
        <f t="shared" si="8"/>
        <v>638.14580929500016</v>
      </c>
      <c r="AG4" s="12">
        <f t="shared" ref="AG4:AG35" si="18">S4/(1-$B$5)*($B$6)*N4*W3</f>
        <v>1286.6213500000003</v>
      </c>
      <c r="AH4" s="12">
        <f t="shared" si="9"/>
        <v>45.278684767277859</v>
      </c>
      <c r="AI4" s="12">
        <f t="shared" si="10"/>
        <v>8661.8394963473493</v>
      </c>
      <c r="AJ4" s="12">
        <f t="shared" si="11"/>
        <v>8661.8394963473493</v>
      </c>
      <c r="AL4" s="26" t="s">
        <v>69</v>
      </c>
      <c r="AM4" s="29">
        <f>SUM(AE3:AE53)</f>
        <v>65977.137105163449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2"/>
        <v>0.97876169517265998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3"/>
        <v>1.0255821652143675</v>
      </c>
      <c r="Q5" s="12">
        <f t="shared" si="14"/>
        <v>81233.889418663239</v>
      </c>
      <c r="R5" s="12">
        <f t="shared" si="15"/>
        <v>20308.47235466581</v>
      </c>
      <c r="S5" s="12">
        <f t="shared" si="2"/>
        <v>101542.36177332904</v>
      </c>
      <c r="U5" s="3">
        <f t="shared" si="3"/>
        <v>6.2808973157408049E-2</v>
      </c>
      <c r="V5" s="34">
        <f t="shared" ref="V5:V53" si="19">I4*G5*(1-$B$11)^L5</f>
        <v>6.6004981635177885E-3</v>
      </c>
      <c r="W5" s="3">
        <f t="shared" si="16"/>
        <v>0.77464400227469932</v>
      </c>
      <c r="Y5" s="17">
        <f t="shared" si="4"/>
        <v>6006.3945228234579</v>
      </c>
      <c r="Z5" s="17">
        <f t="shared" si="5"/>
        <v>631.32708854341502</v>
      </c>
      <c r="AB5" s="18">
        <f t="shared" si="17"/>
        <v>52.02</v>
      </c>
      <c r="AC5" s="19">
        <f t="shared" si="6"/>
        <v>49.000532202579635</v>
      </c>
      <c r="AE5" s="12">
        <f t="shared" si="7"/>
        <v>6006.3945228234579</v>
      </c>
      <c r="AF5" s="12">
        <f t="shared" si="8"/>
        <v>631.32708854341502</v>
      </c>
      <c r="AG5" s="12">
        <f t="shared" si="18"/>
        <v>1155.6780160471301</v>
      </c>
      <c r="AH5" s="12">
        <f t="shared" si="9"/>
        <v>41.359069413621626</v>
      </c>
      <c r="AI5" s="12">
        <f t="shared" si="10"/>
        <v>7834.7586968276246</v>
      </c>
      <c r="AJ5" s="12">
        <f t="shared" si="11"/>
        <v>15669.517393655249</v>
      </c>
      <c r="AL5" s="22" t="s">
        <v>71</v>
      </c>
      <c r="AM5" s="27">
        <f>SUM(AF3:AF53)</f>
        <v>16104.588484400409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2"/>
        <v>0.97028561889246479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3"/>
        <v>1.0228084749535367</v>
      </c>
      <c r="Q6" s="12">
        <f t="shared" si="14"/>
        <v>81258.802918728543</v>
      </c>
      <c r="R6" s="12">
        <f t="shared" si="15"/>
        <v>20314.700729682136</v>
      </c>
      <c r="S6" s="12">
        <f t="shared" si="2"/>
        <v>101573.50364841068</v>
      </c>
      <c r="U6" s="3">
        <f t="shared" si="3"/>
        <v>5.7595168891125023E-2</v>
      </c>
      <c r="V6" s="34">
        <f t="shared" si="19"/>
        <v>6.7084170596988946E-3</v>
      </c>
      <c r="W6" s="3">
        <f t="shared" si="16"/>
        <v>0.71034041632387535</v>
      </c>
      <c r="Y6" s="17">
        <f t="shared" si="4"/>
        <v>5386.629420009468</v>
      </c>
      <c r="Z6" s="17">
        <f t="shared" si="5"/>
        <v>627.53307241045991</v>
      </c>
      <c r="AB6" s="18">
        <f t="shared" si="17"/>
        <v>53.060400000000001</v>
      </c>
      <c r="AC6" s="19">
        <f t="shared" si="6"/>
        <v>48.865984268366269</v>
      </c>
      <c r="AE6" s="12">
        <f t="shared" si="7"/>
        <v>5386.629420009468</v>
      </c>
      <c r="AF6" s="12">
        <f t="shared" si="8"/>
        <v>627.53307241045991</v>
      </c>
      <c r="AG6" s="12">
        <f t="shared" si="18"/>
        <v>1037.3084314203988</v>
      </c>
      <c r="AH6" s="12">
        <f t="shared" si="9"/>
        <v>37.853741628739741</v>
      </c>
      <c r="AI6" s="12">
        <f t="shared" si="10"/>
        <v>7089.3246654690665</v>
      </c>
      <c r="AJ6" s="12">
        <f t="shared" si="11"/>
        <v>21267.9739964072</v>
      </c>
      <c r="AL6" s="22" t="s">
        <v>73</v>
      </c>
      <c r="AM6" s="27">
        <f>SUM(AG3:AG53)</f>
        <v>11394.290275511286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2"/>
        <v>0.96092236267015241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3"/>
        <v>1.0220024315235199</v>
      </c>
      <c r="Q7" s="12">
        <f t="shared" si="14"/>
        <v>81219.666893987189</v>
      </c>
      <c r="R7" s="12">
        <f t="shared" si="15"/>
        <v>20304.916723496797</v>
      </c>
      <c r="S7" s="12">
        <f t="shared" si="2"/>
        <v>101524.58361748399</v>
      </c>
      <c r="U7" s="3">
        <f t="shared" si="3"/>
        <v>5.276142234797624E-2</v>
      </c>
      <c r="V7" s="34">
        <f t="shared" si="19"/>
        <v>6.8547850175253973E-3</v>
      </c>
      <c r="W7" s="3">
        <f t="shared" si="16"/>
        <v>0.65072420895837368</v>
      </c>
      <c r="Y7" s="17">
        <f t="shared" si="4"/>
        <v>4825.989258800184</v>
      </c>
      <c r="Z7" s="17">
        <f t="shared" si="5"/>
        <v>627.11798784451105</v>
      </c>
      <c r="AB7" s="18">
        <f t="shared" si="17"/>
        <v>54.121608000000002</v>
      </c>
      <c r="AC7" s="19">
        <f t="shared" si="6"/>
        <v>48.770240085858866</v>
      </c>
      <c r="AE7" s="12">
        <f t="shared" si="7"/>
        <v>4825.989258800184</v>
      </c>
      <c r="AF7" s="12">
        <f t="shared" si="8"/>
        <v>627.11798784451105</v>
      </c>
      <c r="AG7" s="12">
        <f t="shared" si="18"/>
        <v>930.27451919674866</v>
      </c>
      <c r="AH7" s="12">
        <f t="shared" si="9"/>
        <v>34.643472646804341</v>
      </c>
      <c r="AI7" s="12">
        <f t="shared" si="10"/>
        <v>6418.0252384882479</v>
      </c>
      <c r="AJ7" s="12">
        <f t="shared" si="11"/>
        <v>25672.100953952991</v>
      </c>
      <c r="AL7" s="22" t="s">
        <v>74</v>
      </c>
      <c r="AM7" s="27">
        <f>SUM(AH3:AH53)</f>
        <v>508.56187508349115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2"/>
        <v>0.95054440115331473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3"/>
        <v>1.0219775385710936</v>
      </c>
      <c r="Q8" s="12">
        <f t="shared" si="14"/>
        <v>81178.572400251782</v>
      </c>
      <c r="R8" s="12">
        <f t="shared" si="15"/>
        <v>20294.643100062945</v>
      </c>
      <c r="S8" s="12">
        <f t="shared" si="2"/>
        <v>101473.21550031472</v>
      </c>
      <c r="U8" s="3">
        <f t="shared" si="3"/>
        <v>4.8277229062621739E-2</v>
      </c>
      <c r="V8" s="34">
        <f t="shared" si="19"/>
        <v>7.0278214567504362E-3</v>
      </c>
      <c r="W8" s="3">
        <f t="shared" si="16"/>
        <v>0.59541915843900151</v>
      </c>
      <c r="Y8" s="17">
        <f t="shared" si="4"/>
        <v>4318.6797754352456</v>
      </c>
      <c r="Z8" s="17">
        <f t="shared" si="5"/>
        <v>628.80356252577565</v>
      </c>
      <c r="AB8" s="18">
        <f t="shared" si="17"/>
        <v>55.204040160000005</v>
      </c>
      <c r="AC8" s="19">
        <f t="shared" si="6"/>
        <v>48.675869097014896</v>
      </c>
      <c r="AE8" s="12">
        <f t="shared" si="7"/>
        <v>4318.6797754352456</v>
      </c>
      <c r="AF8" s="12">
        <f t="shared" si="8"/>
        <v>628.80356252577565</v>
      </c>
      <c r="AG8" s="12">
        <f t="shared" si="18"/>
        <v>833.4516658487521</v>
      </c>
      <c r="AH8" s="12">
        <f t="shared" si="9"/>
        <v>31.674566413516366</v>
      </c>
      <c r="AI8" s="12">
        <f t="shared" si="10"/>
        <v>5812.6095702232888</v>
      </c>
      <c r="AJ8" s="12">
        <f t="shared" si="11"/>
        <v>29063.047851116444</v>
      </c>
      <c r="AL8" s="22" t="s">
        <v>76</v>
      </c>
      <c r="AM8" s="27">
        <f>SUM(AM4:AM7)</f>
        <v>93984.577740158638</v>
      </c>
    </row>
    <row r="9" spans="1:41" x14ac:dyDescent="0.2">
      <c r="A9" s="43" t="s">
        <v>77</v>
      </c>
      <c r="B9" s="44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2"/>
        <v>0.93939451532778628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3"/>
        <v>1.0226732291644476</v>
      </c>
      <c r="Q9" s="12">
        <f t="shared" si="14"/>
        <v>81192.731414463822</v>
      </c>
      <c r="R9" s="12">
        <f t="shared" si="15"/>
        <v>20298.182853615956</v>
      </c>
      <c r="S9" s="12">
        <f t="shared" si="2"/>
        <v>101490.91426807978</v>
      </c>
      <c r="U9" s="3">
        <f t="shared" si="3"/>
        <v>4.41326168782884E-2</v>
      </c>
      <c r="V9" s="34">
        <f t="shared" si="19"/>
        <v>6.9842667284894886E-3</v>
      </c>
      <c r="W9" s="3">
        <f t="shared" si="16"/>
        <v>0.5443022748322236</v>
      </c>
      <c r="Y9" s="17">
        <f t="shared" si="4"/>
        <v>3861.0659289647615</v>
      </c>
      <c r="Z9" s="17">
        <f t="shared" si="5"/>
        <v>611.15862537568455</v>
      </c>
      <c r="AB9" s="18">
        <f t="shared" si="17"/>
        <v>56.308120963200004</v>
      </c>
      <c r="AC9" s="19">
        <f t="shared" si="6"/>
        <v>48.548632215121273</v>
      </c>
      <c r="AE9" s="12">
        <f t="shared" si="7"/>
        <v>3861.0659289647615</v>
      </c>
      <c r="AF9" s="12">
        <f t="shared" si="8"/>
        <v>611.15862537568455</v>
      </c>
      <c r="AG9" s="12">
        <f t="shared" si="18"/>
        <v>745.83904337536478</v>
      </c>
      <c r="AH9" s="12">
        <f t="shared" si="9"/>
        <v>28.906785736892108</v>
      </c>
      <c r="AI9" s="12">
        <f t="shared" si="10"/>
        <v>5246.9703834527027</v>
      </c>
      <c r="AJ9" s="12">
        <f t="shared" si="11"/>
        <v>31481.822300716216</v>
      </c>
      <c r="AL9" s="22" t="s">
        <v>78</v>
      </c>
      <c r="AM9" s="27">
        <f>-AM8+B8</f>
        <v>6015.4222598413617</v>
      </c>
    </row>
    <row r="10" spans="1:41" x14ac:dyDescent="0.2">
      <c r="A10" s="43" t="s">
        <v>86</v>
      </c>
      <c r="B10" s="48">
        <v>0.5</v>
      </c>
      <c r="F10" s="3">
        <v>67</v>
      </c>
      <c r="G10" s="5">
        <v>1.2800000000000001E-2</v>
      </c>
      <c r="H10" s="3">
        <f t="shared" si="0"/>
        <v>0.98719999999999997</v>
      </c>
      <c r="I10" s="3">
        <f t="shared" si="12"/>
        <v>0.92737026553159063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3"/>
        <v>1.0232712799424433</v>
      </c>
      <c r="Q10" s="12">
        <f t="shared" si="14"/>
        <v>81254.382012178379</v>
      </c>
      <c r="R10" s="12">
        <f t="shared" si="15"/>
        <v>20313.595503044595</v>
      </c>
      <c r="S10" s="12">
        <f t="shared" si="2"/>
        <v>101567.97751522297</v>
      </c>
      <c r="U10" s="3">
        <f t="shared" si="3"/>
        <v>4.0300140428577831E-2</v>
      </c>
      <c r="V10" s="34">
        <f t="shared" si="19"/>
        <v>6.9670691178524624E-3</v>
      </c>
      <c r="W10" s="3">
        <f t="shared" si="16"/>
        <v>0.49703506528579328</v>
      </c>
      <c r="Y10" s="17">
        <f t="shared" si="4"/>
        <v>3448.2045181622134</v>
      </c>
      <c r="Z10" s="17">
        <f t="shared" si="5"/>
        <v>596.2413651111392</v>
      </c>
      <c r="AB10" s="18">
        <f t="shared" si="17"/>
        <v>57.434283382464002</v>
      </c>
      <c r="AC10" s="19">
        <f t="shared" si="6"/>
        <v>48.393427852493872</v>
      </c>
      <c r="AE10" s="12">
        <f t="shared" si="7"/>
        <v>3448.2045181622134</v>
      </c>
      <c r="AF10" s="12">
        <f t="shared" si="8"/>
        <v>596.2413651111392</v>
      </c>
      <c r="AG10" s="12">
        <f t="shared" si="18"/>
        <v>666.80878639090838</v>
      </c>
      <c r="AH10" s="12">
        <f t="shared" si="9"/>
        <v>26.340652867041502</v>
      </c>
      <c r="AI10" s="12">
        <f t="shared" si="10"/>
        <v>4737.5953225313024</v>
      </c>
      <c r="AJ10" s="12">
        <f t="shared" si="11"/>
        <v>33163.16725771912</v>
      </c>
      <c r="AL10" s="24" t="s">
        <v>83</v>
      </c>
      <c r="AM10" s="25">
        <f>MAX(0,-AM9+BASE_CASE!AM9)</f>
        <v>0</v>
      </c>
    </row>
    <row r="11" spans="1:41" x14ac:dyDescent="0.2">
      <c r="A11" s="13" t="s">
        <v>33</v>
      </c>
      <c r="B11" s="47">
        <f>MAX(B10*B7,B7-0.2)</f>
        <v>7.4999999999999997E-2</v>
      </c>
      <c r="F11" s="3">
        <v>68</v>
      </c>
      <c r="G11" s="5">
        <v>1.397E-2</v>
      </c>
      <c r="H11" s="3">
        <f t="shared" si="0"/>
        <v>0.98602999999999996</v>
      </c>
      <c r="I11" s="3">
        <f t="shared" si="12"/>
        <v>0.91441490292211425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3"/>
        <v>1.0238903305398039</v>
      </c>
      <c r="Q11" s="12">
        <f t="shared" si="14"/>
        <v>81365.273383019172</v>
      </c>
      <c r="R11" s="12">
        <f t="shared" si="15"/>
        <v>20341.318345754793</v>
      </c>
      <c r="S11" s="12">
        <f t="shared" si="2"/>
        <v>101706.59172877396</v>
      </c>
      <c r="U11" s="3">
        <f t="shared" si="3"/>
        <v>3.6756861406781305E-2</v>
      </c>
      <c r="V11" s="34">
        <f t="shared" si="19"/>
        <v>6.9435798620425329E-3</v>
      </c>
      <c r="W11" s="3">
        <f t="shared" si="16"/>
        <v>0.45333462401696945</v>
      </c>
      <c r="Y11" s="17">
        <f t="shared" si="4"/>
        <v>3075.8407704807205</v>
      </c>
      <c r="Z11" s="17">
        <f t="shared" si="5"/>
        <v>581.15807054962318</v>
      </c>
      <c r="AB11" s="18">
        <f t="shared" si="17"/>
        <v>58.582969050113284</v>
      </c>
      <c r="AC11" s="19">
        <f t="shared" si="6"/>
        <v>48.209554223956829</v>
      </c>
      <c r="AE11" s="12">
        <f t="shared" si="7"/>
        <v>3075.8407704807205</v>
      </c>
      <c r="AF11" s="12">
        <f t="shared" si="8"/>
        <v>581.15807054962318</v>
      </c>
      <c r="AG11" s="12">
        <f t="shared" si="18"/>
        <v>595.50724293034614</v>
      </c>
      <c r="AH11" s="12">
        <f t="shared" si="9"/>
        <v>23.961838931103372</v>
      </c>
      <c r="AI11" s="12">
        <f t="shared" si="10"/>
        <v>4276.467922891793</v>
      </c>
      <c r="AJ11" s="12">
        <f t="shared" si="11"/>
        <v>34211.743383134344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2"/>
        <v>0.90009516554235391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3"/>
        <v>1.0244800140528032</v>
      </c>
      <c r="Q12" s="12">
        <f t="shared" si="14"/>
        <v>81523.24029763104</v>
      </c>
      <c r="R12" s="12">
        <f t="shared" si="15"/>
        <v>20380.81007440776</v>
      </c>
      <c r="S12" s="12">
        <f t="shared" si="2"/>
        <v>101904.05037203879</v>
      </c>
      <c r="U12" s="3">
        <f t="shared" si="3"/>
        <v>3.3467655285364779E-2</v>
      </c>
      <c r="V12" s="34">
        <f t="shared" si="19"/>
        <v>7.0992202121057417E-3</v>
      </c>
      <c r="W12" s="3">
        <f t="shared" si="16"/>
        <v>0.41276774851949893</v>
      </c>
      <c r="Y12" s="17">
        <f t="shared" si="4"/>
        <v>2738.9855174031277</v>
      </c>
      <c r="Z12" s="17">
        <f t="shared" si="5"/>
        <v>581.11266527984924</v>
      </c>
      <c r="AB12" s="18">
        <f t="shared" si="17"/>
        <v>59.754628431115549</v>
      </c>
      <c r="AC12" s="19">
        <f t="shared" si="6"/>
        <v>47.998735586755402</v>
      </c>
      <c r="AE12" s="12">
        <f t="shared" si="7"/>
        <v>2738.9855174031277</v>
      </c>
      <c r="AF12" s="12">
        <f t="shared" si="8"/>
        <v>581.11266527984924</v>
      </c>
      <c r="AG12" s="12">
        <f t="shared" si="18"/>
        <v>531.19963030331996</v>
      </c>
      <c r="AH12" s="12">
        <f t="shared" si="9"/>
        <v>21.759488750511693</v>
      </c>
      <c r="AI12" s="12">
        <f t="shared" si="10"/>
        <v>3873.0573017368083</v>
      </c>
      <c r="AJ12" s="12">
        <f t="shared" si="11"/>
        <v>34857.515715631278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2"/>
        <v>0.88437050300032904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3"/>
        <v>1.0252401581289994</v>
      </c>
      <c r="Q13" s="12">
        <f t="shared" si="14"/>
        <v>81742.119978905161</v>
      </c>
      <c r="R13" s="12">
        <f t="shared" si="15"/>
        <v>20435.52999472629</v>
      </c>
      <c r="S13" s="12">
        <f t="shared" si="2"/>
        <v>102177.64997363146</v>
      </c>
      <c r="U13" s="3">
        <f t="shared" si="3"/>
        <v>3.0416752196464749E-2</v>
      </c>
      <c r="V13" s="34">
        <f t="shared" si="19"/>
        <v>7.2110525666356463E-3</v>
      </c>
      <c r="W13" s="3">
        <f t="shared" si="16"/>
        <v>0.37513994375639853</v>
      </c>
      <c r="Y13" s="17">
        <f t="shared" si="4"/>
        <v>2434.5369558450279</v>
      </c>
      <c r="Z13" s="17">
        <f t="shared" si="5"/>
        <v>577.28092755877174</v>
      </c>
      <c r="AB13" s="18">
        <f t="shared" si="17"/>
        <v>60.949720999737863</v>
      </c>
      <c r="AC13" s="19">
        <f t="shared" si="6"/>
        <v>47.753406760653199</v>
      </c>
      <c r="AE13" s="12">
        <f t="shared" si="7"/>
        <v>2434.5369558450279</v>
      </c>
      <c r="AF13" s="12">
        <f t="shared" si="8"/>
        <v>577.28092755877174</v>
      </c>
      <c r="AG13" s="12">
        <f t="shared" si="18"/>
        <v>473.02433653852438</v>
      </c>
      <c r="AH13" s="12">
        <f t="shared" si="9"/>
        <v>19.711066192730641</v>
      </c>
      <c r="AI13" s="12">
        <f t="shared" si="10"/>
        <v>3504.5532861350548</v>
      </c>
      <c r="AJ13" s="12">
        <f t="shared" si="11"/>
        <v>35045.532861350548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2"/>
        <v>0.86691302927110259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3"/>
        <v>1.0265715519580048</v>
      </c>
      <c r="Q14" s="12">
        <f t="shared" si="14"/>
        <v>82068.023997806289</v>
      </c>
      <c r="R14" s="12">
        <f t="shared" si="15"/>
        <v>20517.005999451572</v>
      </c>
      <c r="S14" s="12">
        <f t="shared" si="2"/>
        <v>102585.02999725787</v>
      </c>
      <c r="U14" s="3">
        <f t="shared" si="3"/>
        <v>2.7580101094998543E-2</v>
      </c>
      <c r="V14" s="34">
        <f t="shared" si="19"/>
        <v>7.4052624897513091E-3</v>
      </c>
      <c r="W14" s="3">
        <f t="shared" si="16"/>
        <v>0.34015458017164868</v>
      </c>
      <c r="Y14" s="17">
        <f t="shared" si="4"/>
        <v>2158.9300834340079</v>
      </c>
      <c r="Z14" s="17">
        <f t="shared" si="5"/>
        <v>579.78618110041384</v>
      </c>
      <c r="AB14" s="18">
        <f t="shared" si="17"/>
        <v>62.168715419732621</v>
      </c>
      <c r="AC14" s="19">
        <f t="shared" si="6"/>
        <v>47.447715459252123</v>
      </c>
      <c r="AE14" s="12">
        <f t="shared" si="7"/>
        <v>2158.9300834340079</v>
      </c>
      <c r="AF14" s="12">
        <f t="shared" si="8"/>
        <v>579.78618110041384</v>
      </c>
      <c r="AG14" s="12">
        <f t="shared" si="18"/>
        <v>420.4456780376899</v>
      </c>
      <c r="AH14" s="12">
        <f t="shared" si="9"/>
        <v>17.799533308753443</v>
      </c>
      <c r="AI14" s="12">
        <f t="shared" si="10"/>
        <v>3176.9614758808648</v>
      </c>
      <c r="AJ14" s="12">
        <f t="shared" si="11"/>
        <v>34946.576234689514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2"/>
        <v>0.84808367827533426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3"/>
        <v>1.0248699999999999</v>
      </c>
      <c r="Q15" s="12">
        <f t="shared" si="14"/>
        <v>82258.656528029838</v>
      </c>
      <c r="R15" s="12">
        <f t="shared" si="15"/>
        <v>20564.66413200746</v>
      </c>
      <c r="S15" s="12">
        <f t="shared" si="2"/>
        <v>102823.32066003729</v>
      </c>
      <c r="U15" s="3">
        <f t="shared" si="3"/>
        <v>2.4957481701774042E-2</v>
      </c>
      <c r="V15" s="34">
        <f t="shared" si="19"/>
        <v>7.388157481328211E-3</v>
      </c>
      <c r="W15" s="3">
        <f t="shared" si="16"/>
        <v>0.30780894098854644</v>
      </c>
      <c r="Y15" s="17">
        <f t="shared" si="4"/>
        <v>1910.6561505196066</v>
      </c>
      <c r="Z15" s="17">
        <f t="shared" si="5"/>
        <v>565.721131669991</v>
      </c>
      <c r="AB15" s="18">
        <f t="shared" si="17"/>
        <v>63.412089728127278</v>
      </c>
      <c r="AC15" s="19">
        <f t="shared" si="6"/>
        <v>47.222252352432179</v>
      </c>
      <c r="AE15" s="12">
        <f t="shared" si="7"/>
        <v>1910.6561505196066</v>
      </c>
      <c r="AF15" s="12">
        <f t="shared" si="8"/>
        <v>565.721131669991</v>
      </c>
      <c r="AG15" s="12">
        <f t="shared" si="18"/>
        <v>372.84795159154584</v>
      </c>
      <c r="AH15" s="12">
        <f t="shared" si="9"/>
        <v>16.062865423701219</v>
      </c>
      <c r="AI15" s="12">
        <f t="shared" si="10"/>
        <v>2865.2880992048449</v>
      </c>
      <c r="AJ15" s="12">
        <f t="shared" si="11"/>
        <v>34383.457190458139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2"/>
        <v>0.82779751669098822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3"/>
        <v>1.0255201903020761</v>
      </c>
      <c r="Q16" s="12">
        <f t="shared" si="14"/>
        <v>82502.039008492677</v>
      </c>
      <c r="R16" s="12">
        <f t="shared" si="15"/>
        <v>20625.509752123169</v>
      </c>
      <c r="S16" s="12">
        <f t="shared" si="2"/>
        <v>103127.54876061584</v>
      </c>
      <c r="U16" s="3">
        <f t="shared" si="3"/>
        <v>2.2533461334007531E-2</v>
      </c>
      <c r="V16" s="34">
        <f t="shared" si="19"/>
        <v>7.3627898684460319E-3</v>
      </c>
      <c r="W16" s="3">
        <f t="shared" si="16"/>
        <v>0.27791268978609285</v>
      </c>
      <c r="Y16" s="17">
        <f t="shared" si="4"/>
        <v>1687.1309307658526</v>
      </c>
      <c r="Z16" s="17">
        <f t="shared" si="5"/>
        <v>551.3755681243988</v>
      </c>
      <c r="AB16" s="18">
        <f t="shared" si="17"/>
        <v>64.680331522689826</v>
      </c>
      <c r="AC16" s="19">
        <f t="shared" si="6"/>
        <v>46.968063481317614</v>
      </c>
      <c r="AE16" s="12">
        <f t="shared" si="7"/>
        <v>1687.1309307658526</v>
      </c>
      <c r="AF16" s="12">
        <f t="shared" si="8"/>
        <v>551.3755681243988</v>
      </c>
      <c r="AG16" s="12">
        <f t="shared" si="18"/>
        <v>329.97081075216568</v>
      </c>
      <c r="AH16" s="12">
        <f t="shared" si="9"/>
        <v>14.457189880467197</v>
      </c>
      <c r="AI16" s="12">
        <f t="shared" si="10"/>
        <v>2582.9344995228839</v>
      </c>
      <c r="AJ16" s="12">
        <f t="shared" si="11"/>
        <v>33578.148493797489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2"/>
        <v>0.80629133720735635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3"/>
        <v>1.0259004351772227</v>
      </c>
      <c r="Q17" s="12">
        <f t="shared" si="14"/>
        <v>82776.822411940782</v>
      </c>
      <c r="R17" s="12">
        <f t="shared" si="15"/>
        <v>20694.205602985196</v>
      </c>
      <c r="S17" s="12">
        <f t="shared" si="2"/>
        <v>103471.02801492598</v>
      </c>
      <c r="U17" s="3">
        <f t="shared" si="3"/>
        <v>2.030193885790877E-2</v>
      </c>
      <c r="V17" s="34">
        <f t="shared" si="19"/>
        <v>7.2201716806426959E-3</v>
      </c>
      <c r="W17" s="3">
        <f t="shared" si="16"/>
        <v>0.25039057924754143</v>
      </c>
      <c r="Y17" s="17">
        <f t="shared" si="4"/>
        <v>1486.6116411027226</v>
      </c>
      <c r="Z17" s="17">
        <f t="shared" si="5"/>
        <v>528.80005462109682</v>
      </c>
      <c r="AB17" s="18">
        <f t="shared" si="17"/>
        <v>65.973938153143621</v>
      </c>
      <c r="AC17" s="19">
        <f t="shared" si="6"/>
        <v>46.69792809149947</v>
      </c>
      <c r="AE17" s="12">
        <f t="shared" si="7"/>
        <v>1486.6116411027226</v>
      </c>
      <c r="AF17" s="12">
        <f t="shared" si="8"/>
        <v>528.80005462109682</v>
      </c>
      <c r="AG17" s="12">
        <f t="shared" si="18"/>
        <v>291.36778033973559</v>
      </c>
      <c r="AH17" s="12">
        <f t="shared" si="9"/>
        <v>12.977946803346164</v>
      </c>
      <c r="AI17" s="12">
        <f t="shared" si="10"/>
        <v>2319.7574228669009</v>
      </c>
      <c r="AJ17" s="12">
        <f t="shared" si="11"/>
        <v>32476.603920136615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2"/>
        <v>0.78273150433415739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3"/>
        <v>1.0248400102435682</v>
      </c>
      <c r="Q18" s="12">
        <f t="shared" si="14"/>
        <v>82966.673538954579</v>
      </c>
      <c r="R18" s="12">
        <f t="shared" si="15"/>
        <v>20741.668384738645</v>
      </c>
      <c r="S18" s="12">
        <f t="shared" si="2"/>
        <v>103708.34192369322</v>
      </c>
      <c r="U18" s="3">
        <f t="shared" si="3"/>
        <v>1.8230562489144619E-2</v>
      </c>
      <c r="V18" s="34">
        <f t="shared" si="19"/>
        <v>7.316412725613162E-3</v>
      </c>
      <c r="W18" s="3">
        <f t="shared" si="16"/>
        <v>0.22484360403278367</v>
      </c>
      <c r="Y18" s="17">
        <f t="shared" si="4"/>
        <v>1305.5668953710124</v>
      </c>
      <c r="Z18" s="17">
        <f t="shared" si="5"/>
        <v>524.06000693896965</v>
      </c>
      <c r="AB18" s="18">
        <f t="shared" si="17"/>
        <v>67.293416916206496</v>
      </c>
      <c r="AC18" s="19">
        <f t="shared" si="6"/>
        <v>46.477387862725081</v>
      </c>
      <c r="AE18" s="12">
        <f t="shared" si="7"/>
        <v>1305.5668953710124</v>
      </c>
      <c r="AF18" s="12">
        <f t="shared" si="8"/>
        <v>524.06000693896965</v>
      </c>
      <c r="AG18" s="12">
        <f t="shared" si="18"/>
        <v>256.73790177699863</v>
      </c>
      <c r="AH18" s="12">
        <f t="shared" si="9"/>
        <v>11.637500068860385</v>
      </c>
      <c r="AI18" s="12">
        <f t="shared" si="10"/>
        <v>2098.0023041558411</v>
      </c>
      <c r="AJ18" s="12">
        <f t="shared" si="11"/>
        <v>31470.034562337616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2"/>
        <v>0.75700311978669366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3"/>
        <v>1.0230616849658185</v>
      </c>
      <c r="Q19" s="12">
        <f t="shared" si="14"/>
        <v>83012.664280582874</v>
      </c>
      <c r="R19" s="12">
        <f t="shared" si="15"/>
        <v>20753.166070145719</v>
      </c>
      <c r="S19" s="12">
        <f t="shared" si="2"/>
        <v>103765.83035072859</v>
      </c>
      <c r="U19" s="3">
        <f t="shared" si="3"/>
        <v>1.6308974607616957E-2</v>
      </c>
      <c r="V19" s="34">
        <f t="shared" si="19"/>
        <v>7.3906092645576E-3</v>
      </c>
      <c r="W19" s="3">
        <f t="shared" si="16"/>
        <v>0.20114402016060912</v>
      </c>
      <c r="Y19" s="17">
        <f t="shared" si="4"/>
        <v>1142.259078471591</v>
      </c>
      <c r="Z19" s="17">
        <f t="shared" si="5"/>
        <v>517.72831634720808</v>
      </c>
      <c r="AB19" s="18">
        <f t="shared" si="17"/>
        <v>68.639285254530634</v>
      </c>
      <c r="AC19" s="19">
        <f t="shared" si="6"/>
        <v>46.338296425951583</v>
      </c>
      <c r="AE19" s="12">
        <f t="shared" si="7"/>
        <v>1142.259078471591</v>
      </c>
      <c r="AF19" s="12">
        <f t="shared" si="8"/>
        <v>517.72831634720808</v>
      </c>
      <c r="AG19" s="12">
        <f t="shared" si="18"/>
        <v>225.47136575270218</v>
      </c>
      <c r="AH19" s="12">
        <f t="shared" si="9"/>
        <v>10.418869573150412</v>
      </c>
      <c r="AI19" s="12">
        <f t="shared" si="10"/>
        <v>1895.8776301446519</v>
      </c>
      <c r="AJ19" s="12">
        <f t="shared" si="11"/>
        <v>30334.04208231443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2"/>
        <v>0.72857765263870333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3"/>
        <v>1.0214653028663212</v>
      </c>
      <c r="Q20" s="12">
        <f t="shared" si="14"/>
        <v>82929.0760233615</v>
      </c>
      <c r="R20" s="12">
        <f t="shared" si="15"/>
        <v>20732.269005840375</v>
      </c>
      <c r="S20" s="12">
        <f t="shared" si="2"/>
        <v>103661.34502920188</v>
      </c>
      <c r="U20" s="3">
        <f t="shared" si="3"/>
        <v>1.4519329665268373E-2</v>
      </c>
      <c r="V20" s="34">
        <f t="shared" si="19"/>
        <v>7.5529579570308746E-3</v>
      </c>
      <c r="W20" s="3">
        <f t="shared" si="16"/>
        <v>0.17907173253830988</v>
      </c>
      <c r="Y20" s="17">
        <f t="shared" si="4"/>
        <v>994.54238952959088</v>
      </c>
      <c r="Z20" s="17">
        <f t="shared" si="5"/>
        <v>517.46097041432506</v>
      </c>
      <c r="AB20" s="18">
        <f t="shared" si="17"/>
        <v>70.012070959621255</v>
      </c>
      <c r="AC20" s="19">
        <f t="shared" si="6"/>
        <v>46.271823645737854</v>
      </c>
      <c r="AE20" s="12">
        <f t="shared" si="7"/>
        <v>994.54238952959088</v>
      </c>
      <c r="AF20" s="12">
        <f t="shared" si="8"/>
        <v>517.46097041432506</v>
      </c>
      <c r="AG20" s="12">
        <f t="shared" si="18"/>
        <v>197.26808933148573</v>
      </c>
      <c r="AH20" s="12">
        <f t="shared" si="9"/>
        <v>9.3073006282664448</v>
      </c>
      <c r="AI20" s="12">
        <f t="shared" si="10"/>
        <v>1718.578749903668</v>
      </c>
      <c r="AJ20" s="12">
        <f t="shared" si="11"/>
        <v>29215.838748362356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2"/>
        <v>0.69834168005419717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3"/>
        <v>1.0210659664998805</v>
      </c>
      <c r="Q21" s="12">
        <f t="shared" si="14"/>
        <v>82813.18390319949</v>
      </c>
      <c r="R21" s="12">
        <f t="shared" si="15"/>
        <v>20703.295975799872</v>
      </c>
      <c r="S21" s="12">
        <f t="shared" si="2"/>
        <v>103516.47987899937</v>
      </c>
      <c r="U21" s="3">
        <f t="shared" si="3"/>
        <v>1.2873019172847753E-2</v>
      </c>
      <c r="V21" s="34">
        <f t="shared" si="19"/>
        <v>7.4314769003398619E-3</v>
      </c>
      <c r="W21" s="3">
        <f t="shared" si="16"/>
        <v>0.15876723646512228</v>
      </c>
      <c r="Y21" s="17">
        <f t="shared" si="4"/>
        <v>862.37445973324805</v>
      </c>
      <c r="Z21" s="17">
        <f t="shared" si="5"/>
        <v>497.93713752827375</v>
      </c>
      <c r="AB21" s="18">
        <f t="shared" si="17"/>
        <v>71.412312378813681</v>
      </c>
      <c r="AC21" s="19">
        <f t="shared" si="6"/>
        <v>46.223517056826843</v>
      </c>
      <c r="AE21" s="12">
        <f t="shared" si="7"/>
        <v>862.37445973324805</v>
      </c>
      <c r="AF21" s="12">
        <f t="shared" si="8"/>
        <v>497.93713752827375</v>
      </c>
      <c r="AG21" s="12">
        <f t="shared" si="18"/>
        <v>171.75745744686307</v>
      </c>
      <c r="AH21" s="12">
        <f t="shared" si="9"/>
        <v>8.277325283380101</v>
      </c>
      <c r="AI21" s="12">
        <f t="shared" si="10"/>
        <v>1540.3463799917652</v>
      </c>
      <c r="AJ21" s="12">
        <f t="shared" si="11"/>
        <v>27726.234839851772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2"/>
        <v>0.66549168742444775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3"/>
        <v>1.0208560193830205</v>
      </c>
      <c r="Q22" s="12">
        <f t="shared" si="14"/>
        <v>82680.449851873462</v>
      </c>
      <c r="R22" s="12">
        <f t="shared" si="15"/>
        <v>20670.112462968365</v>
      </c>
      <c r="S22" s="12">
        <f t="shared" si="2"/>
        <v>103350.56231484182</v>
      </c>
      <c r="U22" s="3">
        <f t="shared" si="3"/>
        <v>1.1347411924635221E-2</v>
      </c>
      <c r="V22" s="34">
        <f t="shared" si="19"/>
        <v>7.4684108033193529E-3</v>
      </c>
      <c r="W22" s="3">
        <f t="shared" si="16"/>
        <v>0.13995141373716771</v>
      </c>
      <c r="Y22" s="17">
        <f t="shared" si="4"/>
        <v>743.4487068903519</v>
      </c>
      <c r="Z22" s="17">
        <f t="shared" si="5"/>
        <v>489.40278842599406</v>
      </c>
      <c r="AB22" s="18">
        <f t="shared" si="17"/>
        <v>72.840558626389949</v>
      </c>
      <c r="AC22" s="19">
        <f t="shared" si="6"/>
        <v>46.184757206465243</v>
      </c>
      <c r="AE22" s="12">
        <f t="shared" si="7"/>
        <v>743.4487068903519</v>
      </c>
      <c r="AF22" s="12">
        <f t="shared" si="8"/>
        <v>489.40278842599406</v>
      </c>
      <c r="AG22" s="12">
        <f t="shared" si="18"/>
        <v>148.93209794831353</v>
      </c>
      <c r="AH22" s="12">
        <f t="shared" si="9"/>
        <v>7.3326262684831276</v>
      </c>
      <c r="AI22" s="12">
        <f t="shared" si="10"/>
        <v>1389.1162195331426</v>
      </c>
      <c r="AJ22" s="12">
        <f t="shared" si="11"/>
        <v>26393.208171129711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2"/>
        <v>0.63037369107905961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3"/>
        <v>1.0218726692939477</v>
      </c>
      <c r="Q23" s="12">
        <f t="shared" si="14"/>
        <v>82630.136364810038</v>
      </c>
      <c r="R23" s="12">
        <f t="shared" si="15"/>
        <v>20657.534091202509</v>
      </c>
      <c r="S23" s="12">
        <f t="shared" si="2"/>
        <v>103287.67045601255</v>
      </c>
      <c r="U23" s="3">
        <f t="shared" si="3"/>
        <v>9.9424633225693049E-3</v>
      </c>
      <c r="V23" s="34">
        <f t="shared" si="19"/>
        <v>7.3852361029103416E-3</v>
      </c>
      <c r="W23" s="3">
        <f t="shared" si="16"/>
        <v>0.12262371431168807</v>
      </c>
      <c r="Y23" s="17">
        <f t="shared" si="4"/>
        <v>637.06976035487571</v>
      </c>
      <c r="Z23" s="17">
        <f t="shared" si="5"/>
        <v>473.30542225324638</v>
      </c>
      <c r="AB23" s="18">
        <f t="shared" si="17"/>
        <v>74.297369798917757</v>
      </c>
      <c r="AC23" s="19">
        <f t="shared" si="6"/>
        <v>46.100119678456267</v>
      </c>
      <c r="AE23" s="12">
        <f t="shared" si="7"/>
        <v>637.06976035487571</v>
      </c>
      <c r="AF23" s="12">
        <f t="shared" si="8"/>
        <v>473.30542225324638</v>
      </c>
      <c r="AG23" s="12">
        <f t="shared" si="18"/>
        <v>128.39365629882522</v>
      </c>
      <c r="AH23" s="12">
        <f t="shared" si="9"/>
        <v>6.4517769224525798</v>
      </c>
      <c r="AI23" s="12">
        <f t="shared" si="10"/>
        <v>1245.2206158293998</v>
      </c>
      <c r="AJ23" s="12">
        <f t="shared" si="11"/>
        <v>24904.412316587994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2"/>
        <v>0.593213161989949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3"/>
        <v>1.0228907378993022</v>
      </c>
      <c r="Q24" s="12">
        <f t="shared" si="14"/>
        <v>82662.12593342425</v>
      </c>
      <c r="R24" s="12">
        <f t="shared" si="15"/>
        <v>20665.531483356062</v>
      </c>
      <c r="S24" s="12">
        <f t="shared" si="2"/>
        <v>103327.6574167803</v>
      </c>
      <c r="U24" s="3">
        <f t="shared" si="3"/>
        <v>8.6546284764760558E-3</v>
      </c>
      <c r="V24" s="34">
        <f t="shared" si="19"/>
        <v>7.2286679586740128E-3</v>
      </c>
      <c r="W24" s="3">
        <f t="shared" si="16"/>
        <v>0.10674041787653801</v>
      </c>
      <c r="Y24" s="17">
        <f t="shared" si="4"/>
        <v>542.35083124817425</v>
      </c>
      <c r="Z24" s="17">
        <f t="shared" si="5"/>
        <v>453.07930627957973</v>
      </c>
      <c r="AB24" s="18">
        <f t="shared" si="17"/>
        <v>75.783317194896114</v>
      </c>
      <c r="AC24" s="19">
        <f t="shared" si="6"/>
        <v>45.969838546582345</v>
      </c>
      <c r="AE24" s="12">
        <f t="shared" si="7"/>
        <v>542.35083124817425</v>
      </c>
      <c r="AF24" s="12">
        <f t="shared" si="8"/>
        <v>453.07930627957973</v>
      </c>
      <c r="AG24" s="12">
        <f t="shared" si="18"/>
        <v>110.02201595255269</v>
      </c>
      <c r="AH24" s="12">
        <f t="shared" si="9"/>
        <v>5.6369923488905398</v>
      </c>
      <c r="AI24" s="12">
        <f t="shared" si="10"/>
        <v>1111.0891458291972</v>
      </c>
      <c r="AJ24" s="12">
        <f t="shared" si="11"/>
        <v>23332.872062413138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2"/>
        <v>0.55421532872072976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3"/>
        <v>1.0240900000000002</v>
      </c>
      <c r="Q25" s="12">
        <f t="shared" si="14"/>
        <v>82791.08050312291</v>
      </c>
      <c r="R25" s="12">
        <f t="shared" si="15"/>
        <v>20697.770125780728</v>
      </c>
      <c r="S25" s="12">
        <f t="shared" si="2"/>
        <v>103488.85062890363</v>
      </c>
      <c r="U25" s="3">
        <f t="shared" si="3"/>
        <v>7.4792477104000813E-3</v>
      </c>
      <c r="V25" s="34">
        <f t="shared" si="19"/>
        <v>7.0171150712036116E-3</v>
      </c>
      <c r="W25" s="3">
        <f t="shared" si="16"/>
        <v>9.2244055094934316E-2</v>
      </c>
      <c r="Y25" s="17">
        <f t="shared" si="4"/>
        <v>458.3832966617598</v>
      </c>
      <c r="Z25" s="17">
        <f t="shared" si="5"/>
        <v>430.1435388225097</v>
      </c>
      <c r="AB25" s="18">
        <f t="shared" si="17"/>
        <v>77.298983538794033</v>
      </c>
      <c r="AC25" s="19">
        <f t="shared" si="6"/>
        <v>45.786244683098147</v>
      </c>
      <c r="AE25" s="12">
        <f t="shared" si="7"/>
        <v>458.3832966617598</v>
      </c>
      <c r="AF25" s="12">
        <f t="shared" si="8"/>
        <v>430.1435388225097</v>
      </c>
      <c r="AG25" s="12">
        <f t="shared" si="18"/>
        <v>93.664039715156221</v>
      </c>
      <c r="AH25" s="12">
        <f t="shared" si="9"/>
        <v>4.8872428904713132</v>
      </c>
      <c r="AI25" s="12">
        <f t="shared" si="10"/>
        <v>987.07811808989698</v>
      </c>
      <c r="AJ25" s="12">
        <f t="shared" si="11"/>
        <v>21715.718597977735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2"/>
        <v>0.51421206629366745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3"/>
        <v>1.0250103953858547</v>
      </c>
      <c r="Q26" s="12">
        <f t="shared" si="14"/>
        <v>82994.760361387715</v>
      </c>
      <c r="R26" s="12">
        <f t="shared" si="15"/>
        <v>20748.690090346929</v>
      </c>
      <c r="S26" s="12">
        <f t="shared" si="2"/>
        <v>103743.45045173465</v>
      </c>
      <c r="U26" s="3">
        <f t="shared" si="3"/>
        <v>6.4189409398636458E-3</v>
      </c>
      <c r="V26" s="34">
        <f t="shared" si="19"/>
        <v>6.6581758967523587E-3</v>
      </c>
      <c r="W26" s="3">
        <f t="shared" si="16"/>
        <v>7.9166938258318303E-2</v>
      </c>
      <c r="Y26" s="17">
        <f t="shared" si="4"/>
        <v>384.7452857245496</v>
      </c>
      <c r="Z26" s="17">
        <f t="shared" si="5"/>
        <v>399.16175584677444</v>
      </c>
      <c r="AB26" s="18">
        <f t="shared" si="17"/>
        <v>78.844963209569912</v>
      </c>
      <c r="AC26" s="19">
        <f t="shared" si="6"/>
        <v>45.5624350611387</v>
      </c>
      <c r="AE26" s="12">
        <f t="shared" si="7"/>
        <v>384.7452857245496</v>
      </c>
      <c r="AF26" s="12">
        <f t="shared" si="8"/>
        <v>399.16175584677444</v>
      </c>
      <c r="AG26" s="12">
        <f t="shared" si="18"/>
        <v>79.162814700564567</v>
      </c>
      <c r="AH26" s="12">
        <f t="shared" si="9"/>
        <v>4.2028637700390457</v>
      </c>
      <c r="AI26" s="12">
        <f t="shared" si="10"/>
        <v>867.27272004192764</v>
      </c>
      <c r="AJ26" s="12">
        <f t="shared" si="11"/>
        <v>19947.272560964335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2"/>
        <v>0.47242719378664405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3"/>
        <v>1.026051725769471</v>
      </c>
      <c r="Q27" s="12">
        <f t="shared" si="14"/>
        <v>83283.464922455794</v>
      </c>
      <c r="R27" s="12">
        <f t="shared" si="15"/>
        <v>20820.866230613949</v>
      </c>
      <c r="S27" s="12">
        <f t="shared" si="2"/>
        <v>104104.33115306974</v>
      </c>
      <c r="U27" s="3">
        <f t="shared" si="3"/>
        <v>5.455037464158553E-3</v>
      </c>
      <c r="V27" s="34">
        <f t="shared" si="19"/>
        <v>6.4331054028709473E-3</v>
      </c>
      <c r="W27" s="3">
        <f t="shared" si="16"/>
        <v>6.7278795391288809E-2</v>
      </c>
      <c r="Y27" s="17">
        <f t="shared" si="4"/>
        <v>319.77669527985591</v>
      </c>
      <c r="Z27" s="17">
        <f t="shared" si="5"/>
        <v>377.18393068029872</v>
      </c>
      <c r="AB27" s="18">
        <f t="shared" si="17"/>
        <v>80.421862473761308</v>
      </c>
      <c r="AC27" s="19">
        <f t="shared" si="6"/>
        <v>45.293704591266376</v>
      </c>
      <c r="AE27" s="12">
        <f t="shared" si="7"/>
        <v>319.77669527985591</v>
      </c>
      <c r="AF27" s="12">
        <f t="shared" si="8"/>
        <v>377.18393068029872</v>
      </c>
      <c r="AG27" s="12">
        <f t="shared" si="18"/>
        <v>66.445495580650018</v>
      </c>
      <c r="AH27" s="12">
        <f t="shared" si="9"/>
        <v>3.5857639148672935</v>
      </c>
      <c r="AI27" s="12">
        <f t="shared" si="10"/>
        <v>766.99188545567188</v>
      </c>
      <c r="AJ27" s="12">
        <f t="shared" si="11"/>
        <v>18407.805250936126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2"/>
        <v>0.42866153855424932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3"/>
        <v>1.0267129312805383</v>
      </c>
      <c r="Q28" s="12">
        <f t="shared" si="14"/>
        <v>83627.029768984314</v>
      </c>
      <c r="R28" s="12">
        <f t="shared" si="15"/>
        <v>20906.757442246078</v>
      </c>
      <c r="S28" s="12">
        <f t="shared" si="2"/>
        <v>104533.78721123039</v>
      </c>
      <c r="U28" s="3">
        <f t="shared" si="3"/>
        <v>4.5784565839679875E-3</v>
      </c>
      <c r="V28" s="34">
        <f t="shared" si="19"/>
        <v>6.2327076050489975E-3</v>
      </c>
      <c r="W28" s="3">
        <f t="shared" si="16"/>
        <v>5.6467631202271822E-2</v>
      </c>
      <c r="Y28" s="17">
        <f t="shared" si="4"/>
        <v>262.48674072501638</v>
      </c>
      <c r="Z28" s="17">
        <f t="shared" si="5"/>
        <v>357.39471249075694</v>
      </c>
      <c r="AB28" s="18">
        <f t="shared" si="17"/>
        <v>82.030299723236539</v>
      </c>
      <c r="AC28" s="19">
        <f t="shared" si="6"/>
        <v>44.997561904154267</v>
      </c>
      <c r="AE28" s="12">
        <f t="shared" si="7"/>
        <v>262.48674072501638</v>
      </c>
      <c r="AF28" s="12">
        <f t="shared" si="8"/>
        <v>357.39471249075694</v>
      </c>
      <c r="AG28" s="12">
        <f t="shared" si="18"/>
        <v>55.225385674725167</v>
      </c>
      <c r="AH28" s="12">
        <f t="shared" si="9"/>
        <v>3.0273817604564468</v>
      </c>
      <c r="AI28" s="12">
        <f t="shared" si="10"/>
        <v>678.13422065095494</v>
      </c>
      <c r="AJ28" s="12">
        <f t="shared" si="11"/>
        <v>16953.355516273874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2"/>
        <v>0.38279475392894463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3"/>
        <v>1.0274345732142838</v>
      </c>
      <c r="Q29" s="12">
        <f t="shared" si="14"/>
        <v>84031.033003797362</v>
      </c>
      <c r="R29" s="12">
        <f t="shared" si="15"/>
        <v>21007.75825094934</v>
      </c>
      <c r="S29" s="12">
        <f t="shared" si="2"/>
        <v>105038.7912547467</v>
      </c>
      <c r="U29" s="3">
        <f t="shared" si="3"/>
        <v>3.7819195997721563E-3</v>
      </c>
      <c r="V29" s="34">
        <f t="shared" si="19"/>
        <v>6.0420365386430874E-3</v>
      </c>
      <c r="W29" s="3">
        <f t="shared" si="16"/>
        <v>4.6643675063856582E-2</v>
      </c>
      <c r="Y29" s="17">
        <f t="shared" si="4"/>
        <v>212.05075167989582</v>
      </c>
      <c r="Z29" s="17">
        <f t="shared" si="5"/>
        <v>338.83914076464657</v>
      </c>
      <c r="AB29" s="18">
        <f t="shared" si="17"/>
        <v>83.670905717701274</v>
      </c>
      <c r="AC29" s="19">
        <f t="shared" si="6"/>
        <v>44.671957065498589</v>
      </c>
      <c r="AE29" s="12">
        <f t="shared" si="7"/>
        <v>212.05075167989582</v>
      </c>
      <c r="AF29" s="12">
        <f t="shared" si="8"/>
        <v>338.83914076464657</v>
      </c>
      <c r="AG29" s="12">
        <f t="shared" si="18"/>
        <v>45.331383623884818</v>
      </c>
      <c r="AH29" s="12">
        <f t="shared" si="9"/>
        <v>2.5225195966582952</v>
      </c>
      <c r="AI29" s="12">
        <f t="shared" si="10"/>
        <v>598.74379566508549</v>
      </c>
      <c r="AJ29" s="12">
        <f t="shared" si="11"/>
        <v>15567.338687292222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2"/>
        <v>0.33599426731359183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3"/>
        <v>1.0282167231936064</v>
      </c>
      <c r="Q30" s="12">
        <f t="shared" si="14"/>
        <v>84501.266906900069</v>
      </c>
      <c r="R30" s="12">
        <f t="shared" si="15"/>
        <v>21125.316726725017</v>
      </c>
      <c r="S30" s="12">
        <f t="shared" si="2"/>
        <v>105626.58363362509</v>
      </c>
      <c r="U30" s="3">
        <f t="shared" si="3"/>
        <v>3.0705764512912116E-3</v>
      </c>
      <c r="V30" s="34">
        <f t="shared" si="19"/>
        <v>5.7026557133071079E-3</v>
      </c>
      <c r="W30" s="3">
        <f t="shared" si="16"/>
        <v>3.7870442899258269E-2</v>
      </c>
      <c r="Y30" s="17">
        <f t="shared" si="4"/>
        <v>168.37854577928087</v>
      </c>
      <c r="Z30" s="17">
        <f t="shared" si="5"/>
        <v>312.77082234172769</v>
      </c>
      <c r="AB30" s="18">
        <f t="shared" si="17"/>
        <v>85.344323832055295</v>
      </c>
      <c r="AC30" s="19">
        <f t="shared" si="6"/>
        <v>44.314972883619298</v>
      </c>
      <c r="AE30" s="12">
        <f t="shared" si="7"/>
        <v>168.37854577928087</v>
      </c>
      <c r="AF30" s="12">
        <f t="shared" si="8"/>
        <v>312.77082234172769</v>
      </c>
      <c r="AG30" s="12">
        <f t="shared" si="18"/>
        <v>36.62106932244523</v>
      </c>
      <c r="AH30" s="12">
        <f t="shared" si="9"/>
        <v>2.0670131956471542</v>
      </c>
      <c r="AI30" s="12">
        <f t="shared" si="10"/>
        <v>519.83745063910101</v>
      </c>
      <c r="AJ30" s="12">
        <f t="shared" si="11"/>
        <v>14035.611167255727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2"/>
        <v>0.28899538920176659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3"/>
        <v>1.0287783115855829</v>
      </c>
      <c r="Q31" s="12">
        <f t="shared" si="14"/>
        <v>85020.543140026217</v>
      </c>
      <c r="R31" s="12">
        <f t="shared" si="15"/>
        <v>21255.135785006554</v>
      </c>
      <c r="S31" s="12">
        <f t="shared" si="2"/>
        <v>106275.67892503277</v>
      </c>
      <c r="U31" s="3">
        <f t="shared" si="3"/>
        <v>2.4429844009882522E-3</v>
      </c>
      <c r="V31" s="34">
        <f t="shared" si="19"/>
        <v>5.2973175527482475E-3</v>
      </c>
      <c r="W31" s="3">
        <f t="shared" si="16"/>
        <v>3.0130140945521772E-2</v>
      </c>
      <c r="Y31" s="17">
        <f t="shared" si="4"/>
        <v>131.01677062033133</v>
      </c>
      <c r="Z31" s="17">
        <f t="shared" si="5"/>
        <v>284.14756712723022</v>
      </c>
      <c r="AB31" s="18">
        <f t="shared" si="17"/>
        <v>87.051210308696398</v>
      </c>
      <c r="AC31" s="19">
        <f t="shared" si="6"/>
        <v>43.936844150248639</v>
      </c>
      <c r="AE31" s="12">
        <f t="shared" si="7"/>
        <v>131.01677062033133</v>
      </c>
      <c r="AF31" s="12">
        <f t="shared" si="8"/>
        <v>284.14756712723022</v>
      </c>
      <c r="AG31" s="12">
        <f t="shared" si="18"/>
        <v>29.078868213224702</v>
      </c>
      <c r="AH31" s="12">
        <f t="shared" si="9"/>
        <v>1.6639077475656008</v>
      </c>
      <c r="AI31" s="12">
        <f t="shared" si="10"/>
        <v>445.90711370835186</v>
      </c>
      <c r="AJ31" s="12">
        <f t="shared" si="11"/>
        <v>12485.399183833852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2"/>
        <v>0.2427474570678079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3"/>
        <v>1.0290789263859452</v>
      </c>
      <c r="Q32" s="12">
        <f t="shared" si="14"/>
        <v>85568.00657167178</v>
      </c>
      <c r="R32" s="12">
        <f t="shared" si="15"/>
        <v>21392.001642917945</v>
      </c>
      <c r="S32" s="12">
        <f t="shared" si="2"/>
        <v>106960.00821458973</v>
      </c>
      <c r="U32" s="3">
        <f t="shared" si="3"/>
        <v>1.8981310867507441E-3</v>
      </c>
      <c r="V32" s="34">
        <f t="shared" si="19"/>
        <v>4.8217264555118497E-3</v>
      </c>
      <c r="W32" s="3">
        <f t="shared" si="16"/>
        <v>2.341028340325918E-2</v>
      </c>
      <c r="Y32" s="17">
        <f t="shared" si="4"/>
        <v>99.556994258083364</v>
      </c>
      <c r="Z32" s="17">
        <f t="shared" si="5"/>
        <v>252.94689771324491</v>
      </c>
      <c r="AB32" s="18">
        <f t="shared" si="17"/>
        <v>88.79223451487033</v>
      </c>
      <c r="AC32" s="19">
        <f t="shared" si="6"/>
        <v>43.549216570436315</v>
      </c>
      <c r="AE32" s="12">
        <f t="shared" si="7"/>
        <v>99.556994258083364</v>
      </c>
      <c r="AF32" s="12">
        <f t="shared" si="8"/>
        <v>252.94689771324491</v>
      </c>
      <c r="AG32" s="12">
        <f t="shared" si="18"/>
        <v>22.626487134796101</v>
      </c>
      <c r="AH32" s="12">
        <f t="shared" si="9"/>
        <v>1.3121440333342984</v>
      </c>
      <c r="AI32" s="12">
        <f t="shared" si="10"/>
        <v>376.44252313945861</v>
      </c>
      <c r="AJ32" s="12">
        <f t="shared" si="11"/>
        <v>10916.8331710443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2"/>
        <v>0.19886842672823093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3"/>
        <v>1.0293795630501541</v>
      </c>
      <c r="Q33" s="12">
        <f t="shared" si="14"/>
        <v>86144.15415707216</v>
      </c>
      <c r="R33" s="12">
        <f t="shared" si="15"/>
        <v>21536.03853926804</v>
      </c>
      <c r="S33" s="12">
        <f t="shared" si="2"/>
        <v>107680.19269634021</v>
      </c>
      <c r="U33" s="3">
        <f t="shared" si="3"/>
        <v>1.4383980431464541E-3</v>
      </c>
      <c r="V33" s="34">
        <f t="shared" si="19"/>
        <v>4.23164282797313E-3</v>
      </c>
      <c r="W33" s="3">
        <f t="shared" si="16"/>
        <v>1.77402425321396E-2</v>
      </c>
      <c r="Y33" s="17">
        <f t="shared" si="4"/>
        <v>73.784316054480598</v>
      </c>
      <c r="Z33" s="17">
        <f t="shared" si="5"/>
        <v>217.10741056394514</v>
      </c>
      <c r="AB33" s="18">
        <f t="shared" si="17"/>
        <v>90.568079205167734</v>
      </c>
      <c r="AC33" s="19">
        <f t="shared" si="6"/>
        <v>43.152402181196955</v>
      </c>
      <c r="AE33" s="12">
        <f t="shared" si="7"/>
        <v>73.784316054480598</v>
      </c>
      <c r="AF33" s="12">
        <f t="shared" si="8"/>
        <v>217.10741056394514</v>
      </c>
      <c r="AG33" s="12">
        <f t="shared" si="18"/>
        <v>17.193389261106773</v>
      </c>
      <c r="AH33" s="12">
        <f t="shared" si="9"/>
        <v>1.0102099645932403</v>
      </c>
      <c r="AI33" s="12">
        <f t="shared" si="10"/>
        <v>309.09532584412574</v>
      </c>
      <c r="AJ33" s="12">
        <f t="shared" si="11"/>
        <v>9272.8597753237718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2"/>
        <v>0.15905695638150638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3"/>
        <v>1.0299916309747603</v>
      </c>
      <c r="Q34" s="12">
        <f t="shared" si="14"/>
        <v>86775.747166721892</v>
      </c>
      <c r="R34" s="12">
        <f t="shared" si="15"/>
        <v>21693.936791680473</v>
      </c>
      <c r="S34" s="12">
        <f t="shared" si="2"/>
        <v>108469.68395840237</v>
      </c>
      <c r="U34" s="3">
        <f t="shared" si="3"/>
        <v>1.0641617534722929E-3</v>
      </c>
      <c r="V34" s="34">
        <f t="shared" si="19"/>
        <v>3.5514191525090263E-3</v>
      </c>
      <c r="W34" s="3">
        <f t="shared" si="16"/>
        <v>1.3124661626158281E-2</v>
      </c>
      <c r="Y34" s="17">
        <f t="shared" si="4"/>
        <v>53.386575093178948</v>
      </c>
      <c r="Z34" s="17">
        <f t="shared" si="5"/>
        <v>178.19947938210015</v>
      </c>
      <c r="AB34" s="18">
        <f t="shared" si="17"/>
        <v>92.379440789271086</v>
      </c>
      <c r="AC34" s="19">
        <f t="shared" si="6"/>
        <v>42.733794043710517</v>
      </c>
      <c r="AE34" s="12">
        <f t="shared" si="7"/>
        <v>53.386575093178948</v>
      </c>
      <c r="AF34" s="12">
        <f t="shared" si="8"/>
        <v>178.19947938210015</v>
      </c>
      <c r="AG34" s="12">
        <f t="shared" si="18"/>
        <v>12.742458628257154</v>
      </c>
      <c r="AH34" s="12">
        <f t="shared" si="9"/>
        <v>0.75810787065392726</v>
      </c>
      <c r="AI34" s="12">
        <f t="shared" si="10"/>
        <v>245.08662097419017</v>
      </c>
      <c r="AJ34" s="12">
        <f t="shared" si="11"/>
        <v>7597.6852501998956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2"/>
        <v>0.12331685828258189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3"/>
        <v>1.0303124050796995</v>
      </c>
      <c r="Q35" s="12">
        <f t="shared" si="14"/>
        <v>87439.193933082614</v>
      </c>
      <c r="R35" s="12">
        <f t="shared" si="15"/>
        <v>21859.798483270653</v>
      </c>
      <c r="S35" s="12">
        <f t="shared" ref="S35:S66" si="22">Q35+R35</f>
        <v>109298.99241635327</v>
      </c>
      <c r="U35" s="3">
        <f t="shared" ref="U35:U53" si="23">I35*$B$11*(1-$B$11)^L35</f>
        <v>7.6316626190703839E-4</v>
      </c>
      <c r="V35" s="34">
        <f t="shared" si="19"/>
        <v>2.9491114673977649E-3</v>
      </c>
      <c r="W35" s="3">
        <f t="shared" si="16"/>
        <v>9.4123838968534768E-3</v>
      </c>
      <c r="Y35" s="17">
        <f t="shared" ref="Y35:Y53" si="24">U35*(S35-$B$9)*N35</f>
        <v>37.444069241335477</v>
      </c>
      <c r="Z35" s="17">
        <f t="shared" ref="Z35:Z53" si="25">V35*MAX(S35,$B$8)*N35</f>
        <v>144.72199513484358</v>
      </c>
      <c r="AB35" s="18">
        <f t="shared" si="17"/>
        <v>94.227029605056515</v>
      </c>
      <c r="AC35" s="19">
        <f t="shared" ref="AC35:AC66" si="26">AB35*N35</f>
        <v>42.306071158303645</v>
      </c>
      <c r="AE35" s="12">
        <f t="shared" ref="AE35:AE53" si="27">Y35</f>
        <v>37.444069241335477</v>
      </c>
      <c r="AF35" s="12">
        <f t="shared" ref="AF35:AF53" si="28">Z35</f>
        <v>144.72199513484358</v>
      </c>
      <c r="AG35" s="12">
        <f t="shared" si="18"/>
        <v>9.2197819400546379</v>
      </c>
      <c r="AH35" s="12">
        <f t="shared" ref="AH35:AH53" si="29">AC35*W34</f>
        <v>0.55525286868490942</v>
      </c>
      <c r="AI35" s="12">
        <f t="shared" ref="AI35:AI66" si="30">SUM(AE35:AH35)</f>
        <v>191.94109918491861</v>
      </c>
      <c r="AJ35" s="12">
        <f t="shared" ref="AJ35:AJ66" si="31">AI35*L35</f>
        <v>6142.1151739173956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2">I35*H36</f>
        <v>9.298091114506675E-2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3">N35/N36</f>
        <v>1.0306332040308728</v>
      </c>
      <c r="Q36" s="12">
        <f t="shared" ref="Q36:Q53" si="34">Q35*(1-$B$5)*O36</f>
        <v>88135.146395904914</v>
      </c>
      <c r="R36" s="12">
        <f t="shared" ref="R36:R53" si="35">R35*(1-$B$5)*O36</f>
        <v>22033.786598976229</v>
      </c>
      <c r="S36" s="12">
        <f t="shared" si="22"/>
        <v>110168.93299488115</v>
      </c>
      <c r="U36" s="3">
        <f t="shared" si="23"/>
        <v>5.3227030936706403E-4</v>
      </c>
      <c r="V36" s="34">
        <f t="shared" si="19"/>
        <v>2.3154464386259547E-3</v>
      </c>
      <c r="W36" s="3">
        <f t="shared" si="16"/>
        <v>6.5646671488604575E-3</v>
      </c>
      <c r="Y36" s="17">
        <f t="shared" si="24"/>
        <v>25.540864949585572</v>
      </c>
      <c r="Z36" s="17">
        <f t="shared" si="25"/>
        <v>111.12632371743655</v>
      </c>
      <c r="AB36" s="18">
        <f t="shared" ref="AB36:AB53" si="36">AB35*(1+$B$4)</f>
        <v>96.111570197157647</v>
      </c>
      <c r="AC36" s="19">
        <f t="shared" si="26"/>
        <v>41.869592802462329</v>
      </c>
      <c r="AE36" s="12">
        <f t="shared" si="27"/>
        <v>25.540864949585572</v>
      </c>
      <c r="AF36" s="12">
        <f t="shared" si="28"/>
        <v>111.12632371743655</v>
      </c>
      <c r="AG36" s="12">
        <f t="shared" ref="AG36:AG53" si="37">S36/(1-$B$5)*($B$6)*N36*W35</f>
        <v>6.4665258950742013</v>
      </c>
      <c r="AH36" s="12">
        <f t="shared" si="29"/>
        <v>0.39409268106170864</v>
      </c>
      <c r="AI36" s="12">
        <f t="shared" si="30"/>
        <v>143.52780724315804</v>
      </c>
      <c r="AJ36" s="12">
        <f t="shared" si="31"/>
        <v>4736.4176390242155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2"/>
        <v>6.7353512415263453E-2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3"/>
        <v>1.0309540278204883</v>
      </c>
      <c r="Q37" s="12">
        <f t="shared" si="34"/>
        <v>88864.291917679613</v>
      </c>
      <c r="R37" s="12">
        <f t="shared" si="35"/>
        <v>22216.072979419903</v>
      </c>
      <c r="S37" s="12">
        <f t="shared" si="22"/>
        <v>111080.36489709951</v>
      </c>
      <c r="U37" s="3">
        <f t="shared" si="23"/>
        <v>3.5664851919686523E-4</v>
      </c>
      <c r="V37" s="34">
        <f t="shared" si="19"/>
        <v>1.8093535595689189E-3</v>
      </c>
      <c r="W37" s="3">
        <f t="shared" si="16"/>
        <v>4.3986650700946726E-3</v>
      </c>
      <c r="Y37" s="17">
        <f t="shared" si="24"/>
        <v>16.73721851917853</v>
      </c>
      <c r="Z37" s="17">
        <f t="shared" si="25"/>
        <v>84.92674945669917</v>
      </c>
      <c r="AB37" s="18">
        <f t="shared" si="36"/>
        <v>98.033801601100805</v>
      </c>
      <c r="AC37" s="19">
        <f t="shared" si="26"/>
        <v>41.424722641413254</v>
      </c>
      <c r="AE37" s="12">
        <f t="shared" si="27"/>
        <v>16.73721851917853</v>
      </c>
      <c r="AF37" s="12">
        <f t="shared" si="28"/>
        <v>84.92674945669917</v>
      </c>
      <c r="AG37" s="12">
        <f t="shared" si="37"/>
        <v>4.4108567588380723</v>
      </c>
      <c r="AH37" s="12">
        <f t="shared" si="29"/>
        <v>0.27193951587474158</v>
      </c>
      <c r="AI37" s="12">
        <f t="shared" si="30"/>
        <v>106.34676425059051</v>
      </c>
      <c r="AJ37" s="12">
        <f t="shared" si="31"/>
        <v>3615.7899845200773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2"/>
        <v>4.6772973161655546E-2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3"/>
        <v>1.0309230735935515</v>
      </c>
      <c r="Q38" s="12">
        <f t="shared" si="34"/>
        <v>89596.779479446108</v>
      </c>
      <c r="R38" s="12">
        <f t="shared" si="35"/>
        <v>22399.194869861527</v>
      </c>
      <c r="S38" s="12">
        <f t="shared" si="22"/>
        <v>111995.97434930764</v>
      </c>
      <c r="U38" s="3">
        <f t="shared" si="23"/>
        <v>2.2909567284574078E-4</v>
      </c>
      <c r="V38" s="34">
        <f t="shared" si="19"/>
        <v>1.3440560988181281E-3</v>
      </c>
      <c r="W38" s="3">
        <f t="shared" si="16"/>
        <v>2.8255132984308035E-3</v>
      </c>
      <c r="Y38" s="17">
        <f t="shared" si="24"/>
        <v>10.51475702807298</v>
      </c>
      <c r="Z38" s="17">
        <f t="shared" si="25"/>
        <v>61.698884680311579</v>
      </c>
      <c r="AB38" s="18">
        <f t="shared" si="36"/>
        <v>99.994477633122827</v>
      </c>
      <c r="AC38" s="19">
        <f t="shared" si="26"/>
        <v>40.985809879060042</v>
      </c>
      <c r="AE38" s="12">
        <f t="shared" si="27"/>
        <v>10.51475702807298</v>
      </c>
      <c r="AF38" s="12">
        <f t="shared" si="28"/>
        <v>61.698884680311579</v>
      </c>
      <c r="AG38" s="12">
        <f t="shared" si="37"/>
        <v>2.8904801614186075</v>
      </c>
      <c r="AH38" s="12">
        <f t="shared" si="29"/>
        <v>0.18028285028456256</v>
      </c>
      <c r="AI38" s="12">
        <f t="shared" si="30"/>
        <v>75.284404720087721</v>
      </c>
      <c r="AJ38" s="12">
        <f t="shared" si="31"/>
        <v>2634.9541652030703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2"/>
        <v>3.1217217747552144E-2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3"/>
        <v>1.0312238412762189</v>
      </c>
      <c r="Q39" s="12">
        <f t="shared" si="34"/>
        <v>90361.659728555722</v>
      </c>
      <c r="R39" s="12">
        <f t="shared" si="35"/>
        <v>22590.41493213893</v>
      </c>
      <c r="S39" s="12">
        <f t="shared" si="22"/>
        <v>112952.07466069465</v>
      </c>
      <c r="U39" s="3">
        <f t="shared" si="23"/>
        <v>1.4143530642290149E-4</v>
      </c>
      <c r="V39" s="34">
        <f t="shared" si="19"/>
        <v>9.3970921279211644E-4</v>
      </c>
      <c r="W39" s="3">
        <f t="shared" si="16"/>
        <v>1.7443687792157855E-3</v>
      </c>
      <c r="Y39" s="17">
        <f t="shared" si="24"/>
        <v>6.3486254003702394</v>
      </c>
      <c r="Z39" s="17">
        <f t="shared" si="25"/>
        <v>42.188322477893919</v>
      </c>
      <c r="AB39" s="18">
        <f t="shared" si="36"/>
        <v>101.99436718578528</v>
      </c>
      <c r="AC39" s="19">
        <f t="shared" si="26"/>
        <v>40.539720285077657</v>
      </c>
      <c r="AE39" s="12">
        <f t="shared" si="27"/>
        <v>6.3486254003702394</v>
      </c>
      <c r="AF39" s="12">
        <f t="shared" si="28"/>
        <v>42.188322477893919</v>
      </c>
      <c r="AG39" s="12">
        <f t="shared" si="37"/>
        <v>1.815872321417308</v>
      </c>
      <c r="AH39" s="12">
        <f t="shared" si="29"/>
        <v>0.11454551878015193</v>
      </c>
      <c r="AI39" s="12">
        <f t="shared" si="30"/>
        <v>50.467365718461622</v>
      </c>
      <c r="AJ39" s="12">
        <f t="shared" si="31"/>
        <v>1816.8251658646184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2"/>
        <v>2.0085782243129999E-2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3"/>
        <v>1.0315246307770374</v>
      </c>
      <c r="Q40" s="12">
        <f t="shared" si="34"/>
        <v>91159.651578764955</v>
      </c>
      <c r="R40" s="12">
        <f t="shared" si="35"/>
        <v>22789.912894691239</v>
      </c>
      <c r="S40" s="12">
        <f t="shared" si="22"/>
        <v>113949.56447345619</v>
      </c>
      <c r="U40" s="3">
        <f t="shared" si="23"/>
        <v>8.417713199422652E-5</v>
      </c>
      <c r="V40" s="34">
        <f t="shared" si="19"/>
        <v>6.2200701929276459E-4</v>
      </c>
      <c r="W40" s="3">
        <f t="shared" si="16"/>
        <v>1.0381846279287942E-3</v>
      </c>
      <c r="Y40" s="17">
        <f t="shared" si="24"/>
        <v>3.6953494997725405</v>
      </c>
      <c r="Z40" s="17">
        <f t="shared" si="25"/>
        <v>27.310705103642075</v>
      </c>
      <c r="AB40" s="18">
        <f t="shared" si="36"/>
        <v>104.03425452950098</v>
      </c>
      <c r="AC40" s="19">
        <f t="shared" si="26"/>
        <v>40.086793331953963</v>
      </c>
      <c r="AE40" s="12">
        <f t="shared" si="27"/>
        <v>3.6953494997725405</v>
      </c>
      <c r="AF40" s="12">
        <f t="shared" si="28"/>
        <v>27.310705103642075</v>
      </c>
      <c r="AG40" s="12">
        <f t="shared" si="37"/>
        <v>1.0963901194814416</v>
      </c>
      <c r="AH40" s="12">
        <f t="shared" si="29"/>
        <v>6.9926150747136026E-2</v>
      </c>
      <c r="AI40" s="12">
        <f t="shared" si="30"/>
        <v>32.172370873643196</v>
      </c>
      <c r="AJ40" s="12">
        <f t="shared" si="31"/>
        <v>1190.3777223247982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2"/>
        <v>1.2471663910404279E-2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3"/>
        <v>1.0318254420895829</v>
      </c>
      <c r="Q41" s="12">
        <f t="shared" si="34"/>
        <v>91991.509139589674</v>
      </c>
      <c r="R41" s="12">
        <f t="shared" si="35"/>
        <v>22997.877284897419</v>
      </c>
      <c r="S41" s="12">
        <f t="shared" si="22"/>
        <v>114989.38642448709</v>
      </c>
      <c r="U41" s="3">
        <f t="shared" si="23"/>
        <v>4.8347219938016004E-5</v>
      </c>
      <c r="V41" s="34">
        <f t="shared" si="19"/>
        <v>3.9355502875524718E-4</v>
      </c>
      <c r="W41" s="3">
        <f t="shared" si="16"/>
        <v>5.9628237923553095E-4</v>
      </c>
      <c r="Y41" s="17">
        <f t="shared" si="24"/>
        <v>2.075737566656263</v>
      </c>
      <c r="Z41" s="17">
        <f t="shared" si="25"/>
        <v>16.899814904065714</v>
      </c>
      <c r="AB41" s="18">
        <f t="shared" si="36"/>
        <v>106.11493962009101</v>
      </c>
      <c r="AC41" s="19">
        <f t="shared" si="26"/>
        <v>39.627370610079517</v>
      </c>
      <c r="AE41" s="12">
        <f t="shared" si="27"/>
        <v>2.075737566656263</v>
      </c>
      <c r="AF41" s="12">
        <f t="shared" si="28"/>
        <v>16.899814904065714</v>
      </c>
      <c r="AG41" s="12">
        <f t="shared" si="37"/>
        <v>0.63817569049672107</v>
      </c>
      <c r="AH41" s="12">
        <f t="shared" si="29"/>
        <v>4.1140527012621837E-2</v>
      </c>
      <c r="AI41" s="12">
        <f t="shared" si="30"/>
        <v>19.654868688231318</v>
      </c>
      <c r="AJ41" s="12">
        <f t="shared" si="31"/>
        <v>746.88501015279007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2"/>
        <v>7.4516944698274539E-3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3"/>
        <v>1.0317341758090222</v>
      </c>
      <c r="Q42" s="12">
        <f t="shared" si="34"/>
        <v>92822.746618564299</v>
      </c>
      <c r="R42" s="12">
        <f t="shared" si="35"/>
        <v>23205.686654641075</v>
      </c>
      <c r="S42" s="12">
        <f t="shared" si="22"/>
        <v>116028.43327320537</v>
      </c>
      <c r="U42" s="3">
        <f t="shared" si="23"/>
        <v>2.6720456907707797E-5</v>
      </c>
      <c r="V42" s="34">
        <f t="shared" si="19"/>
        <v>2.4000962046609345E-4</v>
      </c>
      <c r="W42" s="3">
        <f t="shared" si="16"/>
        <v>3.2955230186172967E-4</v>
      </c>
      <c r="Y42" s="17">
        <f t="shared" si="24"/>
        <v>1.1219780235132124</v>
      </c>
      <c r="Z42" s="17">
        <f t="shared" si="25"/>
        <v>10.079615991885779</v>
      </c>
      <c r="AB42" s="18">
        <f t="shared" si="36"/>
        <v>108.23723841249283</v>
      </c>
      <c r="AC42" s="19">
        <f t="shared" si="26"/>
        <v>39.176678421635408</v>
      </c>
      <c r="AE42" s="12">
        <f t="shared" si="27"/>
        <v>1.1219780235132124</v>
      </c>
      <c r="AF42" s="12">
        <f t="shared" si="28"/>
        <v>10.079615991885779</v>
      </c>
      <c r="AG42" s="12">
        <f t="shared" si="37"/>
        <v>0.3584730354002077</v>
      </c>
      <c r="AH42" s="12">
        <f t="shared" si="29"/>
        <v>2.3360363019798047E-2</v>
      </c>
      <c r="AI42" s="12">
        <f t="shared" si="30"/>
        <v>11.583427413818997</v>
      </c>
      <c r="AJ42" s="12">
        <f t="shared" si="31"/>
        <v>451.75366913894089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2"/>
        <v>4.2161687310283743E-3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3"/>
        <v>1.0320149205443923</v>
      </c>
      <c r="Q43" s="12">
        <f t="shared" si="34"/>
        <v>93686.981367791959</v>
      </c>
      <c r="R43" s="12">
        <f t="shared" si="35"/>
        <v>23421.74534194799</v>
      </c>
      <c r="S43" s="12">
        <f t="shared" si="22"/>
        <v>117108.72670973995</v>
      </c>
      <c r="U43" s="3">
        <f t="shared" si="23"/>
        <v>1.3984551929502497E-5</v>
      </c>
      <c r="V43" s="34">
        <f t="shared" si="19"/>
        <v>1.4309160946836296E-4</v>
      </c>
      <c r="W43" s="3">
        <f t="shared" si="16"/>
        <v>1.7247614046386417E-4</v>
      </c>
      <c r="Y43" s="17">
        <f t="shared" si="24"/>
        <v>0.57428645296934799</v>
      </c>
      <c r="Z43" s="17">
        <f t="shared" si="25"/>
        <v>5.8771714480045896</v>
      </c>
      <c r="AB43" s="18">
        <f t="shared" si="36"/>
        <v>110.40198318074269</v>
      </c>
      <c r="AC43" s="19">
        <f t="shared" si="26"/>
        <v>38.720575831392964</v>
      </c>
      <c r="AE43" s="12">
        <f t="shared" si="27"/>
        <v>0.57428645296934799</v>
      </c>
      <c r="AF43" s="12">
        <f t="shared" si="28"/>
        <v>5.8771714480045896</v>
      </c>
      <c r="AG43" s="12">
        <f t="shared" si="37"/>
        <v>0.19376160437987705</v>
      </c>
      <c r="AH43" s="12">
        <f t="shared" si="29"/>
        <v>1.2760454894647208E-2</v>
      </c>
      <c r="AI43" s="12">
        <f t="shared" si="30"/>
        <v>6.6579799602484622</v>
      </c>
      <c r="AJ43" s="12">
        <f t="shared" si="31"/>
        <v>266.31919840993851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2"/>
        <v>2.2139102006629996E-3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3"/>
        <v>1.0318835219689406</v>
      </c>
      <c r="Q44" s="12">
        <f t="shared" si="34"/>
        <v>94547.223145914104</v>
      </c>
      <c r="R44" s="12">
        <f t="shared" si="35"/>
        <v>23636.805786478526</v>
      </c>
      <c r="S44" s="12">
        <f t="shared" si="22"/>
        <v>118184.02893239263</v>
      </c>
      <c r="U44" s="3">
        <f t="shared" si="23"/>
        <v>6.7925416018181299E-6</v>
      </c>
      <c r="V44" s="34">
        <f t="shared" si="19"/>
        <v>8.1908919106289058E-5</v>
      </c>
      <c r="W44" s="3">
        <f t="shared" si="16"/>
        <v>8.3774679755756947E-5</v>
      </c>
      <c r="Y44" s="17">
        <f t="shared" si="24"/>
        <v>0.27280470262794693</v>
      </c>
      <c r="Z44" s="17">
        <f t="shared" si="25"/>
        <v>3.2902147213384132</v>
      </c>
      <c r="AB44" s="18">
        <f t="shared" si="36"/>
        <v>112.61002284435754</v>
      </c>
      <c r="AC44" s="19">
        <f t="shared" si="26"/>
        <v>38.274656496752947</v>
      </c>
      <c r="AE44" s="12">
        <f t="shared" si="27"/>
        <v>0.27280470262794693</v>
      </c>
      <c r="AF44" s="12">
        <f t="shared" si="28"/>
        <v>3.2902147213384132</v>
      </c>
      <c r="AG44" s="12">
        <f t="shared" si="37"/>
        <v>9.917706515059635E-2</v>
      </c>
      <c r="AH44" s="12">
        <f t="shared" si="29"/>
        <v>6.6014650301401126E-3</v>
      </c>
      <c r="AI44" s="12">
        <f t="shared" si="30"/>
        <v>3.6687979541470965</v>
      </c>
      <c r="AJ44" s="12">
        <f t="shared" si="31"/>
        <v>150.42071612003096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2"/>
        <v>1.0858343970171747E-3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3"/>
        <v>1.032144196866309</v>
      </c>
      <c r="Q45" s="12">
        <f t="shared" si="34"/>
        <v>95439.467610481865</v>
      </c>
      <c r="R45" s="12">
        <f t="shared" si="35"/>
        <v>23859.866902620466</v>
      </c>
      <c r="S45" s="12">
        <f t="shared" si="22"/>
        <v>119299.33451310234</v>
      </c>
      <c r="U45" s="3">
        <f t="shared" si="23"/>
        <v>3.0816097074756404E-6</v>
      </c>
      <c r="V45" s="34">
        <f t="shared" si="19"/>
        <v>4.2686550322748388E-5</v>
      </c>
      <c r="W45" s="3">
        <f t="shared" si="16"/>
        <v>3.800651972553291E-5</v>
      </c>
      <c r="Y45" s="17">
        <f t="shared" si="24"/>
        <v>0.12104217557991431</v>
      </c>
      <c r="Z45" s="17">
        <f t="shared" si="25"/>
        <v>1.6769609905212621</v>
      </c>
      <c r="AB45" s="18">
        <f t="shared" si="36"/>
        <v>114.8622233012447</v>
      </c>
      <c r="AC45" s="19">
        <f t="shared" si="26"/>
        <v>37.824317324282525</v>
      </c>
      <c r="AE45" s="12">
        <f t="shared" si="27"/>
        <v>0.12104217557991431</v>
      </c>
      <c r="AF45" s="12">
        <f t="shared" si="28"/>
        <v>1.6769609905212621</v>
      </c>
      <c r="AG45" s="12">
        <f t="shared" si="37"/>
        <v>4.7112251347154514E-2</v>
      </c>
      <c r="AH45" s="12">
        <f t="shared" si="29"/>
        <v>3.1687200708218981E-3</v>
      </c>
      <c r="AI45" s="12">
        <f t="shared" si="30"/>
        <v>1.8482841375191528</v>
      </c>
      <c r="AJ45" s="12">
        <f t="shared" si="31"/>
        <v>77.627933775804422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2"/>
        <v>4.9467357624911434E-4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3"/>
        <v>1.0324048881369017</v>
      </c>
      <c r="Q46" s="12">
        <f t="shared" si="34"/>
        <v>96364.465078835594</v>
      </c>
      <c r="R46" s="12">
        <f t="shared" si="35"/>
        <v>24091.116269708898</v>
      </c>
      <c r="S46" s="12">
        <f t="shared" si="22"/>
        <v>120455.5813485445</v>
      </c>
      <c r="U46" s="3">
        <f t="shared" si="23"/>
        <v>1.298597264352077E-6</v>
      </c>
      <c r="V46" s="34">
        <f t="shared" si="19"/>
        <v>2.0691889534171876E-5</v>
      </c>
      <c r="W46" s="3">
        <f t="shared" si="16"/>
        <v>1.6016032927008952E-5</v>
      </c>
      <c r="Y46" s="17">
        <f t="shared" si="24"/>
        <v>4.988536163120337E-2</v>
      </c>
      <c r="Z46" s="17">
        <f t="shared" si="25"/>
        <v>0.79500691664884171</v>
      </c>
      <c r="AB46" s="18">
        <f t="shared" si="36"/>
        <v>117.15946776726959</v>
      </c>
      <c r="AC46" s="19">
        <f t="shared" si="26"/>
        <v>37.369838242815632</v>
      </c>
      <c r="AE46" s="12">
        <f t="shared" si="27"/>
        <v>4.988536163120337E-2</v>
      </c>
      <c r="AF46" s="12">
        <f t="shared" si="28"/>
        <v>0.79500691664884171</v>
      </c>
      <c r="AG46" s="12">
        <f t="shared" si="37"/>
        <v>2.0903453353952991E-2</v>
      </c>
      <c r="AH46" s="12">
        <f t="shared" si="29"/>
        <v>1.4202974943155464E-3</v>
      </c>
      <c r="AI46" s="12">
        <f t="shared" si="30"/>
        <v>0.86721602912831353</v>
      </c>
      <c r="AJ46" s="12">
        <f t="shared" si="31"/>
        <v>37.290289252517482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2"/>
        <v>2.0813885394257737E-4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3"/>
        <v>1.0322232868960919</v>
      </c>
      <c r="Q47" s="12">
        <f t="shared" si="34"/>
        <v>97281.312696218825</v>
      </c>
      <c r="R47" s="12">
        <f t="shared" si="35"/>
        <v>24320.328174054706</v>
      </c>
      <c r="S47" s="12">
        <f t="shared" si="22"/>
        <v>121601.64087027354</v>
      </c>
      <c r="U47" s="3">
        <f t="shared" si="23"/>
        <v>5.0541795107762143E-7</v>
      </c>
      <c r="V47" s="34">
        <f t="shared" si="19"/>
        <v>9.2771269126406626E-6</v>
      </c>
      <c r="W47" s="3">
        <f t="shared" si="16"/>
        <v>6.2334880632906654E-6</v>
      </c>
      <c r="Y47" s="17">
        <f t="shared" si="24"/>
        <v>1.898842040887138E-2</v>
      </c>
      <c r="Z47" s="17">
        <f t="shared" si="25"/>
        <v>0.34859656914842491</v>
      </c>
      <c r="AB47" s="18">
        <f t="shared" si="36"/>
        <v>119.50265712261498</v>
      </c>
      <c r="AC47" s="19">
        <f t="shared" si="26"/>
        <v>36.927315525200882</v>
      </c>
      <c r="AE47" s="12">
        <f t="shared" si="27"/>
        <v>1.898842040887138E-2</v>
      </c>
      <c r="AF47" s="12">
        <f t="shared" si="28"/>
        <v>0.34859656914842491</v>
      </c>
      <c r="AG47" s="12">
        <f t="shared" si="37"/>
        <v>8.6149695060510675E-3</v>
      </c>
      <c r="AH47" s="12">
        <f t="shared" si="29"/>
        <v>5.9142910135766616E-4</v>
      </c>
      <c r="AI47" s="12">
        <f t="shared" si="30"/>
        <v>0.37679138816470503</v>
      </c>
      <c r="AJ47" s="12">
        <f t="shared" si="31"/>
        <v>16.578821079247021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2"/>
        <v>8.0416527609254203E-5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3"/>
        <v>1.0324639038058816</v>
      </c>
      <c r="Q48" s="12">
        <f t="shared" si="34"/>
        <v>98229.776108477381</v>
      </c>
      <c r="R48" s="12">
        <f t="shared" si="35"/>
        <v>24557.444027119345</v>
      </c>
      <c r="S48" s="12">
        <f t="shared" si="22"/>
        <v>122787.22013559673</v>
      </c>
      <c r="U48" s="3">
        <f t="shared" si="23"/>
        <v>1.806277836099736E-7</v>
      </c>
      <c r="V48" s="34">
        <f t="shared" si="19"/>
        <v>3.8251176151576829E-6</v>
      </c>
      <c r="W48" s="3">
        <f t="shared" si="16"/>
        <v>2.2277426645230082E-6</v>
      </c>
      <c r="Y48" s="17">
        <f t="shared" si="24"/>
        <v>6.6368541421279077E-3</v>
      </c>
      <c r="Z48" s="17">
        <f t="shared" si="25"/>
        <v>0.14057019874947951</v>
      </c>
      <c r="AB48" s="18">
        <f t="shared" si="36"/>
        <v>121.89271026506728</v>
      </c>
      <c r="AC48" s="19">
        <f t="shared" si="26"/>
        <v>36.481528987948657</v>
      </c>
      <c r="AE48" s="12">
        <f t="shared" si="27"/>
        <v>6.6368541421279077E-3</v>
      </c>
      <c r="AF48" s="12">
        <f t="shared" si="28"/>
        <v>0.14057019874947951</v>
      </c>
      <c r="AG48" s="12">
        <f t="shared" si="37"/>
        <v>3.2792065931769939E-3</v>
      </c>
      <c r="AH48" s="12">
        <f t="shared" si="29"/>
        <v>2.2740717547697036E-4</v>
      </c>
      <c r="AI48" s="12">
        <f t="shared" si="30"/>
        <v>0.1507136666602614</v>
      </c>
      <c r="AJ48" s="12">
        <f t="shared" si="31"/>
        <v>6.7821149997117631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2"/>
        <v>2.8362909287783957E-5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3"/>
        <v>1.0322422114088312</v>
      </c>
      <c r="Q49" s="12">
        <f t="shared" si="34"/>
        <v>99166.189047448061</v>
      </c>
      <c r="R49" s="12">
        <f t="shared" si="35"/>
        <v>24791.547261862015</v>
      </c>
      <c r="S49" s="12">
        <f t="shared" si="22"/>
        <v>123957.73630931007</v>
      </c>
      <c r="U49" s="3">
        <f t="shared" si="23"/>
        <v>5.8929362833294874E-8</v>
      </c>
      <c r="V49" s="34">
        <f t="shared" si="19"/>
        <v>1.442017826745743E-6</v>
      </c>
      <c r="W49" s="3">
        <f t="shared" si="16"/>
        <v>7.2679547494397011E-7</v>
      </c>
      <c r="Y49" s="17">
        <f t="shared" si="24"/>
        <v>2.1176246737701319E-3</v>
      </c>
      <c r="Z49" s="17">
        <f t="shared" si="25"/>
        <v>5.1827224241479605E-2</v>
      </c>
      <c r="AB49" s="18">
        <f t="shared" si="36"/>
        <v>124.33056447036863</v>
      </c>
      <c r="AC49" s="19">
        <f t="shared" si="26"/>
        <v>36.048864458779363</v>
      </c>
      <c r="AE49" s="12">
        <f t="shared" si="27"/>
        <v>2.1176246737701319E-3</v>
      </c>
      <c r="AF49" s="12">
        <f t="shared" si="28"/>
        <v>5.1827224241479605E-2</v>
      </c>
      <c r="AG49" s="12">
        <f t="shared" si="37"/>
        <v>1.1461501707118078E-3</v>
      </c>
      <c r="AH49" s="12">
        <f t="shared" si="29"/>
        <v>8.0307593362429912E-5</v>
      </c>
      <c r="AI49" s="12">
        <f t="shared" si="30"/>
        <v>5.5171306679323975E-2</v>
      </c>
      <c r="AJ49" s="12">
        <f t="shared" si="31"/>
        <v>2.537880107248903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2"/>
        <v>9.0786836339267661E-6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3"/>
        <v>1.0324627532258097</v>
      </c>
      <c r="Q50" s="12">
        <f t="shared" si="34"/>
        <v>100132.91784628089</v>
      </c>
      <c r="R50" s="12">
        <f t="shared" si="35"/>
        <v>25033.229461570223</v>
      </c>
      <c r="S50" s="12">
        <f t="shared" si="22"/>
        <v>125166.14730785112</v>
      </c>
      <c r="U50" s="3">
        <f t="shared" si="23"/>
        <v>1.7447997268111151E-8</v>
      </c>
      <c r="V50" s="34">
        <f t="shared" si="19"/>
        <v>4.9415551136915458E-7</v>
      </c>
      <c r="W50" s="3">
        <f t="shared" si="16"/>
        <v>2.1519196630670425E-7</v>
      </c>
      <c r="Y50" s="17">
        <f t="shared" si="24"/>
        <v>6.1320030072034082E-4</v>
      </c>
      <c r="Z50" s="17">
        <f t="shared" si="25"/>
        <v>1.7369600046806433E-2</v>
      </c>
      <c r="AB50" s="18">
        <f t="shared" si="36"/>
        <v>126.81717575977601</v>
      </c>
      <c r="AC50" s="19">
        <f t="shared" si="26"/>
        <v>35.613722270437222</v>
      </c>
      <c r="AE50" s="12">
        <f t="shared" si="27"/>
        <v>6.1320030072034082E-4</v>
      </c>
      <c r="AF50" s="12">
        <f t="shared" si="28"/>
        <v>1.7369600046806433E-2</v>
      </c>
      <c r="AG50" s="12">
        <f t="shared" si="37"/>
        <v>3.6570219800727581E-4</v>
      </c>
      <c r="AH50" s="12">
        <f t="shared" si="29"/>
        <v>2.5883892192065066E-5</v>
      </c>
      <c r="AI50" s="12">
        <f t="shared" si="30"/>
        <v>1.8374386437726115E-2</v>
      </c>
      <c r="AJ50" s="12">
        <f t="shared" si="31"/>
        <v>0.86359616257312743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2"/>
        <v>2.6221054071507283E-6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3"/>
        <v>1.0326833067620442</v>
      </c>
      <c r="Q51" s="12">
        <f t="shared" si="34"/>
        <v>101130.66967745041</v>
      </c>
      <c r="R51" s="12">
        <f t="shared" si="35"/>
        <v>25282.667419362602</v>
      </c>
      <c r="S51" s="12">
        <f t="shared" si="22"/>
        <v>126413.33709681302</v>
      </c>
      <c r="U51" s="3">
        <f t="shared" si="23"/>
        <v>4.6613807781526721E-9</v>
      </c>
      <c r="V51" s="34">
        <f t="shared" si="19"/>
        <v>1.5304022259800191E-7</v>
      </c>
      <c r="W51" s="3">
        <f t="shared" si="16"/>
        <v>5.7490362930549638E-8</v>
      </c>
      <c r="Y51" s="17">
        <f t="shared" si="24"/>
        <v>1.6021784836099833E-4</v>
      </c>
      <c r="Z51" s="17">
        <f t="shared" si="25"/>
        <v>5.2610280644874857E-3</v>
      </c>
      <c r="AB51" s="18">
        <f t="shared" si="36"/>
        <v>129.35351927497152</v>
      </c>
      <c r="AC51" s="19">
        <f t="shared" si="26"/>
        <v>35.176318313641893</v>
      </c>
      <c r="AE51" s="12">
        <f t="shared" si="27"/>
        <v>1.6021784836099833E-4</v>
      </c>
      <c r="AF51" s="12">
        <f t="shared" si="28"/>
        <v>5.2610280644874857E-3</v>
      </c>
      <c r="AG51" s="12">
        <f t="shared" si="37"/>
        <v>1.0589617282113872E-4</v>
      </c>
      <c r="AH51" s="12">
        <f t="shared" si="29"/>
        <v>7.56966110534313E-6</v>
      </c>
      <c r="AI51" s="12">
        <f t="shared" si="30"/>
        <v>5.534711746774966E-3</v>
      </c>
      <c r="AJ51" s="12">
        <f t="shared" si="31"/>
        <v>0.26566616384519837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2"/>
        <v>6.7949239520903985E-7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3"/>
        <v>1.0324114627260232</v>
      </c>
      <c r="Q52" s="12">
        <f t="shared" si="34"/>
        <v>102111.47643077935</v>
      </c>
      <c r="R52" s="12">
        <f t="shared" si="35"/>
        <v>25527.869107694838</v>
      </c>
      <c r="S52" s="12">
        <f t="shared" si="22"/>
        <v>127639.34553847418</v>
      </c>
      <c r="U52" s="3">
        <f t="shared" si="23"/>
        <v>1.1173539487366976E-9</v>
      </c>
      <c r="V52" s="34">
        <f t="shared" si="19"/>
        <v>4.2592310280727003E-8</v>
      </c>
      <c r="W52" s="3">
        <f t="shared" si="16"/>
        <v>1.3780698701085939E-8</v>
      </c>
      <c r="Y52" s="17">
        <f t="shared" si="24"/>
        <v>3.7560087656785028E-5</v>
      </c>
      <c r="Z52" s="17">
        <f t="shared" si="25"/>
        <v>1.4319738335725799E-3</v>
      </c>
      <c r="AB52" s="18">
        <f t="shared" si="36"/>
        <v>131.94058966047095</v>
      </c>
      <c r="AC52" s="19">
        <f t="shared" si="26"/>
        <v>34.753435016283198</v>
      </c>
      <c r="AE52" s="12">
        <f t="shared" si="27"/>
        <v>3.7560087656785028E-5</v>
      </c>
      <c r="AF52" s="12">
        <f t="shared" si="28"/>
        <v>1.4319738335725799E-3</v>
      </c>
      <c r="AG52" s="12">
        <f t="shared" si="37"/>
        <v>2.7668659307530181E-5</v>
      </c>
      <c r="AH52" s="12">
        <f t="shared" si="29"/>
        <v>1.9979875921693935E-6</v>
      </c>
      <c r="AI52" s="12">
        <f t="shared" si="30"/>
        <v>1.4992005681290646E-3</v>
      </c>
      <c r="AJ52" s="12">
        <f t="shared" si="31"/>
        <v>7.3460827838324166E-2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2"/>
        <v>1.5713941131604257E-7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3"/>
        <v>1.0331144491230784</v>
      </c>
      <c r="Q53" s="12">
        <f t="shared" si="34"/>
        <v>103171.99920404638</v>
      </c>
      <c r="R53" s="12">
        <f t="shared" si="35"/>
        <v>25792.999801011596</v>
      </c>
      <c r="S53" s="12">
        <f t="shared" si="22"/>
        <v>128964.99900505798</v>
      </c>
      <c r="U53" s="3">
        <f t="shared" si="23"/>
        <v>2.39019328620985E-10</v>
      </c>
      <c r="V53" s="34">
        <f t="shared" si="19"/>
        <v>1.0593774319472802E-8</v>
      </c>
      <c r="W53" s="3">
        <f t="shared" si="16"/>
        <v>2.9479050529921498E-9</v>
      </c>
      <c r="Y53" s="17">
        <f t="shared" si="24"/>
        <v>7.8579345210751445E-6</v>
      </c>
      <c r="Z53" s="17">
        <f t="shared" si="25"/>
        <v>3.4833206648661046E-4</v>
      </c>
      <c r="AB53" s="18">
        <f t="shared" si="36"/>
        <v>134.57940145368036</v>
      </c>
      <c r="AC53" s="19">
        <f t="shared" si="26"/>
        <v>34.312271739784528</v>
      </c>
      <c r="AE53" s="12">
        <f t="shared" si="27"/>
        <v>7.8579345210751445E-6</v>
      </c>
      <c r="AF53" s="12">
        <f t="shared" si="28"/>
        <v>3.4833206648661046E-4</v>
      </c>
      <c r="AG53" s="12">
        <f t="shared" si="37"/>
        <v>6.48639149779227E-6</v>
      </c>
      <c r="AH53" s="12">
        <f t="shared" si="29"/>
        <v>4.7284707859575638E-7</v>
      </c>
      <c r="AI53" s="12">
        <f t="shared" si="30"/>
        <v>3.6314923958407367E-4</v>
      </c>
      <c r="AJ53" s="12">
        <f t="shared" si="31"/>
        <v>1.8157461979203683E-2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3D6E-4DFE-4242-9654-9DFADF70D1DF}">
  <dimension ref="A1:AO62"/>
  <sheetViews>
    <sheetView topLeftCell="AD1" workbookViewId="0">
      <selection activeCell="B20" sqref="B20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 t="shared" ref="U3:U34" si="3">I3*$B$11*(1-$B$11)^L3</f>
        <v>0.22354424999999997</v>
      </c>
      <c r="V3" s="34">
        <f>G3</f>
        <v>6.4700000000000001E-3</v>
      </c>
      <c r="W3" s="3">
        <f>(1-G3)*(1-$B$11)*W2</f>
        <v>0.76998575000000002</v>
      </c>
      <c r="Y3" s="17">
        <f t="shared" ref="Y3:Y34" si="4">U3*(S3-$B$9)*N3</f>
        <v>22349.954114999997</v>
      </c>
      <c r="Z3" s="17">
        <f t="shared" ref="Z3:Z34" si="5">V3*MAX(S3,$B$8)*N3</f>
        <v>647</v>
      </c>
      <c r="AB3" s="18">
        <v>50</v>
      </c>
      <c r="AC3" s="19">
        <f t="shared" ref="AC3:AC34" si="6">AB3*N3</f>
        <v>50</v>
      </c>
      <c r="AE3" s="12">
        <f t="shared" ref="AE3:AE34" si="7">Y3</f>
        <v>22349.954114999997</v>
      </c>
      <c r="AF3" s="12">
        <f t="shared" ref="AF3:AF34" si="8">Z3</f>
        <v>647</v>
      </c>
      <c r="AG3" s="12"/>
      <c r="AH3" s="12">
        <f t="shared" ref="AH3:AH34" si="9">AC3*W2</f>
        <v>50</v>
      </c>
      <c r="AI3" s="12">
        <f t="shared" ref="AI3:AI34" si="10">SUM(AE3:AH3)</f>
        <v>23046.954114999997</v>
      </c>
      <c r="AJ3" s="12">
        <f t="shared" ref="AJ3:AJ34" si="11">AI3*L3</f>
        <v>0</v>
      </c>
      <c r="AK3" s="11"/>
      <c r="AL3" s="24" t="s">
        <v>67</v>
      </c>
      <c r="AM3" s="28">
        <f>SUM(AJ3:AJ53)/AM8</f>
        <v>3.0601418120447477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2">I3*H4</f>
        <v>0.98647593700000002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3">N3/N4</f>
        <v>1.0351399999999999</v>
      </c>
      <c r="Q4" s="12">
        <f t="shared" ref="Q4:Q35" si="14">Q3*(1-$B$5)*O4</f>
        <v>80989.353600000002</v>
      </c>
      <c r="R4" s="12">
        <f t="shared" ref="R4:R35" si="15">R3*(1-$B$5)*O4</f>
        <v>20247.338400000001</v>
      </c>
      <c r="S4" s="12">
        <f t="shared" si="2"/>
        <v>101236.69200000001</v>
      </c>
      <c r="U4" s="3">
        <f t="shared" si="3"/>
        <v>0.17201674151437499</v>
      </c>
      <c r="V4" s="34">
        <f>I3*G4*(1-$B$11)^L4</f>
        <v>5.4668988250000002E-3</v>
      </c>
      <c r="W4" s="3">
        <f t="shared" ref="W4:W53" si="16">(1-G4)*(1-$B$11)*W3</f>
        <v>0.59250210966062511</v>
      </c>
      <c r="Y4" s="17">
        <f t="shared" si="4"/>
        <v>16819.913774662469</v>
      </c>
      <c r="Z4" s="17">
        <f t="shared" si="5"/>
        <v>534.66270508500008</v>
      </c>
      <c r="AB4" s="18">
        <f t="shared" ref="AB4:AB35" si="17">AB3*(1+$B$4)</f>
        <v>51</v>
      </c>
      <c r="AC4" s="19">
        <f t="shared" si="6"/>
        <v>49.268697953899959</v>
      </c>
      <c r="AE4" s="12">
        <f t="shared" si="7"/>
        <v>16819.913774662469</v>
      </c>
      <c r="AF4" s="12">
        <f t="shared" si="8"/>
        <v>534.66270508500008</v>
      </c>
      <c r="AG4" s="12">
        <f t="shared" ref="AG4:AG35" si="18">S4/(1-$B$5)*($B$6)*N4*W3</f>
        <v>1077.9800500000001</v>
      </c>
      <c r="AH4" s="12">
        <f t="shared" si="9"/>
        <v>37.936195345557124</v>
      </c>
      <c r="AI4" s="12">
        <f t="shared" si="10"/>
        <v>18470.492725093023</v>
      </c>
      <c r="AJ4" s="12">
        <f t="shared" si="11"/>
        <v>18470.492725093023</v>
      </c>
      <c r="AL4" s="26" t="s">
        <v>69</v>
      </c>
      <c r="AM4" s="29">
        <f>SUM(AE3:AE53)</f>
        <v>89454.387039946509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2"/>
        <v>0.97876169517265998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3"/>
        <v>1.0255821652143675</v>
      </c>
      <c r="Q5" s="12">
        <f t="shared" si="14"/>
        <v>81233.889418663239</v>
      </c>
      <c r="R5" s="12">
        <f t="shared" si="15"/>
        <v>20308.47235466581</v>
      </c>
      <c r="S5" s="12">
        <f t="shared" si="2"/>
        <v>101542.36177332904</v>
      </c>
      <c r="U5" s="3">
        <f t="shared" si="3"/>
        <v>0.13227046721169275</v>
      </c>
      <c r="V5" s="34">
        <f t="shared" ref="V5:V53" si="19">I4*G5*(1-$B$11)^L5</f>
        <v>4.6333664975460884E-3</v>
      </c>
      <c r="W5" s="3">
        <f t="shared" si="16"/>
        <v>0.45559827595138624</v>
      </c>
      <c r="Y5" s="17">
        <f t="shared" si="4"/>
        <v>12648.966697808637</v>
      </c>
      <c r="Z5" s="17">
        <f t="shared" si="5"/>
        <v>443.17409210388735</v>
      </c>
      <c r="AB5" s="18">
        <f t="shared" si="17"/>
        <v>52.02</v>
      </c>
      <c r="AC5" s="19">
        <f t="shared" si="6"/>
        <v>49.000532202579635</v>
      </c>
      <c r="AE5" s="12">
        <f t="shared" si="7"/>
        <v>12648.966697808637</v>
      </c>
      <c r="AF5" s="12">
        <f t="shared" si="8"/>
        <v>443.17409210388735</v>
      </c>
      <c r="AG5" s="12">
        <f t="shared" si="18"/>
        <v>811.25388854732807</v>
      </c>
      <c r="AH5" s="12">
        <f t="shared" si="9"/>
        <v>29.03291870452183</v>
      </c>
      <c r="AI5" s="12">
        <f t="shared" si="10"/>
        <v>13932.427597164375</v>
      </c>
      <c r="AJ5" s="12">
        <f t="shared" si="11"/>
        <v>27864.855194328749</v>
      </c>
      <c r="AL5" s="22" t="s">
        <v>71</v>
      </c>
      <c r="AM5" s="27">
        <f>SUM(AF3:AF53)</f>
        <v>3747.9307072311262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2"/>
        <v>0.97028561889246479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3"/>
        <v>1.0228084749535367</v>
      </c>
      <c r="Q6" s="12">
        <f t="shared" si="14"/>
        <v>81258.802918728543</v>
      </c>
      <c r="R6" s="12">
        <f t="shared" si="15"/>
        <v>20314.700729682136</v>
      </c>
      <c r="S6" s="12">
        <f t="shared" si="2"/>
        <v>101573.50364841068</v>
      </c>
      <c r="U6" s="3">
        <f t="shared" si="3"/>
        <v>0.10162187884837061</v>
      </c>
      <c r="V6" s="34">
        <f>I5*G6*(1-$B$11)^L6</f>
        <v>3.9454810697390043E-3</v>
      </c>
      <c r="W6" s="3">
        <f t="shared" si="16"/>
        <v>0.35003091603327663</v>
      </c>
      <c r="Y6" s="17">
        <f t="shared" si="4"/>
        <v>9504.2590005430302</v>
      </c>
      <c r="Z6" s="17">
        <f t="shared" si="5"/>
        <v>369.07661461670608</v>
      </c>
      <c r="AB6" s="18">
        <f t="shared" si="17"/>
        <v>53.060400000000001</v>
      </c>
      <c r="AC6" s="19">
        <f t="shared" si="6"/>
        <v>48.865984268366269</v>
      </c>
      <c r="AE6" s="12">
        <f t="shared" si="7"/>
        <v>9504.2590005430302</v>
      </c>
      <c r="AF6" s="12">
        <f t="shared" si="8"/>
        <v>369.07661461670608</v>
      </c>
      <c r="AG6" s="12">
        <f t="shared" si="18"/>
        <v>610.08144592512008</v>
      </c>
      <c r="AH6" s="12">
        <f t="shared" si="9"/>
        <v>22.263258185335236</v>
      </c>
      <c r="AI6" s="12">
        <f t="shared" si="10"/>
        <v>10505.680319270192</v>
      </c>
      <c r="AJ6" s="12">
        <f t="shared" si="11"/>
        <v>31517.040957810575</v>
      </c>
      <c r="AL6" s="22" t="s">
        <v>73</v>
      </c>
      <c r="AM6" s="27">
        <f>SUM(AG3:AG53)</f>
        <v>4314.5422508836173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2"/>
        <v>0.96092236267015241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3"/>
        <v>1.0220024315235199</v>
      </c>
      <c r="Q7" s="12">
        <f t="shared" si="14"/>
        <v>81219.666893987189</v>
      </c>
      <c r="R7" s="12">
        <f t="shared" si="15"/>
        <v>20304.916723496797</v>
      </c>
      <c r="S7" s="12">
        <f t="shared" si="2"/>
        <v>101524.58361748399</v>
      </c>
      <c r="U7" s="3">
        <f t="shared" si="3"/>
        <v>7.7996951481049973E-2</v>
      </c>
      <c r="V7" s="34">
        <f t="shared" si="19"/>
        <v>3.3777983397211197E-3</v>
      </c>
      <c r="W7" s="3">
        <f t="shared" si="16"/>
        <v>0.26865616621250549</v>
      </c>
      <c r="Y7" s="17">
        <f t="shared" si="4"/>
        <v>7134.2362149405599</v>
      </c>
      <c r="Z7" s="17">
        <f t="shared" si="5"/>
        <v>309.02181362868544</v>
      </c>
      <c r="AB7" s="18">
        <f t="shared" si="17"/>
        <v>54.121608000000002</v>
      </c>
      <c r="AC7" s="19">
        <f t="shared" si="6"/>
        <v>48.770240085858866</v>
      </c>
      <c r="AE7" s="12">
        <f t="shared" si="7"/>
        <v>7134.2362149405599</v>
      </c>
      <c r="AF7" s="12">
        <f t="shared" si="8"/>
        <v>309.02181362868544</v>
      </c>
      <c r="AG7" s="12">
        <f t="shared" si="18"/>
        <v>458.40675067035363</v>
      </c>
      <c r="AH7" s="12">
        <f t="shared" si="9"/>
        <v>17.071091812416007</v>
      </c>
      <c r="AI7" s="12">
        <f t="shared" si="10"/>
        <v>7918.7358710520157</v>
      </c>
      <c r="AJ7" s="12">
        <f t="shared" si="11"/>
        <v>31674.943484208063</v>
      </c>
      <c r="AL7" s="22" t="s">
        <v>74</v>
      </c>
      <c r="AM7" s="27">
        <f>SUM(AH3:AH53)</f>
        <v>210.77027091403079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2"/>
        <v>0.95054440115331473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3"/>
        <v>1.0219775385710936</v>
      </c>
      <c r="Q8" s="12">
        <f t="shared" si="14"/>
        <v>81178.572400251782</v>
      </c>
      <c r="R8" s="12">
        <f t="shared" si="15"/>
        <v>20294.643100062945</v>
      </c>
      <c r="S8" s="12">
        <f t="shared" si="2"/>
        <v>101473.21550031472</v>
      </c>
      <c r="U8" s="3">
        <f t="shared" si="3"/>
        <v>5.9794802913917339E-2</v>
      </c>
      <c r="V8" s="34">
        <f t="shared" si="19"/>
        <v>2.9014865950950596E-3</v>
      </c>
      <c r="W8" s="3">
        <f t="shared" si="16"/>
        <v>0.20595987670349308</v>
      </c>
      <c r="Y8" s="17">
        <f t="shared" si="4"/>
        <v>5348.993946721921</v>
      </c>
      <c r="Z8" s="17">
        <f t="shared" si="5"/>
        <v>259.60606979622423</v>
      </c>
      <c r="AB8" s="18">
        <f t="shared" si="17"/>
        <v>55.204040160000005</v>
      </c>
      <c r="AC8" s="19">
        <f t="shared" si="6"/>
        <v>48.675869097014896</v>
      </c>
      <c r="AE8" s="12">
        <f t="shared" si="7"/>
        <v>5348.993946721921</v>
      </c>
      <c r="AF8" s="12">
        <f t="shared" si="8"/>
        <v>259.60606979622423</v>
      </c>
      <c r="AG8" s="12">
        <f t="shared" si="18"/>
        <v>344.09650999272321</v>
      </c>
      <c r="AH8" s="12">
        <f t="shared" si="9"/>
        <v>13.077072378665793</v>
      </c>
      <c r="AI8" s="12">
        <f t="shared" si="10"/>
        <v>5965.7735988895338</v>
      </c>
      <c r="AJ8" s="12">
        <f t="shared" si="11"/>
        <v>29828.867994447668</v>
      </c>
      <c r="AL8" s="22" t="s">
        <v>76</v>
      </c>
      <c r="AM8" s="27">
        <f>SUM(AM4:AM7)</f>
        <v>97727.630268975277</v>
      </c>
    </row>
    <row r="9" spans="1:41" x14ac:dyDescent="0.2">
      <c r="A9" s="43" t="s">
        <v>77</v>
      </c>
      <c r="B9" s="44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2"/>
        <v>0.93939451532778628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3"/>
        <v>1.0226732291644476</v>
      </c>
      <c r="Q9" s="12">
        <f t="shared" si="14"/>
        <v>81192.731414463822</v>
      </c>
      <c r="R9" s="12">
        <f t="shared" si="15"/>
        <v>20298.182853615956</v>
      </c>
      <c r="S9" s="12">
        <f t="shared" si="2"/>
        <v>101490.91426807978</v>
      </c>
      <c r="U9" s="3">
        <f t="shared" si="3"/>
        <v>4.5797392653696249E-2</v>
      </c>
      <c r="V9" s="34">
        <f t="shared" si="19"/>
        <v>2.4159093537319742E-3</v>
      </c>
      <c r="W9" s="3">
        <f t="shared" si="16"/>
        <v>0.15774657469606485</v>
      </c>
      <c r="Y9" s="17">
        <f t="shared" si="4"/>
        <v>4006.7135130071979</v>
      </c>
      <c r="Z9" s="17">
        <f t="shared" si="5"/>
        <v>211.404274358007</v>
      </c>
      <c r="AB9" s="18">
        <f t="shared" si="17"/>
        <v>56.308120963200004</v>
      </c>
      <c r="AC9" s="19">
        <f t="shared" si="6"/>
        <v>48.548632215121273</v>
      </c>
      <c r="AE9" s="12">
        <f t="shared" si="7"/>
        <v>4006.7135130071979</v>
      </c>
      <c r="AF9" s="12">
        <f t="shared" si="8"/>
        <v>211.404274358007</v>
      </c>
      <c r="AG9" s="12">
        <f t="shared" si="18"/>
        <v>257.99122389169548</v>
      </c>
      <c r="AH9" s="12">
        <f t="shared" si="9"/>
        <v>9.9990703051496101</v>
      </c>
      <c r="AI9" s="12">
        <f t="shared" si="10"/>
        <v>4486.1080815620508</v>
      </c>
      <c r="AJ9" s="12">
        <f t="shared" si="11"/>
        <v>26916.648489372303</v>
      </c>
      <c r="AL9" s="22" t="s">
        <v>78</v>
      </c>
      <c r="AM9" s="27">
        <f>-AM8+B8</f>
        <v>2272.3697310247226</v>
      </c>
    </row>
    <row r="10" spans="1:41" x14ac:dyDescent="0.2">
      <c r="A10" s="43" t="s">
        <v>86</v>
      </c>
      <c r="B10" s="48">
        <v>1.5</v>
      </c>
      <c r="F10" s="3">
        <v>67</v>
      </c>
      <c r="G10" s="5">
        <v>1.2800000000000001E-2</v>
      </c>
      <c r="H10" s="3">
        <f t="shared" si="0"/>
        <v>0.98719999999999997</v>
      </c>
      <c r="I10" s="3">
        <f t="shared" si="12"/>
        <v>0.92737026553159063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3"/>
        <v>1.0232712799424433</v>
      </c>
      <c r="Q10" s="12">
        <f t="shared" si="14"/>
        <v>81254.382012178379</v>
      </c>
      <c r="R10" s="12">
        <f t="shared" si="15"/>
        <v>20313.595503044595</v>
      </c>
      <c r="S10" s="12">
        <f t="shared" si="2"/>
        <v>101567.97751522297</v>
      </c>
      <c r="U10" s="3">
        <f t="shared" si="3"/>
        <v>3.5038669171489928E-2</v>
      </c>
      <c r="V10" s="34">
        <f t="shared" si="19"/>
        <v>2.0191561561096307E-3</v>
      </c>
      <c r="W10" s="3">
        <f t="shared" si="16"/>
        <v>0.12068874936846528</v>
      </c>
      <c r="Y10" s="17">
        <f t="shared" si="4"/>
        <v>2998.0167826374573</v>
      </c>
      <c r="Z10" s="17">
        <f t="shared" si="5"/>
        <v>172.79926501754866</v>
      </c>
      <c r="AB10" s="18">
        <f t="shared" si="17"/>
        <v>57.434283382464002</v>
      </c>
      <c r="AC10" s="19">
        <f t="shared" si="6"/>
        <v>48.393427852493872</v>
      </c>
      <c r="AE10" s="12">
        <f t="shared" si="7"/>
        <v>2998.0167826374573</v>
      </c>
      <c r="AF10" s="12">
        <f t="shared" si="8"/>
        <v>172.79926501754866</v>
      </c>
      <c r="AG10" s="12">
        <f t="shared" si="18"/>
        <v>193.25071177192615</v>
      </c>
      <c r="AH10" s="12">
        <f t="shared" si="9"/>
        <v>7.6338974815320499</v>
      </c>
      <c r="AI10" s="12">
        <f t="shared" si="10"/>
        <v>3371.7006569084642</v>
      </c>
      <c r="AJ10" s="12">
        <f t="shared" si="11"/>
        <v>23601.904598359251</v>
      </c>
      <c r="AL10" s="24" t="s">
        <v>83</v>
      </c>
      <c r="AM10" s="25">
        <f>MAX(0,-AM9+BASE_CASE!AM9)</f>
        <v>1207.2987646148686</v>
      </c>
    </row>
    <row r="11" spans="1:41" x14ac:dyDescent="0.2">
      <c r="A11" s="13" t="s">
        <v>87</v>
      </c>
      <c r="B11" s="47">
        <f>MIN(B10*B7,1)</f>
        <v>0.22499999999999998</v>
      </c>
      <c r="F11" s="3">
        <v>68</v>
      </c>
      <c r="G11" s="5">
        <v>1.397E-2</v>
      </c>
      <c r="H11" s="3">
        <f t="shared" si="0"/>
        <v>0.98602999999999996</v>
      </c>
      <c r="I11" s="3">
        <f t="shared" si="12"/>
        <v>0.91441490292211425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3"/>
        <v>1.0238903305398039</v>
      </c>
      <c r="Q11" s="12">
        <f t="shared" si="14"/>
        <v>81365.273383019172</v>
      </c>
      <c r="R11" s="12">
        <f t="shared" si="15"/>
        <v>20341.318345754793</v>
      </c>
      <c r="S11" s="12">
        <f t="shared" si="2"/>
        <v>101706.59172877396</v>
      </c>
      <c r="U11" s="3">
        <f t="shared" si="3"/>
        <v>2.6775613696452268E-2</v>
      </c>
      <c r="V11" s="34">
        <f t="shared" si="19"/>
        <v>1.6860218286774609E-3</v>
      </c>
      <c r="W11" s="3">
        <f t="shared" si="16"/>
        <v>9.2227113843335568E-2</v>
      </c>
      <c r="Y11" s="17">
        <f t="shared" si="4"/>
        <v>2240.6027367449733</v>
      </c>
      <c r="Z11" s="17">
        <f t="shared" si="5"/>
        <v>141.11527660466885</v>
      </c>
      <c r="AB11" s="18">
        <f t="shared" si="17"/>
        <v>58.582969050113284</v>
      </c>
      <c r="AC11" s="19">
        <f t="shared" si="6"/>
        <v>48.209554223956829</v>
      </c>
      <c r="AE11" s="12">
        <f t="shared" si="7"/>
        <v>2240.6027367449733</v>
      </c>
      <c r="AF11" s="12">
        <f t="shared" si="8"/>
        <v>141.11527660466885</v>
      </c>
      <c r="AG11" s="12">
        <f t="shared" si="18"/>
        <v>144.59950496209106</v>
      </c>
      <c r="AH11" s="12">
        <f t="shared" si="9"/>
        <v>5.8183508069005629</v>
      </c>
      <c r="AI11" s="12">
        <f t="shared" si="10"/>
        <v>2532.1358691186338</v>
      </c>
      <c r="AJ11" s="12">
        <f t="shared" si="11"/>
        <v>20257.08695294907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2"/>
        <v>0.90009516554235391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3"/>
        <v>1.0244800140528032</v>
      </c>
      <c r="Q12" s="12">
        <f t="shared" si="14"/>
        <v>81523.24029763104</v>
      </c>
      <c r="R12" s="12">
        <f t="shared" si="15"/>
        <v>20380.81007440776</v>
      </c>
      <c r="S12" s="12">
        <f t="shared" si="2"/>
        <v>101904.05037203879</v>
      </c>
      <c r="U12" s="3">
        <f t="shared" si="3"/>
        <v>2.0426138379123514E-2</v>
      </c>
      <c r="V12" s="34">
        <f t="shared" si="19"/>
        <v>1.4442766027866355E-3</v>
      </c>
      <c r="W12" s="3">
        <f>(1-G12)*(1-$B$11)*W11</f>
        <v>7.0356698861425426E-2</v>
      </c>
      <c r="Y12" s="17">
        <f t="shared" si="4"/>
        <v>1671.6706539449976</v>
      </c>
      <c r="Z12" s="17">
        <f t="shared" si="5"/>
        <v>118.22248091635433</v>
      </c>
      <c r="AB12" s="18">
        <f t="shared" si="17"/>
        <v>59.754628431115549</v>
      </c>
      <c r="AC12" s="19">
        <f t="shared" si="6"/>
        <v>47.998735586755402</v>
      </c>
      <c r="AE12" s="12">
        <f t="shared" si="7"/>
        <v>1671.6706539449976</v>
      </c>
      <c r="AF12" s="12">
        <f t="shared" si="8"/>
        <v>118.22248091635433</v>
      </c>
      <c r="AG12" s="12">
        <f t="shared" si="18"/>
        <v>108.06809403485624</v>
      </c>
      <c r="AH12" s="12">
        <f t="shared" si="9"/>
        <v>4.426784851295853</v>
      </c>
      <c r="AI12" s="12">
        <f t="shared" si="10"/>
        <v>1902.3880137475039</v>
      </c>
      <c r="AJ12" s="12">
        <f t="shared" si="11"/>
        <v>17121.492123727534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2"/>
        <v>0.88437050300032904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3"/>
        <v>1.0252401581289994</v>
      </c>
      <c r="Q13" s="12">
        <f t="shared" si="14"/>
        <v>81742.119978905161</v>
      </c>
      <c r="R13" s="12">
        <f t="shared" si="15"/>
        <v>20435.52999472629</v>
      </c>
      <c r="S13" s="12">
        <f t="shared" si="2"/>
        <v>102177.64997363146</v>
      </c>
      <c r="U13" s="3">
        <f t="shared" si="3"/>
        <v>1.5553702649771175E-2</v>
      </c>
      <c r="V13" s="34">
        <f t="shared" si="19"/>
        <v>1.2291315291091025E-3</v>
      </c>
      <c r="W13" s="3">
        <f t="shared" si="16"/>
        <v>5.3573864682545151E-2</v>
      </c>
      <c r="Y13" s="17">
        <f t="shared" si="4"/>
        <v>1244.9081892935869</v>
      </c>
      <c r="Z13" s="17">
        <f t="shared" si="5"/>
        <v>98.398144051649908</v>
      </c>
      <c r="AB13" s="18">
        <f t="shared" si="17"/>
        <v>60.949720999737863</v>
      </c>
      <c r="AC13" s="19">
        <f t="shared" si="6"/>
        <v>47.753406760653199</v>
      </c>
      <c r="AE13" s="12">
        <f t="shared" si="7"/>
        <v>1244.9081892935869</v>
      </c>
      <c r="AF13" s="12">
        <f t="shared" si="8"/>
        <v>98.398144051649908</v>
      </c>
      <c r="AG13" s="12">
        <f t="shared" si="18"/>
        <v>80.627497955776846</v>
      </c>
      <c r="AH13" s="12">
        <f t="shared" si="9"/>
        <v>3.3597720590664344</v>
      </c>
      <c r="AI13" s="12">
        <f t="shared" si="10"/>
        <v>1427.2936033600802</v>
      </c>
      <c r="AJ13" s="12">
        <f t="shared" si="11"/>
        <v>14272.936033600801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2"/>
        <v>0.86691302927110259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3"/>
        <v>1.0265715519580048</v>
      </c>
      <c r="Q14" s="12">
        <f t="shared" si="14"/>
        <v>82068.023997806289</v>
      </c>
      <c r="R14" s="12">
        <f t="shared" si="15"/>
        <v>20517.005999451572</v>
      </c>
      <c r="S14" s="12">
        <f t="shared" si="2"/>
        <v>102585.02999725787</v>
      </c>
      <c r="U14" s="3">
        <f t="shared" si="3"/>
        <v>1.1816171233585138E-2</v>
      </c>
      <c r="V14" s="34">
        <f t="shared" si="19"/>
        <v>1.0575480888334416E-3</v>
      </c>
      <c r="W14" s="3">
        <f t="shared" si="16"/>
        <v>4.0700145360126574E-2</v>
      </c>
      <c r="Y14" s="17">
        <f t="shared" si="4"/>
        <v>924.95264826351911</v>
      </c>
      <c r="Z14" s="17">
        <f t="shared" si="5"/>
        <v>82.79946438135967</v>
      </c>
      <c r="AB14" s="18">
        <f t="shared" si="17"/>
        <v>62.168715419732621</v>
      </c>
      <c r="AC14" s="19">
        <f t="shared" si="6"/>
        <v>47.447715459252123</v>
      </c>
      <c r="AE14" s="12">
        <f t="shared" si="7"/>
        <v>924.95264826351911</v>
      </c>
      <c r="AF14" s="12">
        <f t="shared" si="8"/>
        <v>82.79946438135967</v>
      </c>
      <c r="AG14" s="12">
        <f t="shared" si="18"/>
        <v>60.043992212620658</v>
      </c>
      <c r="AH14" s="12">
        <f t="shared" si="9"/>
        <v>2.5419574875098787</v>
      </c>
      <c r="AI14" s="12">
        <f t="shared" si="10"/>
        <v>1070.3380623450096</v>
      </c>
      <c r="AJ14" s="12">
        <f t="shared" si="11"/>
        <v>11773.718685795106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2"/>
        <v>0.84808367827533426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3"/>
        <v>1.0248699999999999</v>
      </c>
      <c r="Q15" s="12">
        <f t="shared" si="14"/>
        <v>82258.656528029838</v>
      </c>
      <c r="R15" s="12">
        <f t="shared" si="15"/>
        <v>20564.66413200746</v>
      </c>
      <c r="S15" s="12">
        <f t="shared" si="2"/>
        <v>102823.32066003729</v>
      </c>
      <c r="U15" s="3">
        <f t="shared" si="3"/>
        <v>8.9586310956535457E-3</v>
      </c>
      <c r="V15" s="34">
        <f t="shared" si="19"/>
        <v>8.8400715722194978E-4</v>
      </c>
      <c r="W15" s="3">
        <f t="shared" si="16"/>
        <v>3.0857507107251086E-2</v>
      </c>
      <c r="Y15" s="17">
        <f t="shared" si="4"/>
        <v>685.84097577160355</v>
      </c>
      <c r="Z15" s="17">
        <f t="shared" si="5"/>
        <v>67.689614176722571</v>
      </c>
      <c r="AB15" s="18">
        <f t="shared" si="17"/>
        <v>63.412089728127278</v>
      </c>
      <c r="AC15" s="19">
        <f t="shared" si="6"/>
        <v>47.222252352432179</v>
      </c>
      <c r="AE15" s="12">
        <f t="shared" si="7"/>
        <v>685.84097577160355</v>
      </c>
      <c r="AF15" s="12">
        <f t="shared" si="8"/>
        <v>67.689614176722571</v>
      </c>
      <c r="AG15" s="12">
        <f t="shared" si="18"/>
        <v>44.611969709018076</v>
      </c>
      <c r="AH15" s="12">
        <f t="shared" si="9"/>
        <v>1.9219525349765687</v>
      </c>
      <c r="AI15" s="12">
        <f t="shared" si="10"/>
        <v>800.06451219232076</v>
      </c>
      <c r="AJ15" s="12">
        <f t="shared" si="11"/>
        <v>9600.7741463078492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2"/>
        <v>0.82779751669098822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3"/>
        <v>1.0255201903020761</v>
      </c>
      <c r="Q16" s="12">
        <f t="shared" si="14"/>
        <v>82502.039008492677</v>
      </c>
      <c r="R16" s="12">
        <f t="shared" si="15"/>
        <v>20625.509752123169</v>
      </c>
      <c r="S16" s="12">
        <f t="shared" si="2"/>
        <v>103127.54876061584</v>
      </c>
      <c r="U16" s="3">
        <f t="shared" si="3"/>
        <v>6.7768639958802725E-3</v>
      </c>
      <c r="V16" s="34">
        <f t="shared" si="19"/>
        <v>7.3811157000544644E-4</v>
      </c>
      <c r="W16" s="3">
        <f t="shared" si="16"/>
        <v>2.3342531541365369E-2</v>
      </c>
      <c r="Y16" s="17">
        <f t="shared" si="4"/>
        <v>507.39904942112429</v>
      </c>
      <c r="Z16" s="17">
        <f t="shared" si="5"/>
        <v>55.274793050265366</v>
      </c>
      <c r="AB16" s="18">
        <f t="shared" si="17"/>
        <v>64.680331522689826</v>
      </c>
      <c r="AC16" s="19">
        <f t="shared" si="6"/>
        <v>46.968063481317614</v>
      </c>
      <c r="AE16" s="12">
        <f t="shared" si="7"/>
        <v>507.39904942112429</v>
      </c>
      <c r="AF16" s="12">
        <f t="shared" si="8"/>
        <v>55.274793050265366</v>
      </c>
      <c r="AG16" s="12">
        <f t="shared" si="18"/>
        <v>33.079210127132825</v>
      </c>
      <c r="AH16" s="12">
        <f t="shared" si="9"/>
        <v>1.4493173526885785</v>
      </c>
      <c r="AI16" s="12">
        <f t="shared" si="10"/>
        <v>597.20236995121104</v>
      </c>
      <c r="AJ16" s="12">
        <f t="shared" si="11"/>
        <v>7763.6308093657435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2"/>
        <v>0.80629133720735635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3"/>
        <v>1.0259004351772227</v>
      </c>
      <c r="Q17" s="12">
        <f t="shared" si="14"/>
        <v>82776.822411940782</v>
      </c>
      <c r="R17" s="12">
        <f t="shared" si="15"/>
        <v>20694.205602985196</v>
      </c>
      <c r="S17" s="12">
        <f t="shared" si="2"/>
        <v>103471.02801492598</v>
      </c>
      <c r="U17" s="3">
        <f t="shared" si="3"/>
        <v>5.1156208286821606E-3</v>
      </c>
      <c r="V17" s="34">
        <f t="shared" si="19"/>
        <v>6.0643896944467281E-4</v>
      </c>
      <c r="W17" s="3">
        <f t="shared" si="16"/>
        <v>1.7620471743238539E-2</v>
      </c>
      <c r="Y17" s="17">
        <f t="shared" si="4"/>
        <v>374.59188152484734</v>
      </c>
      <c r="Z17" s="17">
        <f t="shared" si="5"/>
        <v>44.415143344369788</v>
      </c>
      <c r="AB17" s="18">
        <f t="shared" si="17"/>
        <v>65.973938153143621</v>
      </c>
      <c r="AC17" s="19">
        <f t="shared" si="6"/>
        <v>46.69792809149947</v>
      </c>
      <c r="AE17" s="12">
        <f t="shared" si="7"/>
        <v>374.59188152484734</v>
      </c>
      <c r="AF17" s="12">
        <f t="shared" si="8"/>
        <v>44.415143344369788</v>
      </c>
      <c r="AG17" s="12">
        <f t="shared" si="18"/>
        <v>24.472655811264936</v>
      </c>
      <c r="AH17" s="12">
        <f t="shared" si="9"/>
        <v>1.0900478593922382</v>
      </c>
      <c r="AI17" s="12">
        <f t="shared" si="10"/>
        <v>444.56972853987429</v>
      </c>
      <c r="AJ17" s="12">
        <f t="shared" si="11"/>
        <v>6223.9761995582403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2"/>
        <v>0.78273150433415739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3"/>
        <v>1.0248400102435682</v>
      </c>
      <c r="Q18" s="12">
        <f t="shared" si="14"/>
        <v>82966.673538954579</v>
      </c>
      <c r="R18" s="12">
        <f t="shared" si="15"/>
        <v>20741.668384738645</v>
      </c>
      <c r="S18" s="12">
        <f t="shared" si="2"/>
        <v>103708.34192369322</v>
      </c>
      <c r="U18" s="3">
        <f t="shared" si="3"/>
        <v>3.8487603507527529E-3</v>
      </c>
      <c r="V18" s="34">
        <f t="shared" si="19"/>
        <v>5.1487018433743058E-4</v>
      </c>
      <c r="W18" s="3">
        <f t="shared" si="16"/>
        <v>1.325684120814836E-2</v>
      </c>
      <c r="Y18" s="17">
        <f t="shared" si="4"/>
        <v>275.62584013254354</v>
      </c>
      <c r="Z18" s="17">
        <f t="shared" si="5"/>
        <v>36.879121298331292</v>
      </c>
      <c r="AB18" s="18">
        <f t="shared" si="17"/>
        <v>67.293416916206496</v>
      </c>
      <c r="AC18" s="19">
        <f t="shared" si="6"/>
        <v>46.477387862725081</v>
      </c>
      <c r="AE18" s="12">
        <f t="shared" si="7"/>
        <v>275.62584013254354</v>
      </c>
      <c r="AF18" s="12">
        <f t="shared" si="8"/>
        <v>36.879121298331292</v>
      </c>
      <c r="AG18" s="12">
        <f t="shared" si="18"/>
        <v>18.067145166861845</v>
      </c>
      <c r="AH18" s="12">
        <f t="shared" si="9"/>
        <v>0.8189534995346851</v>
      </c>
      <c r="AI18" s="12">
        <f t="shared" si="10"/>
        <v>331.39106009727141</v>
      </c>
      <c r="AJ18" s="12">
        <f t="shared" si="11"/>
        <v>4970.8659014590712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2"/>
        <v>0.75700311978669366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3"/>
        <v>1.0230616849658185</v>
      </c>
      <c r="Q19" s="12">
        <f t="shared" si="14"/>
        <v>83012.664280582874</v>
      </c>
      <c r="R19" s="12">
        <f t="shared" si="15"/>
        <v>20753.166070145719</v>
      </c>
      <c r="S19" s="12">
        <f t="shared" si="2"/>
        <v>103765.83035072859</v>
      </c>
      <c r="U19" s="3">
        <f t="shared" si="3"/>
        <v>2.8847449884682199E-3</v>
      </c>
      <c r="V19" s="34">
        <f t="shared" si="19"/>
        <v>4.35752370511837E-4</v>
      </c>
      <c r="W19" s="3">
        <f t="shared" si="16"/>
        <v>9.9363438491683071E-3</v>
      </c>
      <c r="Y19" s="17">
        <f t="shared" si="4"/>
        <v>202.04373551567679</v>
      </c>
      <c r="Z19" s="17">
        <f t="shared" si="5"/>
        <v>30.525405017863921</v>
      </c>
      <c r="AB19" s="18">
        <f t="shared" si="17"/>
        <v>68.639285254530634</v>
      </c>
      <c r="AC19" s="19">
        <f t="shared" si="6"/>
        <v>46.338296425951583</v>
      </c>
      <c r="AE19" s="12">
        <f t="shared" si="7"/>
        <v>202.04373551567679</v>
      </c>
      <c r="AF19" s="12">
        <f t="shared" si="8"/>
        <v>30.525405017863921</v>
      </c>
      <c r="AG19" s="12">
        <f t="shared" si="18"/>
        <v>13.293854213136042</v>
      </c>
      <c r="AH19" s="12">
        <f t="shared" si="9"/>
        <v>0.61429943757494876</v>
      </c>
      <c r="AI19" s="12">
        <f t="shared" si="10"/>
        <v>246.47729418425169</v>
      </c>
      <c r="AJ19" s="12">
        <f t="shared" si="11"/>
        <v>3943.636706948027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2"/>
        <v>0.72857765263870333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3"/>
        <v>1.0214653028663212</v>
      </c>
      <c r="Q20" s="12">
        <f t="shared" si="14"/>
        <v>82929.0760233615</v>
      </c>
      <c r="R20" s="12">
        <f t="shared" si="15"/>
        <v>20732.269005840375</v>
      </c>
      <c r="S20" s="12">
        <f t="shared" si="2"/>
        <v>103661.34502920188</v>
      </c>
      <c r="U20" s="3">
        <f t="shared" si="3"/>
        <v>2.1517276809672097E-3</v>
      </c>
      <c r="V20" s="34">
        <f t="shared" si="19"/>
        <v>3.7310971153627022E-4</v>
      </c>
      <c r="W20" s="3">
        <f t="shared" si="16"/>
        <v>7.4115064566648292E-3</v>
      </c>
      <c r="Y20" s="17">
        <f t="shared" si="4"/>
        <v>147.38864939234361</v>
      </c>
      <c r="Z20" s="17">
        <f t="shared" si="5"/>
        <v>25.562132677151091</v>
      </c>
      <c r="AB20" s="18">
        <f t="shared" si="17"/>
        <v>70.012070959621255</v>
      </c>
      <c r="AC20" s="19">
        <f t="shared" si="6"/>
        <v>46.271823645737854</v>
      </c>
      <c r="AE20" s="12">
        <f t="shared" si="7"/>
        <v>147.38864939234361</v>
      </c>
      <c r="AF20" s="12">
        <f t="shared" si="8"/>
        <v>25.562132677151091</v>
      </c>
      <c r="AG20" s="12">
        <f t="shared" si="18"/>
        <v>9.7448761564026434</v>
      </c>
      <c r="AH20" s="12">
        <f t="shared" si="9"/>
        <v>0.45977275027212794</v>
      </c>
      <c r="AI20" s="12">
        <f t="shared" si="10"/>
        <v>183.15543097616947</v>
      </c>
      <c r="AJ20" s="12">
        <f t="shared" si="11"/>
        <v>3113.6423265948811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2"/>
        <v>0.69834168005419717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3"/>
        <v>1.0210659664998805</v>
      </c>
      <c r="Q21" s="12">
        <f t="shared" si="14"/>
        <v>82813.18390319949</v>
      </c>
      <c r="R21" s="12">
        <f t="shared" si="15"/>
        <v>20703.295975799872</v>
      </c>
      <c r="S21" s="12">
        <f t="shared" si="2"/>
        <v>103516.47987899937</v>
      </c>
      <c r="U21" s="3">
        <f t="shared" si="3"/>
        <v>1.59838401121048E-3</v>
      </c>
      <c r="V21" s="34">
        <f t="shared" si="19"/>
        <v>3.075775179515907E-4</v>
      </c>
      <c r="W21" s="3">
        <f t="shared" si="16"/>
        <v>5.5055449275027606E-3</v>
      </c>
      <c r="Y21" s="17">
        <f t="shared" si="4"/>
        <v>107.07709897778166</v>
      </c>
      <c r="Z21" s="17">
        <f t="shared" si="5"/>
        <v>20.608860245513529</v>
      </c>
      <c r="AB21" s="18">
        <f t="shared" si="17"/>
        <v>71.412312378813681</v>
      </c>
      <c r="AC21" s="19">
        <f t="shared" si="6"/>
        <v>46.223517056826843</v>
      </c>
      <c r="AE21" s="12">
        <f t="shared" si="7"/>
        <v>107.07709897778166</v>
      </c>
      <c r="AF21" s="12">
        <f t="shared" si="8"/>
        <v>20.608860245513529</v>
      </c>
      <c r="AG21" s="12">
        <f t="shared" si="18"/>
        <v>7.1087797431982951</v>
      </c>
      <c r="AH21" s="12">
        <f t="shared" si="9"/>
        <v>0.34258589511642901</v>
      </c>
      <c r="AI21" s="12">
        <f t="shared" si="10"/>
        <v>135.1373248616099</v>
      </c>
      <c r="AJ21" s="12">
        <f t="shared" si="11"/>
        <v>2432.471847508978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2"/>
        <v>0.66549168742444775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3"/>
        <v>1.0208560193830205</v>
      </c>
      <c r="Q22" s="12">
        <f t="shared" si="14"/>
        <v>82680.449851873462</v>
      </c>
      <c r="R22" s="12">
        <f t="shared" si="15"/>
        <v>20670.112462968365</v>
      </c>
      <c r="S22" s="12">
        <f t="shared" si="2"/>
        <v>103350.56231484182</v>
      </c>
      <c r="U22" s="3">
        <f t="shared" si="3"/>
        <v>1.1804769211754328E-3</v>
      </c>
      <c r="V22" s="34">
        <f t="shared" si="19"/>
        <v>2.5898083338973007E-4</v>
      </c>
      <c r="W22" s="3">
        <f t="shared" si="16"/>
        <v>4.0660871729375995E-3</v>
      </c>
      <c r="Y22" s="17">
        <f t="shared" si="4"/>
        <v>77.341339716103761</v>
      </c>
      <c r="Z22" s="17">
        <f t="shared" si="5"/>
        <v>16.970938710748097</v>
      </c>
      <c r="AB22" s="18">
        <f t="shared" si="17"/>
        <v>72.840558626389949</v>
      </c>
      <c r="AC22" s="19">
        <f t="shared" si="6"/>
        <v>46.184757206465243</v>
      </c>
      <c r="AE22" s="12">
        <f t="shared" si="7"/>
        <v>77.341339716103761</v>
      </c>
      <c r="AF22" s="12">
        <f t="shared" si="8"/>
        <v>16.970938710748097</v>
      </c>
      <c r="AG22" s="12">
        <f t="shared" si="18"/>
        <v>5.1644934726933256</v>
      </c>
      <c r="AH22" s="12">
        <f t="shared" si="9"/>
        <v>0.25427225576600126</v>
      </c>
      <c r="AI22" s="12">
        <f t="shared" si="10"/>
        <v>99.731044155311181</v>
      </c>
      <c r="AJ22" s="12">
        <f t="shared" si="11"/>
        <v>1894.8898389509125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2"/>
        <v>0.63037369107905961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3"/>
        <v>1.0218726692939477</v>
      </c>
      <c r="Q23" s="12">
        <f t="shared" si="14"/>
        <v>82630.136364810038</v>
      </c>
      <c r="R23" s="12">
        <f t="shared" si="15"/>
        <v>20657.534091202509</v>
      </c>
      <c r="S23" s="12">
        <f t="shared" si="2"/>
        <v>103287.67045601255</v>
      </c>
      <c r="U23" s="3">
        <f t="shared" si="3"/>
        <v>8.66591944384879E-4</v>
      </c>
      <c r="V23" s="34">
        <f t="shared" si="19"/>
        <v>2.1456742011591727E-4</v>
      </c>
      <c r="W23" s="3">
        <f t="shared" si="16"/>
        <v>2.9849278084368037E-3</v>
      </c>
      <c r="Y23" s="17">
        <f t="shared" si="4"/>
        <v>55.52743866618296</v>
      </c>
      <c r="Z23" s="17">
        <f t="shared" si="5"/>
        <v>13.7512087582052</v>
      </c>
      <c r="AB23" s="18">
        <f t="shared" si="17"/>
        <v>74.297369798917757</v>
      </c>
      <c r="AC23" s="19">
        <f t="shared" si="6"/>
        <v>46.100119678456267</v>
      </c>
      <c r="AE23" s="12">
        <f t="shared" si="7"/>
        <v>55.52743866618296</v>
      </c>
      <c r="AF23" s="12">
        <f t="shared" si="8"/>
        <v>13.7512087582052</v>
      </c>
      <c r="AG23" s="12">
        <f t="shared" si="18"/>
        <v>3.7302931426162909</v>
      </c>
      <c r="AH23" s="12">
        <f t="shared" si="9"/>
        <v>0.18744710529545924</v>
      </c>
      <c r="AI23" s="12">
        <f t="shared" si="10"/>
        <v>73.196387672299906</v>
      </c>
      <c r="AJ23" s="12">
        <f t="shared" si="11"/>
        <v>1463.9277534459982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2"/>
        <v>0.593213161989949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3"/>
        <v>1.0228907378993022</v>
      </c>
      <c r="Q24" s="12">
        <f t="shared" si="14"/>
        <v>82662.12593342425</v>
      </c>
      <c r="R24" s="12">
        <f t="shared" si="15"/>
        <v>20665.531483356062</v>
      </c>
      <c r="S24" s="12">
        <f t="shared" si="2"/>
        <v>103327.6574167803</v>
      </c>
      <c r="U24" s="3">
        <f t="shared" si="3"/>
        <v>6.3201742067912762E-4</v>
      </c>
      <c r="V24" s="34">
        <f t="shared" si="19"/>
        <v>1.7596149430734972E-4</v>
      </c>
      <c r="W24" s="3">
        <f t="shared" si="16"/>
        <v>2.1769488934503269E-3</v>
      </c>
      <c r="Y24" s="17">
        <f t="shared" si="4"/>
        <v>39.605995150495616</v>
      </c>
      <c r="Z24" s="17">
        <f t="shared" si="5"/>
        <v>11.028935376264876</v>
      </c>
      <c r="AB24" s="18">
        <f t="shared" si="17"/>
        <v>75.783317194896114</v>
      </c>
      <c r="AC24" s="19">
        <f t="shared" si="6"/>
        <v>45.969838546582345</v>
      </c>
      <c r="AE24" s="12">
        <f t="shared" si="7"/>
        <v>39.605995150495616</v>
      </c>
      <c r="AF24" s="12">
        <f t="shared" si="8"/>
        <v>11.028935376264876</v>
      </c>
      <c r="AG24" s="12">
        <f t="shared" si="18"/>
        <v>2.6781750724194908</v>
      </c>
      <c r="AH24" s="12">
        <f t="shared" si="9"/>
        <v>0.13721664942704373</v>
      </c>
      <c r="AI24" s="12">
        <f t="shared" si="10"/>
        <v>53.45032224860703</v>
      </c>
      <c r="AJ24" s="12">
        <f t="shared" si="11"/>
        <v>1122.4567672207477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2"/>
        <v>0.55421532872072976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3"/>
        <v>1.0240900000000002</v>
      </c>
      <c r="Q25" s="12">
        <f t="shared" si="14"/>
        <v>82791.08050312291</v>
      </c>
      <c r="R25" s="12">
        <f t="shared" si="15"/>
        <v>20697.770125780728</v>
      </c>
      <c r="S25" s="12">
        <f t="shared" si="2"/>
        <v>103488.85062890363</v>
      </c>
      <c r="U25" s="3">
        <f t="shared" si="3"/>
        <v>4.5761316146885342E-4</v>
      </c>
      <c r="V25" s="34">
        <f t="shared" si="19"/>
        <v>1.4311262025542464E-4</v>
      </c>
      <c r="W25" s="3">
        <f t="shared" si="16"/>
        <v>1.5762231117260493E-3</v>
      </c>
      <c r="Y25" s="17">
        <f t="shared" si="4"/>
        <v>28.045899490429179</v>
      </c>
      <c r="Z25" s="17">
        <f t="shared" si="5"/>
        <v>8.7726891040239749</v>
      </c>
      <c r="AB25" s="18">
        <f t="shared" si="17"/>
        <v>77.298983538794033</v>
      </c>
      <c r="AC25" s="19">
        <f t="shared" si="6"/>
        <v>45.786244683098147</v>
      </c>
      <c r="AE25" s="12">
        <f t="shared" si="7"/>
        <v>28.045899490429179</v>
      </c>
      <c r="AF25" s="12">
        <f t="shared" si="8"/>
        <v>8.7726891040239749</v>
      </c>
      <c r="AG25" s="12">
        <f t="shared" si="18"/>
        <v>1.9102588473078788</v>
      </c>
      <c r="AH25" s="12">
        <f t="shared" si="9"/>
        <v>9.9674314698116426E-2</v>
      </c>
      <c r="AI25" s="12">
        <f t="shared" si="10"/>
        <v>38.828521756459146</v>
      </c>
      <c r="AJ25" s="12">
        <f t="shared" si="11"/>
        <v>854.22747864210123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2"/>
        <v>0.51421206629366745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3"/>
        <v>1.0250103953858547</v>
      </c>
      <c r="Q26" s="12">
        <f t="shared" si="14"/>
        <v>82994.760361387715</v>
      </c>
      <c r="R26" s="12">
        <f t="shared" si="15"/>
        <v>20748.690090346929</v>
      </c>
      <c r="S26" s="12">
        <f t="shared" si="2"/>
        <v>103743.45045173465</v>
      </c>
      <c r="U26" s="3">
        <f t="shared" si="3"/>
        <v>3.2905154869237443E-4</v>
      </c>
      <c r="V26" s="34">
        <f t="shared" si="19"/>
        <v>1.1377178420438634E-4</v>
      </c>
      <c r="W26" s="3">
        <f t="shared" si="16"/>
        <v>1.1333997788292888E-3</v>
      </c>
      <c r="Y26" s="17">
        <f t="shared" si="4"/>
        <v>19.723040499332352</v>
      </c>
      <c r="Z26" s="17">
        <f t="shared" si="5"/>
        <v>6.8206887070968367</v>
      </c>
      <c r="AB26" s="18">
        <f t="shared" si="17"/>
        <v>78.844963209569912</v>
      </c>
      <c r="AC26" s="19">
        <f t="shared" si="6"/>
        <v>45.5624350611387</v>
      </c>
      <c r="AE26" s="12">
        <f t="shared" si="7"/>
        <v>19.723040499332352</v>
      </c>
      <c r="AF26" s="12">
        <f t="shared" si="8"/>
        <v>6.8206887070968367</v>
      </c>
      <c r="AG26" s="12">
        <f t="shared" si="18"/>
        <v>1.3526970165383467</v>
      </c>
      <c r="AH26" s="12">
        <f t="shared" si="9"/>
        <v>7.1816563169884093E-2</v>
      </c>
      <c r="AI26" s="12">
        <f t="shared" si="10"/>
        <v>27.96824278613742</v>
      </c>
      <c r="AJ26" s="12">
        <f t="shared" si="11"/>
        <v>643.2695840811607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2"/>
        <v>0.47242719378664405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3"/>
        <v>1.026051725769471</v>
      </c>
      <c r="Q27" s="12">
        <f t="shared" si="14"/>
        <v>83283.464922455794</v>
      </c>
      <c r="R27" s="12">
        <f t="shared" si="15"/>
        <v>20820.866230613949</v>
      </c>
      <c r="S27" s="12">
        <f t="shared" si="2"/>
        <v>104104.33115306974</v>
      </c>
      <c r="U27" s="3">
        <f t="shared" si="3"/>
        <v>2.3429243538036494E-4</v>
      </c>
      <c r="V27" s="34">
        <f t="shared" si="19"/>
        <v>9.2100066027668104E-5</v>
      </c>
      <c r="W27" s="3">
        <f t="shared" si="16"/>
        <v>8.0700727742125621E-4</v>
      </c>
      <c r="Y27" s="17">
        <f t="shared" si="4"/>
        <v>13.734325604042208</v>
      </c>
      <c r="Z27" s="17">
        <f t="shared" si="5"/>
        <v>5.3999837939430986</v>
      </c>
      <c r="AB27" s="18">
        <f t="shared" si="17"/>
        <v>80.421862473761308</v>
      </c>
      <c r="AC27" s="19">
        <f t="shared" si="6"/>
        <v>45.293704591266376</v>
      </c>
      <c r="AE27" s="12">
        <f t="shared" si="7"/>
        <v>13.734325604042208</v>
      </c>
      <c r="AF27" s="12">
        <f t="shared" si="8"/>
        <v>5.3999837939430986</v>
      </c>
      <c r="AG27" s="12">
        <f t="shared" si="18"/>
        <v>0.95127223121323934</v>
      </c>
      <c r="AH27" s="12">
        <f t="shared" si="9"/>
        <v>5.1335874766100457E-2</v>
      </c>
      <c r="AI27" s="12">
        <f t="shared" si="10"/>
        <v>20.136917503964643</v>
      </c>
      <c r="AJ27" s="12">
        <f t="shared" si="11"/>
        <v>483.28602009515146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2"/>
        <v>0.42866153855424932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3"/>
        <v>1.0267129312805383</v>
      </c>
      <c r="Q28" s="12">
        <f t="shared" si="14"/>
        <v>83627.029768984314</v>
      </c>
      <c r="R28" s="12">
        <f t="shared" si="15"/>
        <v>20906.757442246078</v>
      </c>
      <c r="S28" s="12">
        <f t="shared" si="2"/>
        <v>104533.78721123039</v>
      </c>
      <c r="U28" s="3">
        <f t="shared" si="3"/>
        <v>1.6475537772921414E-4</v>
      </c>
      <c r="V28" s="34">
        <f t="shared" si="19"/>
        <v>7.4761154180305267E-5</v>
      </c>
      <c r="W28" s="3">
        <f t="shared" si="16"/>
        <v>5.6749074551173701E-4</v>
      </c>
      <c r="Y28" s="17">
        <f t="shared" si="4"/>
        <v>9.4455634391056051</v>
      </c>
      <c r="Z28" s="17">
        <f t="shared" si="5"/>
        <v>4.2869396251001097</v>
      </c>
      <c r="AB28" s="18">
        <f t="shared" si="17"/>
        <v>82.030299723236539</v>
      </c>
      <c r="AC28" s="19">
        <f t="shared" si="6"/>
        <v>44.997561904154267</v>
      </c>
      <c r="AE28" s="12">
        <f t="shared" si="7"/>
        <v>9.4455634391056051</v>
      </c>
      <c r="AF28" s="12">
        <f t="shared" si="8"/>
        <v>4.2869396251001097</v>
      </c>
      <c r="AG28" s="12">
        <f t="shared" si="18"/>
        <v>0.66242696348379226</v>
      </c>
      <c r="AH28" s="12">
        <f t="shared" si="9"/>
        <v>3.6313359922865975E-2</v>
      </c>
      <c r="AI28" s="12">
        <f t="shared" si="10"/>
        <v>14.431243387612374</v>
      </c>
      <c r="AJ28" s="12">
        <f t="shared" si="11"/>
        <v>360.78108469030934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2"/>
        <v>0.38279475392894463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3"/>
        <v>1.0274345732142838</v>
      </c>
      <c r="Q29" s="12">
        <f t="shared" si="14"/>
        <v>84031.033003797362</v>
      </c>
      <c r="R29" s="12">
        <f t="shared" si="15"/>
        <v>21007.75825094934</v>
      </c>
      <c r="S29" s="12">
        <f t="shared" si="2"/>
        <v>105038.7912547467</v>
      </c>
      <c r="U29" s="3">
        <f t="shared" si="3"/>
        <v>1.1402307804194587E-4</v>
      </c>
      <c r="V29" s="34">
        <f t="shared" si="19"/>
        <v>6.0721509769755925E-5</v>
      </c>
      <c r="W29" s="3">
        <f t="shared" si="16"/>
        <v>3.927461577000354E-4</v>
      </c>
      <c r="Y29" s="17">
        <f t="shared" si="4"/>
        <v>6.3932293560938476</v>
      </c>
      <c r="Z29" s="17">
        <f t="shared" si="5"/>
        <v>3.4052796709728037</v>
      </c>
      <c r="AB29" s="18">
        <f t="shared" si="17"/>
        <v>83.670905717701274</v>
      </c>
      <c r="AC29" s="19">
        <f t="shared" si="6"/>
        <v>44.671957065498589</v>
      </c>
      <c r="AE29" s="12">
        <f t="shared" si="7"/>
        <v>6.3932293560938476</v>
      </c>
      <c r="AF29" s="12">
        <f t="shared" si="8"/>
        <v>3.4052796709728037</v>
      </c>
      <c r="AG29" s="12">
        <f t="shared" si="18"/>
        <v>0.45557322204020412</v>
      </c>
      <c r="AH29" s="12">
        <f t="shared" si="9"/>
        <v>2.5350922218568103E-2</v>
      </c>
      <c r="AI29" s="12">
        <f t="shared" si="10"/>
        <v>10.279433171325422</v>
      </c>
      <c r="AJ29" s="12">
        <f t="shared" si="11"/>
        <v>267.26526245446098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2"/>
        <v>0.33599426731359183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3"/>
        <v>1.0282167231936064</v>
      </c>
      <c r="Q30" s="12">
        <f t="shared" si="14"/>
        <v>84501.266906900069</v>
      </c>
      <c r="R30" s="12">
        <f t="shared" si="15"/>
        <v>21125.316726725017</v>
      </c>
      <c r="S30" s="12">
        <f t="shared" si="2"/>
        <v>105626.58363362509</v>
      </c>
      <c r="U30" s="3">
        <f t="shared" si="3"/>
        <v>7.7564027803416597E-5</v>
      </c>
      <c r="V30" s="34">
        <f t="shared" si="19"/>
        <v>4.8017145240406376E-5</v>
      </c>
      <c r="W30" s="3">
        <f t="shared" si="16"/>
        <v>2.6716498465621254E-4</v>
      </c>
      <c r="Y30" s="17">
        <f t="shared" si="4"/>
        <v>4.2533115242354809</v>
      </c>
      <c r="Z30" s="17">
        <f t="shared" si="5"/>
        <v>2.6335733311584697</v>
      </c>
      <c r="AB30" s="18">
        <f t="shared" si="17"/>
        <v>85.344323832055295</v>
      </c>
      <c r="AC30" s="19">
        <f t="shared" si="6"/>
        <v>44.314972883619298</v>
      </c>
      <c r="AE30" s="12">
        <f t="shared" si="7"/>
        <v>4.2533115242354809</v>
      </c>
      <c r="AF30" s="12">
        <f t="shared" si="8"/>
        <v>2.6335733311584697</v>
      </c>
      <c r="AG30" s="12">
        <f t="shared" si="18"/>
        <v>0.30835443921531785</v>
      </c>
      <c r="AH30" s="12">
        <f t="shared" si="9"/>
        <v>1.7404535328622739E-2</v>
      </c>
      <c r="AI30" s="12">
        <f t="shared" si="10"/>
        <v>7.2126438299378908</v>
      </c>
      <c r="AJ30" s="12">
        <f t="shared" si="11"/>
        <v>194.74138340832306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2"/>
        <v>0.28899538920176659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3"/>
        <v>1.0287783115855829</v>
      </c>
      <c r="Q31" s="12">
        <f t="shared" si="14"/>
        <v>85020.543140026217</v>
      </c>
      <c r="R31" s="12">
        <f t="shared" si="15"/>
        <v>21255.135785006554</v>
      </c>
      <c r="S31" s="12">
        <f t="shared" si="2"/>
        <v>106275.67892503277</v>
      </c>
      <c r="U31" s="3">
        <f t="shared" si="3"/>
        <v>5.1703637985562901E-5</v>
      </c>
      <c r="V31" s="34">
        <f t="shared" si="19"/>
        <v>3.7371038053711046E-5</v>
      </c>
      <c r="W31" s="3">
        <f t="shared" si="16"/>
        <v>1.780903086169387E-4</v>
      </c>
      <c r="Y31" s="17">
        <f t="shared" si="4"/>
        <v>2.7728558870252562</v>
      </c>
      <c r="Z31" s="17">
        <f t="shared" si="5"/>
        <v>2.0045786264922056</v>
      </c>
      <c r="AB31" s="18">
        <f t="shared" si="17"/>
        <v>87.051210308696398</v>
      </c>
      <c r="AC31" s="19">
        <f t="shared" si="6"/>
        <v>43.936844150248639</v>
      </c>
      <c r="AE31" s="12">
        <f t="shared" si="7"/>
        <v>2.7728558870252562</v>
      </c>
      <c r="AF31" s="12">
        <f t="shared" si="8"/>
        <v>2.0045786264922056</v>
      </c>
      <c r="AG31" s="12">
        <f t="shared" si="18"/>
        <v>0.2051429765601808</v>
      </c>
      <c r="AH31" s="12">
        <f t="shared" si="9"/>
        <v>1.1738386293243579E-2</v>
      </c>
      <c r="AI31" s="12">
        <f t="shared" si="10"/>
        <v>4.9943158763708864</v>
      </c>
      <c r="AJ31" s="12">
        <f t="shared" si="11"/>
        <v>139.84084453838483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2"/>
        <v>0.2427474570678079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3"/>
        <v>1.0290789263859452</v>
      </c>
      <c r="Q32" s="12">
        <f t="shared" si="14"/>
        <v>85568.00657167178</v>
      </c>
      <c r="R32" s="12">
        <f t="shared" si="15"/>
        <v>21392.001642917945</v>
      </c>
      <c r="S32" s="12">
        <f t="shared" si="2"/>
        <v>106960.00821458973</v>
      </c>
      <c r="U32" s="3">
        <f t="shared" si="3"/>
        <v>3.365786621901828E-5</v>
      </c>
      <c r="V32" s="34">
        <f t="shared" si="19"/>
        <v>2.8499792087968728E-5</v>
      </c>
      <c r="W32" s="3">
        <f t="shared" si="16"/>
        <v>1.1593265030995175E-4</v>
      </c>
      <c r="Y32" s="17">
        <f t="shared" si="4"/>
        <v>1.7653554158065197</v>
      </c>
      <c r="Z32" s="17">
        <f t="shared" si="5"/>
        <v>1.495093937957314</v>
      </c>
      <c r="AB32" s="18">
        <f t="shared" si="17"/>
        <v>88.79223451487033</v>
      </c>
      <c r="AC32" s="19">
        <f t="shared" si="6"/>
        <v>43.549216570436315</v>
      </c>
      <c r="AE32" s="12">
        <f t="shared" si="7"/>
        <v>1.7653554158065197</v>
      </c>
      <c r="AF32" s="12">
        <f t="shared" si="8"/>
        <v>1.495093937957314</v>
      </c>
      <c r="AG32" s="12">
        <f t="shared" si="18"/>
        <v>0.13373844098634866</v>
      </c>
      <c r="AH32" s="12">
        <f t="shared" si="9"/>
        <v>7.7556934190549038E-3</v>
      </c>
      <c r="AI32" s="12">
        <f t="shared" si="10"/>
        <v>3.4019434881692372</v>
      </c>
      <c r="AJ32" s="12">
        <f t="shared" si="11"/>
        <v>98.656361156907877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2"/>
        <v>0.19886842672823093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3"/>
        <v>1.0293795630501541</v>
      </c>
      <c r="Q33" s="12">
        <f t="shared" si="14"/>
        <v>86144.15415707216</v>
      </c>
      <c r="R33" s="12">
        <f t="shared" si="15"/>
        <v>21536.03853926804</v>
      </c>
      <c r="S33" s="12">
        <f t="shared" si="2"/>
        <v>107680.19269634021</v>
      </c>
      <c r="U33" s="3">
        <f t="shared" si="3"/>
        <v>2.1369749498983118E-5</v>
      </c>
      <c r="V33" s="34">
        <f t="shared" si="19"/>
        <v>2.0955985870026906E-5</v>
      </c>
      <c r="W33" s="3">
        <f t="shared" si="16"/>
        <v>7.3606914940941776E-5</v>
      </c>
      <c r="Y33" s="17">
        <f t="shared" si="4"/>
        <v>1.0961863849515177</v>
      </c>
      <c r="Z33" s="17">
        <f t="shared" si="5"/>
        <v>1.0751615892486317</v>
      </c>
      <c r="AB33" s="18">
        <f t="shared" si="17"/>
        <v>90.568079205167734</v>
      </c>
      <c r="AC33" s="19">
        <f t="shared" si="6"/>
        <v>43.152402181196955</v>
      </c>
      <c r="AE33" s="12">
        <f t="shared" si="7"/>
        <v>1.0961863849515177</v>
      </c>
      <c r="AF33" s="12">
        <f t="shared" si="8"/>
        <v>1.0751615892486317</v>
      </c>
      <c r="AG33" s="12">
        <f t="shared" si="18"/>
        <v>8.5145282118766125E-2</v>
      </c>
      <c r="AH33" s="12">
        <f t="shared" si="9"/>
        <v>5.0027723521071056E-3</v>
      </c>
      <c r="AI33" s="12">
        <f t="shared" si="10"/>
        <v>2.2614960286710222</v>
      </c>
      <c r="AJ33" s="12">
        <f t="shared" si="11"/>
        <v>67.844880860130672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2"/>
        <v>0.15905695638150638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3"/>
        <v>1.0299916309747603</v>
      </c>
      <c r="Q34" s="12">
        <f t="shared" si="14"/>
        <v>86775.747166721892</v>
      </c>
      <c r="R34" s="12">
        <f t="shared" si="15"/>
        <v>21693.936791680473</v>
      </c>
      <c r="S34" s="12">
        <f t="shared" si="2"/>
        <v>108469.68395840237</v>
      </c>
      <c r="U34" s="3">
        <f t="shared" si="3"/>
        <v>1.324609799375581E-5</v>
      </c>
      <c r="V34" s="34">
        <f t="shared" si="19"/>
        <v>1.4735368302027153E-5</v>
      </c>
      <c r="W34" s="3">
        <f t="shared" si="16"/>
        <v>4.562544864515885E-5</v>
      </c>
      <c r="Y34" s="17">
        <f t="shared" si="4"/>
        <v>0.66452661254533962</v>
      </c>
      <c r="Z34" s="17">
        <f t="shared" si="5"/>
        <v>0.73937624571000726</v>
      </c>
      <c r="AB34" s="18">
        <f t="shared" si="17"/>
        <v>92.379440789271086</v>
      </c>
      <c r="AC34" s="19">
        <f t="shared" si="6"/>
        <v>42.733794043710517</v>
      </c>
      <c r="AE34" s="12">
        <f t="shared" si="7"/>
        <v>0.66452661254533962</v>
      </c>
      <c r="AF34" s="12">
        <f t="shared" si="8"/>
        <v>0.73937624571000726</v>
      </c>
      <c r="AG34" s="12">
        <f t="shared" si="18"/>
        <v>5.287036333857114E-2</v>
      </c>
      <c r="AH34" s="12">
        <f t="shared" si="9"/>
        <v>3.1455027432791246E-3</v>
      </c>
      <c r="AI34" s="12">
        <f t="shared" si="10"/>
        <v>1.4599187243371972</v>
      </c>
      <c r="AJ34" s="12">
        <f t="shared" si="11"/>
        <v>45.257480454453109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2"/>
        <v>0.12331685828258189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3"/>
        <v>1.0303124050796995</v>
      </c>
      <c r="Q35" s="12">
        <f t="shared" si="14"/>
        <v>87439.193933082614</v>
      </c>
      <c r="R35" s="12">
        <f t="shared" si="15"/>
        <v>21859.798483270653</v>
      </c>
      <c r="S35" s="12">
        <f t="shared" ref="S35:S66" si="22">Q35+R35</f>
        <v>109298.99241635327</v>
      </c>
      <c r="U35" s="3">
        <f t="shared" ref="U35:U53" si="23">I35*$B$11*(1-$B$11)^L35</f>
        <v>7.9590173252831297E-6</v>
      </c>
      <c r="V35" s="34">
        <f t="shared" si="19"/>
        <v>1.0252038310567205E-5</v>
      </c>
      <c r="W35" s="3">
        <f t="shared" si="16"/>
        <v>2.7414393009308537E-5</v>
      </c>
      <c r="Y35" s="17">
        <f t="shared" ref="Y35:Y53" si="24">U35*(S35-$B$9)*N35</f>
        <v>0.39050205793451581</v>
      </c>
      <c r="Z35" s="17">
        <f t="shared" ref="Z35:Z53" si="25">V35*MAX(S35,$B$8)*N35</f>
        <v>0.50309913847146637</v>
      </c>
      <c r="AB35" s="18">
        <f t="shared" si="17"/>
        <v>94.227029605056515</v>
      </c>
      <c r="AC35" s="19">
        <f t="shared" ref="AC35:AC66" si="26">AB35*N35</f>
        <v>42.306071158303645</v>
      </c>
      <c r="AE35" s="12">
        <f t="shared" ref="AE35:AE53" si="27">Y35</f>
        <v>0.39050205793451581</v>
      </c>
      <c r="AF35" s="12">
        <f t="shared" ref="AF35:AF53" si="28">Z35</f>
        <v>0.50309913847146637</v>
      </c>
      <c r="AG35" s="12">
        <f t="shared" si="18"/>
        <v>3.205085962651643E-2</v>
      </c>
      <c r="AH35" s="12">
        <f t="shared" ref="AH35:AH53" si="29">AC35*W34</f>
        <v>1.930233477011619E-3</v>
      </c>
      <c r="AI35" s="12">
        <f t="shared" ref="AI35:AI66" si="30">SUM(AE35:AH35)</f>
        <v>0.92758228950951027</v>
      </c>
      <c r="AJ35" s="12">
        <f t="shared" ref="AJ35:AJ66" si="31">AI35*L35</f>
        <v>29.682633264304329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2">I35*H36</f>
        <v>9.298091114506675E-2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3">N35/N36</f>
        <v>1.0306332040308728</v>
      </c>
      <c r="Q36" s="12">
        <f t="shared" ref="Q36:Q53" si="34">Q35*(1-$B$5)*O36</f>
        <v>88135.146395904914</v>
      </c>
      <c r="R36" s="12">
        <f t="shared" ref="R36:R53" si="35">R35*(1-$B$5)*O36</f>
        <v>22033.786598976229</v>
      </c>
      <c r="S36" s="12">
        <f t="shared" si="22"/>
        <v>110168.93299488115</v>
      </c>
      <c r="U36" s="3">
        <f t="shared" si="23"/>
        <v>4.6508517740291976E-6</v>
      </c>
      <c r="V36" s="34">
        <f t="shared" si="19"/>
        <v>6.7439406802899065E-6</v>
      </c>
      <c r="W36" s="3">
        <f t="shared" si="16"/>
        <v>1.6019600554989443E-5</v>
      </c>
      <c r="Y36" s="17">
        <f t="shared" si="24"/>
        <v>0.22317002276958214</v>
      </c>
      <c r="Z36" s="17">
        <f t="shared" si="25"/>
        <v>0.32366515703719578</v>
      </c>
      <c r="AB36" s="18">
        <f t="shared" ref="AB36:AB53" si="36">AB35*(1+$B$4)</f>
        <v>96.111570197157647</v>
      </c>
      <c r="AC36" s="19">
        <f t="shared" si="26"/>
        <v>41.869592802462329</v>
      </c>
      <c r="AE36" s="12">
        <f t="shared" si="27"/>
        <v>0.22317002276958214</v>
      </c>
      <c r="AF36" s="12">
        <f t="shared" si="28"/>
        <v>0.32366515703719578</v>
      </c>
      <c r="AG36" s="12">
        <f t="shared" ref="AG36:AG53" si="37">S36/(1-$B$5)*($B$6)*N36*W35</f>
        <v>1.883432340150272E-2</v>
      </c>
      <c r="AH36" s="12">
        <f t="shared" si="29"/>
        <v>1.1478294722264183E-3</v>
      </c>
      <c r="AI36" s="12">
        <f t="shared" si="30"/>
        <v>0.56681733268050705</v>
      </c>
      <c r="AJ36" s="12">
        <f t="shared" si="31"/>
        <v>18.704971978456733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2"/>
        <v>6.7353512415263453E-2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3"/>
        <v>1.0309540278204883</v>
      </c>
      <c r="Q37" s="12">
        <f t="shared" si="34"/>
        <v>88864.291917679613</v>
      </c>
      <c r="R37" s="12">
        <f t="shared" si="35"/>
        <v>22216.072979419903</v>
      </c>
      <c r="S37" s="12">
        <f t="shared" si="22"/>
        <v>111080.36489709951</v>
      </c>
      <c r="U37" s="3">
        <f t="shared" si="23"/>
        <v>2.6109626062552349E-6</v>
      </c>
      <c r="V37" s="34">
        <f t="shared" si="19"/>
        <v>4.4153223049661947E-6</v>
      </c>
      <c r="W37" s="3">
        <f t="shared" si="16"/>
        <v>8.9933156437680217E-6</v>
      </c>
      <c r="Y37" s="17">
        <f t="shared" si="24"/>
        <v>0.12253030458308396</v>
      </c>
      <c r="Z37" s="17">
        <f t="shared" si="25"/>
        <v>0.20724471963002009</v>
      </c>
      <c r="AB37" s="18">
        <f t="shared" si="36"/>
        <v>98.033801601100805</v>
      </c>
      <c r="AC37" s="19">
        <f t="shared" si="26"/>
        <v>41.424722641413254</v>
      </c>
      <c r="AE37" s="12">
        <f t="shared" si="27"/>
        <v>0.12253030458308396</v>
      </c>
      <c r="AF37" s="12">
        <f t="shared" si="28"/>
        <v>0.20724471963002009</v>
      </c>
      <c r="AG37" s="12">
        <f t="shared" si="37"/>
        <v>1.0763708468315415E-2</v>
      </c>
      <c r="AH37" s="12">
        <f t="shared" si="29"/>
        <v>6.6360750981666748E-4</v>
      </c>
      <c r="AI37" s="12">
        <f t="shared" si="30"/>
        <v>0.34120234019123613</v>
      </c>
      <c r="AJ37" s="12">
        <f t="shared" si="31"/>
        <v>11.600879566502028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2"/>
        <v>4.6772973161655546E-2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3"/>
        <v>1.0309230735935515</v>
      </c>
      <c r="Q38" s="12">
        <f t="shared" si="34"/>
        <v>89596.779479446108</v>
      </c>
      <c r="R38" s="12">
        <f t="shared" si="35"/>
        <v>22399.194869861527</v>
      </c>
      <c r="S38" s="12">
        <f t="shared" si="22"/>
        <v>111995.97434930764</v>
      </c>
      <c r="U38" s="3">
        <f t="shared" si="23"/>
        <v>1.4051965760231111E-6</v>
      </c>
      <c r="V38" s="34">
        <f t="shared" si="19"/>
        <v>2.7479975281097599E-6</v>
      </c>
      <c r="W38" s="3">
        <f t="shared" si="16"/>
        <v>4.8401215396351552E-6</v>
      </c>
      <c r="Y38" s="17">
        <f t="shared" si="24"/>
        <v>6.4494018547054319E-2</v>
      </c>
      <c r="Z38" s="17">
        <f t="shared" si="25"/>
        <v>0.12614680498657363</v>
      </c>
      <c r="AB38" s="18">
        <f t="shared" si="36"/>
        <v>99.994477633122827</v>
      </c>
      <c r="AC38" s="19">
        <f t="shared" si="26"/>
        <v>40.985809879060042</v>
      </c>
      <c r="AE38" s="12">
        <f t="shared" si="27"/>
        <v>6.4494018547054319E-2</v>
      </c>
      <c r="AF38" s="12">
        <f t="shared" si="28"/>
        <v>0.12614680498657363</v>
      </c>
      <c r="AG38" s="12">
        <f t="shared" si="37"/>
        <v>5.9097476255739537E-3</v>
      </c>
      <c r="AH38" s="12">
        <f t="shared" si="29"/>
        <v>3.6859832515785261E-4</v>
      </c>
      <c r="AI38" s="12">
        <f t="shared" si="30"/>
        <v>0.19691916948435972</v>
      </c>
      <c r="AJ38" s="12">
        <f t="shared" si="31"/>
        <v>6.8921709319525899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2"/>
        <v>3.1217217747552144E-2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3"/>
        <v>1.0312238412762189</v>
      </c>
      <c r="Q39" s="12">
        <f t="shared" si="34"/>
        <v>90361.659728555722</v>
      </c>
      <c r="R39" s="12">
        <f t="shared" si="35"/>
        <v>22590.41493213893</v>
      </c>
      <c r="S39" s="12">
        <f t="shared" si="22"/>
        <v>112952.07466069465</v>
      </c>
      <c r="U39" s="3">
        <f t="shared" si="23"/>
        <v>7.2683863154624215E-7</v>
      </c>
      <c r="V39" s="34">
        <f t="shared" si="19"/>
        <v>1.6097276216518615E-6</v>
      </c>
      <c r="W39" s="3">
        <f t="shared" si="16"/>
        <v>2.503555286437054E-6</v>
      </c>
      <c r="Y39" s="17">
        <f t="shared" si="24"/>
        <v>3.2625702272722205E-2</v>
      </c>
      <c r="Z39" s="17">
        <f t="shared" si="25"/>
        <v>7.2268854108643768E-2</v>
      </c>
      <c r="AB39" s="18">
        <f t="shared" si="36"/>
        <v>101.99436718578528</v>
      </c>
      <c r="AC39" s="19">
        <f t="shared" si="26"/>
        <v>40.539720285077657</v>
      </c>
      <c r="AE39" s="12">
        <f t="shared" si="27"/>
        <v>3.2625702272722205E-2</v>
      </c>
      <c r="AF39" s="12">
        <f t="shared" si="28"/>
        <v>7.2268854108643768E-2</v>
      </c>
      <c r="AG39" s="12">
        <f t="shared" si="37"/>
        <v>3.1106003786994553E-3</v>
      </c>
      <c r="AH39" s="12">
        <f t="shared" si="29"/>
        <v>1.962171733625886E-4</v>
      </c>
      <c r="AI39" s="12">
        <f t="shared" si="30"/>
        <v>0.10820137393342801</v>
      </c>
      <c r="AJ39" s="12">
        <f t="shared" si="31"/>
        <v>3.8952494616034081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2"/>
        <v>2.0085782243129999E-2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3"/>
        <v>1.0315246307770374</v>
      </c>
      <c r="Q40" s="12">
        <f t="shared" si="34"/>
        <v>91159.651578764955</v>
      </c>
      <c r="R40" s="12">
        <f t="shared" si="35"/>
        <v>22789.912894691239</v>
      </c>
      <c r="S40" s="12">
        <f t="shared" si="22"/>
        <v>113949.56447345619</v>
      </c>
      <c r="U40" s="3">
        <f t="shared" si="23"/>
        <v>3.6243844703984934E-7</v>
      </c>
      <c r="V40" s="34">
        <f t="shared" si="19"/>
        <v>8.9271774403772551E-7</v>
      </c>
      <c r="W40" s="3">
        <f t="shared" si="16"/>
        <v>1.2483990953594801E-6</v>
      </c>
      <c r="Y40" s="17">
        <f t="shared" si="24"/>
        <v>1.5910933316888309E-2</v>
      </c>
      <c r="Z40" s="17">
        <f t="shared" si="25"/>
        <v>3.9196906613569067E-2</v>
      </c>
      <c r="AB40" s="18">
        <f t="shared" si="36"/>
        <v>104.03425452950098</v>
      </c>
      <c r="AC40" s="19">
        <f t="shared" si="26"/>
        <v>40.086793331953963</v>
      </c>
      <c r="AE40" s="12">
        <f t="shared" si="27"/>
        <v>1.5910933316888309E-2</v>
      </c>
      <c r="AF40" s="12">
        <f t="shared" si="28"/>
        <v>3.9196906613569067E-2</v>
      </c>
      <c r="AG40" s="12">
        <f t="shared" si="37"/>
        <v>1.5735624899564683E-3</v>
      </c>
      <c r="AH40" s="12">
        <f t="shared" si="29"/>
        <v>1.0035950336252299E-4</v>
      </c>
      <c r="AI40" s="12">
        <f t="shared" si="30"/>
        <v>5.6781761923776368E-2</v>
      </c>
      <c r="AJ40" s="12">
        <f t="shared" si="31"/>
        <v>2.1009251911797255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2"/>
        <v>1.2471663910404279E-2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3"/>
        <v>1.0318254420895829</v>
      </c>
      <c r="Q41" s="12">
        <f t="shared" si="34"/>
        <v>91991.509139589674</v>
      </c>
      <c r="R41" s="12">
        <f t="shared" si="35"/>
        <v>22997.877284897419</v>
      </c>
      <c r="S41" s="12">
        <f t="shared" si="22"/>
        <v>114989.38642448709</v>
      </c>
      <c r="U41" s="3">
        <f t="shared" si="23"/>
        <v>1.7441009241538708E-7</v>
      </c>
      <c r="V41" s="34">
        <f t="shared" si="19"/>
        <v>4.7324312906887219E-7</v>
      </c>
      <c r="W41" s="3">
        <f t="shared" si="16"/>
        <v>6.0074587387522156E-7</v>
      </c>
      <c r="Y41" s="17">
        <f t="shared" si="24"/>
        <v>7.488115786073178E-3</v>
      </c>
      <c r="Z41" s="17">
        <f t="shared" si="25"/>
        <v>2.0321735720619193E-2</v>
      </c>
      <c r="AB41" s="18">
        <f t="shared" si="36"/>
        <v>106.11493962009101</v>
      </c>
      <c r="AC41" s="19">
        <f t="shared" si="26"/>
        <v>39.627370610079517</v>
      </c>
      <c r="AE41" s="12">
        <f t="shared" si="27"/>
        <v>7.488115786073178E-3</v>
      </c>
      <c r="AF41" s="12">
        <f t="shared" si="28"/>
        <v>2.0321735720619193E-2</v>
      </c>
      <c r="AG41" s="12">
        <f t="shared" si="37"/>
        <v>7.6739525250528093E-4</v>
      </c>
      <c r="AH41" s="12">
        <f t="shared" si="29"/>
        <v>4.9470773621098117E-5</v>
      </c>
      <c r="AI41" s="12">
        <f t="shared" si="30"/>
        <v>2.862671753281875E-2</v>
      </c>
      <c r="AJ41" s="12">
        <f t="shared" si="31"/>
        <v>1.0878152662471126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2"/>
        <v>7.4516944698274539E-3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3"/>
        <v>1.0317341758090222</v>
      </c>
      <c r="Q42" s="12">
        <f t="shared" si="34"/>
        <v>92822.746618564299</v>
      </c>
      <c r="R42" s="12">
        <f t="shared" si="35"/>
        <v>23205.686654641075</v>
      </c>
      <c r="S42" s="12">
        <f t="shared" si="22"/>
        <v>116028.43327320537</v>
      </c>
      <c r="U42" s="3">
        <f t="shared" si="23"/>
        <v>8.0761421740883966E-8</v>
      </c>
      <c r="V42" s="34">
        <f t="shared" si="19"/>
        <v>2.4180622169351566E-7</v>
      </c>
      <c r="W42" s="3">
        <f t="shared" si="16"/>
        <v>2.7817823044082231E-7</v>
      </c>
      <c r="Y42" s="17">
        <f t="shared" si="24"/>
        <v>3.3911298992352124E-3</v>
      </c>
      <c r="Z42" s="17">
        <f t="shared" si="25"/>
        <v>1.0155067344326564E-2</v>
      </c>
      <c r="AB42" s="18">
        <f t="shared" si="36"/>
        <v>108.23723841249283</v>
      </c>
      <c r="AC42" s="19">
        <f t="shared" si="26"/>
        <v>39.176678421635408</v>
      </c>
      <c r="AE42" s="12">
        <f t="shared" si="27"/>
        <v>3.3911298992352124E-3</v>
      </c>
      <c r="AF42" s="12">
        <f t="shared" si="28"/>
        <v>1.0155067344326564E-2</v>
      </c>
      <c r="AG42" s="12">
        <f t="shared" si="37"/>
        <v>3.6115639906765968E-4</v>
      </c>
      <c r="AH42" s="12">
        <f t="shared" si="29"/>
        <v>2.3535227913933898E-5</v>
      </c>
      <c r="AI42" s="12">
        <f t="shared" si="30"/>
        <v>1.3930888870543371E-2</v>
      </c>
      <c r="AJ42" s="12">
        <f t="shared" si="31"/>
        <v>0.54330466595119142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2"/>
        <v>4.2161687310283743E-3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3"/>
        <v>1.0320149205443923</v>
      </c>
      <c r="Q43" s="12">
        <f t="shared" si="34"/>
        <v>93686.981367791959</v>
      </c>
      <c r="R43" s="12">
        <f t="shared" si="35"/>
        <v>23421.74534194799</v>
      </c>
      <c r="S43" s="12">
        <f t="shared" si="22"/>
        <v>117108.72670973995</v>
      </c>
      <c r="U43" s="3">
        <f t="shared" si="23"/>
        <v>3.5413479626268922E-8</v>
      </c>
      <c r="V43" s="34">
        <f t="shared" si="19"/>
        <v>1.2078498765740518E-7</v>
      </c>
      <c r="W43" s="3">
        <f t="shared" si="16"/>
        <v>1.2197976315714841E-7</v>
      </c>
      <c r="Y43" s="17">
        <f t="shared" si="24"/>
        <v>1.4542819608662117E-3</v>
      </c>
      <c r="Z43" s="17">
        <f t="shared" si="25"/>
        <v>4.9609762825725918E-3</v>
      </c>
      <c r="AB43" s="18">
        <f t="shared" si="36"/>
        <v>110.40198318074269</v>
      </c>
      <c r="AC43" s="19">
        <f t="shared" si="26"/>
        <v>38.720575831392964</v>
      </c>
      <c r="AE43" s="12">
        <f t="shared" si="27"/>
        <v>1.4542819608662117E-3</v>
      </c>
      <c r="AF43" s="12">
        <f t="shared" si="28"/>
        <v>4.9609762825725918E-3</v>
      </c>
      <c r="AG43" s="12">
        <f t="shared" si="37"/>
        <v>1.6355601198738957E-4</v>
      </c>
      <c r="AH43" s="12">
        <f t="shared" si="29"/>
        <v>1.0771221266426567E-5</v>
      </c>
      <c r="AI43" s="12">
        <f t="shared" si="30"/>
        <v>6.5895854766926205E-3</v>
      </c>
      <c r="AJ43" s="12">
        <f t="shared" si="31"/>
        <v>0.26358341906770483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2"/>
        <v>2.2139102006629996E-3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3"/>
        <v>1.0318835219689406</v>
      </c>
      <c r="Q44" s="12">
        <f t="shared" si="34"/>
        <v>94547.223145914104</v>
      </c>
      <c r="R44" s="12">
        <f t="shared" si="35"/>
        <v>23636.805786478526</v>
      </c>
      <c r="S44" s="12">
        <f t="shared" si="22"/>
        <v>118184.02893239263</v>
      </c>
      <c r="U44" s="3">
        <f t="shared" si="23"/>
        <v>1.4411604067609208E-8</v>
      </c>
      <c r="V44" s="34">
        <f t="shared" si="19"/>
        <v>5.7928189523329835E-8</v>
      </c>
      <c r="W44" s="3">
        <f t="shared" si="16"/>
        <v>4.9639969566209437E-8</v>
      </c>
      <c r="Y44" s="17">
        <f t="shared" si="24"/>
        <v>5.7880445826102834E-4</v>
      </c>
      <c r="Z44" s="17">
        <f t="shared" si="25"/>
        <v>2.326928300724057E-3</v>
      </c>
      <c r="AB44" s="18">
        <f t="shared" si="36"/>
        <v>112.61002284435754</v>
      </c>
      <c r="AC44" s="19">
        <f t="shared" si="26"/>
        <v>38.274656496752947</v>
      </c>
      <c r="AE44" s="12">
        <f t="shared" si="27"/>
        <v>5.7880445826102834E-4</v>
      </c>
      <c r="AF44" s="12">
        <f t="shared" si="28"/>
        <v>2.326928300724057E-3</v>
      </c>
      <c r="AG44" s="12">
        <f t="shared" si="37"/>
        <v>7.01406866199294E-5</v>
      </c>
      <c r="AH44" s="12">
        <f t="shared" si="29"/>
        <v>4.6687335343951355E-6</v>
      </c>
      <c r="AI44" s="12">
        <f t="shared" si="30"/>
        <v>2.98054217913941E-3</v>
      </c>
      <c r="AJ44" s="12">
        <f t="shared" si="31"/>
        <v>0.12220222934471581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2"/>
        <v>1.0858343970171747E-3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3"/>
        <v>1.032144196866309</v>
      </c>
      <c r="Q45" s="12">
        <f t="shared" si="34"/>
        <v>95439.467610481865</v>
      </c>
      <c r="R45" s="12">
        <f t="shared" si="35"/>
        <v>23859.866902620466</v>
      </c>
      <c r="S45" s="12">
        <f t="shared" si="22"/>
        <v>119299.33451310234</v>
      </c>
      <c r="U45" s="3">
        <f t="shared" si="23"/>
        <v>5.4779443815246993E-9</v>
      </c>
      <c r="V45" s="34">
        <f t="shared" si="19"/>
        <v>2.529355009276639E-8</v>
      </c>
      <c r="W45" s="3">
        <f t="shared" si="16"/>
        <v>1.8868475091918387E-8</v>
      </c>
      <c r="Y45" s="17">
        <f t="shared" si="24"/>
        <v>2.1516751587230621E-4</v>
      </c>
      <c r="Z45" s="17">
        <f t="shared" si="25"/>
        <v>9.9366888391448031E-4</v>
      </c>
      <c r="AB45" s="18">
        <f t="shared" si="36"/>
        <v>114.8622233012447</v>
      </c>
      <c r="AC45" s="19">
        <f t="shared" si="26"/>
        <v>37.824317324282525</v>
      </c>
      <c r="AE45" s="12">
        <f t="shared" si="27"/>
        <v>2.1516751587230621E-4</v>
      </c>
      <c r="AF45" s="12">
        <f t="shared" si="28"/>
        <v>9.9366888391448031E-4</v>
      </c>
      <c r="AG45" s="12">
        <f t="shared" si="37"/>
        <v>2.7915961360719482E-5</v>
      </c>
      <c r="AH45" s="12">
        <f t="shared" si="29"/>
        <v>1.8775979608400329E-6</v>
      </c>
      <c r="AI45" s="12">
        <f t="shared" si="30"/>
        <v>1.2386299591083461E-3</v>
      </c>
      <c r="AJ45" s="12">
        <f t="shared" si="31"/>
        <v>5.2022458282550539E-2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2"/>
        <v>4.9467357624911434E-4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3"/>
        <v>1.0324048881369017</v>
      </c>
      <c r="Q46" s="12">
        <f t="shared" si="34"/>
        <v>96364.465078835594</v>
      </c>
      <c r="R46" s="12">
        <f t="shared" si="35"/>
        <v>24091.116269708898</v>
      </c>
      <c r="S46" s="12">
        <f t="shared" si="22"/>
        <v>120455.5813485445</v>
      </c>
      <c r="U46" s="3">
        <f t="shared" si="23"/>
        <v>1.9340800194656857E-9</v>
      </c>
      <c r="V46" s="34">
        <f t="shared" si="19"/>
        <v>1.0272563894293139E-8</v>
      </c>
      <c r="W46" s="3">
        <f t="shared" si="16"/>
        <v>6.6618311781595767E-9</v>
      </c>
      <c r="Y46" s="17">
        <f t="shared" si="24"/>
        <v>7.429730821346641E-5</v>
      </c>
      <c r="Z46" s="17">
        <f t="shared" si="25"/>
        <v>3.9468407823234851E-4</v>
      </c>
      <c r="AB46" s="18">
        <f t="shared" si="36"/>
        <v>117.15946776726959</v>
      </c>
      <c r="AC46" s="19">
        <f t="shared" si="26"/>
        <v>37.369838242815632</v>
      </c>
      <c r="AE46" s="12">
        <f t="shared" si="27"/>
        <v>7.429730821346641E-5</v>
      </c>
      <c r="AF46" s="12">
        <f t="shared" si="28"/>
        <v>3.9468407823234851E-4</v>
      </c>
      <c r="AG46" s="12">
        <f t="shared" si="37"/>
        <v>1.0377595522885241E-5</v>
      </c>
      <c r="AH46" s="12">
        <f t="shared" si="29"/>
        <v>7.0511186207358596E-7</v>
      </c>
      <c r="AI46" s="12">
        <f t="shared" si="30"/>
        <v>4.8006409383077376E-4</v>
      </c>
      <c r="AJ46" s="12">
        <f t="shared" si="31"/>
        <v>2.0642756034723271E-2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2"/>
        <v>2.0813885394257737E-4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3"/>
        <v>1.0322232868960919</v>
      </c>
      <c r="Q47" s="12">
        <f t="shared" si="34"/>
        <v>97281.312696218825</v>
      </c>
      <c r="R47" s="12">
        <f t="shared" si="35"/>
        <v>24320.328174054706</v>
      </c>
      <c r="S47" s="12">
        <f t="shared" si="22"/>
        <v>121601.64087027354</v>
      </c>
      <c r="U47" s="3">
        <f t="shared" si="23"/>
        <v>6.3068221946754622E-10</v>
      </c>
      <c r="V47" s="34">
        <f t="shared" si="19"/>
        <v>3.858799091637159E-9</v>
      </c>
      <c r="W47" s="3">
        <f t="shared" si="16"/>
        <v>2.1723498670548783E-9</v>
      </c>
      <c r="Y47" s="17">
        <f t="shared" si="24"/>
        <v>2.3694566253763009E-5</v>
      </c>
      <c r="Z47" s="17">
        <f t="shared" si="25"/>
        <v>1.4499792199079462E-4</v>
      </c>
      <c r="AB47" s="18">
        <f t="shared" si="36"/>
        <v>119.50265712261498</v>
      </c>
      <c r="AC47" s="19">
        <f t="shared" si="26"/>
        <v>36.927315525200882</v>
      </c>
      <c r="AE47" s="12">
        <f t="shared" si="27"/>
        <v>2.3694566253763009E-5</v>
      </c>
      <c r="AF47" s="12">
        <f t="shared" si="28"/>
        <v>1.4499792199079462E-4</v>
      </c>
      <c r="AG47" s="12">
        <f t="shared" si="37"/>
        <v>3.5833762777498894E-6</v>
      </c>
      <c r="AH47" s="12">
        <f t="shared" si="29"/>
        <v>2.4600354189151942E-7</v>
      </c>
      <c r="AI47" s="12">
        <f t="shared" si="30"/>
        <v>1.7252186806419902E-4</v>
      </c>
      <c r="AJ47" s="12">
        <f t="shared" si="31"/>
        <v>7.5909621948247567E-3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2"/>
        <v>8.0416527609254203E-5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3"/>
        <v>1.0324639038058816</v>
      </c>
      <c r="Q48" s="12">
        <f t="shared" si="34"/>
        <v>98229.776108477381</v>
      </c>
      <c r="R48" s="12">
        <f t="shared" si="35"/>
        <v>24557.444027119345</v>
      </c>
      <c r="S48" s="12">
        <f t="shared" si="22"/>
        <v>122787.22013559673</v>
      </c>
      <c r="U48" s="3">
        <f t="shared" si="23"/>
        <v>1.8884454629294792E-10</v>
      </c>
      <c r="V48" s="34">
        <f t="shared" si="19"/>
        <v>1.3330407724195576E-9</v>
      </c>
      <c r="W48" s="3">
        <f t="shared" si="16"/>
        <v>6.5046454834237529E-10</v>
      </c>
      <c r="Y48" s="17">
        <f t="shared" si="24"/>
        <v>6.9387648136618797E-6</v>
      </c>
      <c r="Z48" s="17">
        <f t="shared" si="25"/>
        <v>4.8988246943735431E-5</v>
      </c>
      <c r="AB48" s="18">
        <f t="shared" si="36"/>
        <v>121.89271026506728</v>
      </c>
      <c r="AC48" s="19">
        <f t="shared" si="26"/>
        <v>36.481528987948657</v>
      </c>
      <c r="AE48" s="12">
        <f t="shared" si="27"/>
        <v>6.9387648136618797E-6</v>
      </c>
      <c r="AF48" s="12">
        <f t="shared" si="28"/>
        <v>4.8988246943735431E-5</v>
      </c>
      <c r="AG48" s="12">
        <f t="shared" si="37"/>
        <v>1.1427925961204097E-6</v>
      </c>
      <c r="AH48" s="12">
        <f t="shared" si="29"/>
        <v>7.9250644646928949E-8</v>
      </c>
      <c r="AI48" s="12">
        <f t="shared" si="30"/>
        <v>5.7149054998164651E-5</v>
      </c>
      <c r="AJ48" s="12">
        <f t="shared" si="31"/>
        <v>2.5717074749174091E-3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2"/>
        <v>2.8362909287783957E-5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3"/>
        <v>1.0322422114088312</v>
      </c>
      <c r="Q49" s="12">
        <f t="shared" si="34"/>
        <v>99166.189047448061</v>
      </c>
      <c r="R49" s="12">
        <f t="shared" si="35"/>
        <v>24791.547261862015</v>
      </c>
      <c r="S49" s="12">
        <f t="shared" si="22"/>
        <v>123957.73630931007</v>
      </c>
      <c r="U49" s="3">
        <f t="shared" si="23"/>
        <v>5.161924039508013E-11</v>
      </c>
      <c r="V49" s="34">
        <f t="shared" si="19"/>
        <v>4.2104570214202021E-10</v>
      </c>
      <c r="W49" s="3">
        <f t="shared" si="16"/>
        <v>1.7779960580527575E-10</v>
      </c>
      <c r="Y49" s="17">
        <f t="shared" si="24"/>
        <v>1.8549356695255786E-6</v>
      </c>
      <c r="Z49" s="17">
        <f t="shared" si="25"/>
        <v>1.5132704753082989E-5</v>
      </c>
      <c r="AB49" s="18">
        <f t="shared" si="36"/>
        <v>124.33056447036863</v>
      </c>
      <c r="AC49" s="19">
        <f t="shared" si="26"/>
        <v>36.048864458779363</v>
      </c>
      <c r="AE49" s="12">
        <f t="shared" si="27"/>
        <v>1.8549356695255786E-6</v>
      </c>
      <c r="AF49" s="12">
        <f t="shared" si="28"/>
        <v>1.5132704753082989E-5</v>
      </c>
      <c r="AG49" s="12">
        <f t="shared" si="37"/>
        <v>3.3465716888993596E-7</v>
      </c>
      <c r="AH49" s="12">
        <f t="shared" si="29"/>
        <v>2.3448508338435424E-8</v>
      </c>
      <c r="AI49" s="12">
        <f t="shared" si="30"/>
        <v>1.7345746099836939E-5</v>
      </c>
      <c r="AJ49" s="12">
        <f t="shared" si="31"/>
        <v>7.9790432059249916E-4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2"/>
        <v>9.0786836339267661E-6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3"/>
        <v>1.0324627532258097</v>
      </c>
      <c r="Q50" s="12">
        <f t="shared" si="34"/>
        <v>100132.91784628089</v>
      </c>
      <c r="R50" s="12">
        <f t="shared" si="35"/>
        <v>25033.229461570223</v>
      </c>
      <c r="S50" s="12">
        <f t="shared" si="22"/>
        <v>125166.14730785112</v>
      </c>
      <c r="U50" s="3">
        <f t="shared" si="23"/>
        <v>1.2805172059997428E-11</v>
      </c>
      <c r="V50" s="34">
        <f t="shared" si="19"/>
        <v>1.2088772998306521E-10</v>
      </c>
      <c r="W50" s="3">
        <f t="shared" si="16"/>
        <v>4.4106703762213304E-11</v>
      </c>
      <c r="Y50" s="17">
        <f t="shared" si="24"/>
        <v>4.5003075351903521E-7</v>
      </c>
      <c r="Z50" s="17">
        <f t="shared" si="25"/>
        <v>4.2492119829936624E-6</v>
      </c>
      <c r="AB50" s="18">
        <f t="shared" si="36"/>
        <v>126.81717575977601</v>
      </c>
      <c r="AC50" s="19">
        <f t="shared" si="26"/>
        <v>35.613722270437222</v>
      </c>
      <c r="AE50" s="12">
        <f t="shared" si="27"/>
        <v>4.5003075351903521E-7</v>
      </c>
      <c r="AF50" s="12">
        <f t="shared" si="28"/>
        <v>4.2492119829936624E-6</v>
      </c>
      <c r="AG50" s="12">
        <f t="shared" si="37"/>
        <v>8.9463554589176792E-8</v>
      </c>
      <c r="AH50" s="12">
        <f t="shared" si="29"/>
        <v>6.3321057809423086E-9</v>
      </c>
      <c r="AI50" s="12">
        <f t="shared" si="30"/>
        <v>4.7950383968828173E-6</v>
      </c>
      <c r="AJ50" s="12">
        <f t="shared" si="31"/>
        <v>2.2536680465349242E-4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2"/>
        <v>2.6221054071507283E-6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3"/>
        <v>1.0326833067620442</v>
      </c>
      <c r="Q51" s="12">
        <f t="shared" si="34"/>
        <v>101130.66967745041</v>
      </c>
      <c r="R51" s="12">
        <f t="shared" si="35"/>
        <v>25282.667419362602</v>
      </c>
      <c r="S51" s="12">
        <f t="shared" si="22"/>
        <v>126413.33709681302</v>
      </c>
      <c r="U51" s="3">
        <f t="shared" si="23"/>
        <v>2.8662520906355539E-12</v>
      </c>
      <c r="V51" s="34">
        <f t="shared" si="19"/>
        <v>3.13678055816109E-11</v>
      </c>
      <c r="W51" s="3">
        <f t="shared" si="16"/>
        <v>9.872646089966895E-12</v>
      </c>
      <c r="Y51" s="17">
        <f t="shared" si="24"/>
        <v>9.8516891169709294E-8</v>
      </c>
      <c r="Z51" s="17">
        <f t="shared" si="25"/>
        <v>1.0783237418552783E-6</v>
      </c>
      <c r="AB51" s="18">
        <f t="shared" si="36"/>
        <v>129.35351927497152</v>
      </c>
      <c r="AC51" s="19">
        <f t="shared" si="26"/>
        <v>35.176318313641893</v>
      </c>
      <c r="AE51" s="12">
        <f t="shared" si="27"/>
        <v>9.8516891169709294E-8</v>
      </c>
      <c r="AF51" s="12">
        <f t="shared" si="28"/>
        <v>1.0783237418552783E-6</v>
      </c>
      <c r="AG51" s="12">
        <f t="shared" si="37"/>
        <v>2.1704951185385375E-8</v>
      </c>
      <c r="AH51" s="12">
        <f t="shared" si="29"/>
        <v>1.5515114513051216E-9</v>
      </c>
      <c r="AI51" s="12">
        <f t="shared" si="30"/>
        <v>1.2000970956616783E-6</v>
      </c>
      <c r="AJ51" s="12">
        <f t="shared" si="31"/>
        <v>5.7604660591760559E-5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2"/>
        <v>6.7949239520903985E-7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3"/>
        <v>1.0324114627260232</v>
      </c>
      <c r="Q52" s="12">
        <f t="shared" si="34"/>
        <v>102111.47643077935</v>
      </c>
      <c r="R52" s="12">
        <f t="shared" si="35"/>
        <v>25527.869107694838</v>
      </c>
      <c r="S52" s="12">
        <f t="shared" si="22"/>
        <v>127639.34553847418</v>
      </c>
      <c r="U52" s="3">
        <f t="shared" si="23"/>
        <v>5.7563943924465562E-13</v>
      </c>
      <c r="V52" s="34">
        <f t="shared" si="19"/>
        <v>7.3142485822128835E-12</v>
      </c>
      <c r="W52" s="3">
        <f t="shared" si="16"/>
        <v>1.9827580685093666E-12</v>
      </c>
      <c r="Y52" s="17">
        <f t="shared" si="24"/>
        <v>1.9350240647716911E-8</v>
      </c>
      <c r="Z52" s="17">
        <f t="shared" si="25"/>
        <v>2.4590853402741066E-7</v>
      </c>
      <c r="AB52" s="18">
        <f t="shared" si="36"/>
        <v>131.94058966047095</v>
      </c>
      <c r="AC52" s="19">
        <f t="shared" si="26"/>
        <v>34.753435016283198</v>
      </c>
      <c r="AE52" s="12">
        <f t="shared" si="27"/>
        <v>1.9350240647716911E-8</v>
      </c>
      <c r="AF52" s="12">
        <f t="shared" si="28"/>
        <v>2.4590853402741066E-7</v>
      </c>
      <c r="AG52" s="12">
        <f t="shared" si="37"/>
        <v>4.7514551518330862E-9</v>
      </c>
      <c r="AH52" s="12">
        <f t="shared" si="29"/>
        <v>3.431083643264269E-10</v>
      </c>
      <c r="AI52" s="12">
        <f t="shared" si="30"/>
        <v>2.7035333819128706E-7</v>
      </c>
      <c r="AJ52" s="12">
        <f t="shared" si="31"/>
        <v>1.3247313571373066E-5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2"/>
        <v>1.5713941131604257E-7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3"/>
        <v>1.0331144491230784</v>
      </c>
      <c r="Q53" s="12">
        <f t="shared" si="34"/>
        <v>103171.99920404638</v>
      </c>
      <c r="R53" s="12">
        <f t="shared" si="35"/>
        <v>25792.999801011596</v>
      </c>
      <c r="S53" s="12">
        <f t="shared" si="22"/>
        <v>128964.99900505798</v>
      </c>
      <c r="U53" s="3">
        <f t="shared" si="23"/>
        <v>1.0316984195778228E-13</v>
      </c>
      <c r="V53" s="34">
        <f t="shared" si="19"/>
        <v>1.5242254375858927E-12</v>
      </c>
      <c r="W53" s="3">
        <f t="shared" si="16"/>
        <v>3.5536278896569403E-13</v>
      </c>
      <c r="Y53" s="17">
        <f t="shared" si="24"/>
        <v>3.3917836993821577E-9</v>
      </c>
      <c r="Z53" s="17">
        <f t="shared" si="25"/>
        <v>5.011779375834146E-8</v>
      </c>
      <c r="AB53" s="18">
        <f t="shared" si="36"/>
        <v>134.57940145368036</v>
      </c>
      <c r="AC53" s="19">
        <f t="shared" si="26"/>
        <v>34.312271739784528</v>
      </c>
      <c r="AE53" s="12">
        <f t="shared" si="27"/>
        <v>3.3917836993821577E-9</v>
      </c>
      <c r="AF53" s="12">
        <f t="shared" si="28"/>
        <v>5.011779375834146E-8</v>
      </c>
      <c r="AG53" s="12">
        <f t="shared" si="37"/>
        <v>9.3325783813448566E-10</v>
      </c>
      <c r="AH53" s="12">
        <f t="shared" si="29"/>
        <v>6.8032933640943693E-11</v>
      </c>
      <c r="AI53" s="12">
        <f t="shared" si="30"/>
        <v>5.4510868229499046E-8</v>
      </c>
      <c r="AJ53" s="12">
        <f t="shared" si="31"/>
        <v>2.7255434114749522E-6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DCBF-2A08-4BA1-B921-481CBAEF6907}">
  <dimension ref="A1:AO62"/>
  <sheetViews>
    <sheetView topLeftCell="G1" workbookViewId="0">
      <selection activeCell="AM21" sqref="AM21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2">
        <f>MIN(BASE_CASE!H3+0.0015,1)</f>
        <v>7.9699999999999997E-3</v>
      </c>
      <c r="H3" s="3">
        <f t="shared" ref="H3:H34" si="0">1-G3</f>
        <v>0.99202999999999997</v>
      </c>
      <c r="I3" s="3">
        <f>H3</f>
        <v>0.99202999999999997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 t="shared" ref="U3:U34" si="3">I3*$B$7*(1-$B$7)^L3</f>
        <v>0.14880449999999998</v>
      </c>
      <c r="V3" s="34">
        <f>G3</f>
        <v>7.9699999999999997E-3</v>
      </c>
      <c r="W3" s="3">
        <f t="shared" ref="W3:W34" si="4">(1-G3)*(1-$B$7)*W2</f>
        <v>0.84322549999999996</v>
      </c>
      <c r="Y3" s="17">
        <f t="shared" ref="Y3:Y34" si="5">U3*(S3-$B$9)*N3</f>
        <v>14877.473909999997</v>
      </c>
      <c r="Z3" s="17">
        <f t="shared" ref="Z3:Z34" si="6">V3*MAX(S3,$B$8)*N3</f>
        <v>797</v>
      </c>
      <c r="AB3" s="18">
        <v>50</v>
      </c>
      <c r="AC3" s="19">
        <f t="shared" ref="AC3:AC34" si="7">AB3*N3</f>
        <v>50</v>
      </c>
      <c r="AE3" s="12">
        <f t="shared" ref="AE3:AE34" si="8">Y3</f>
        <v>14877.473909999997</v>
      </c>
      <c r="AF3" s="12">
        <f t="shared" ref="AF3:AF34" si="9">Z3</f>
        <v>797</v>
      </c>
      <c r="AG3" s="12"/>
      <c r="AH3" s="12">
        <f t="shared" ref="AH3:AH34" si="10">AC3*W2</f>
        <v>50</v>
      </c>
      <c r="AI3" s="12">
        <f t="shared" ref="AI3:AI34" si="11">SUM(AE3:AH3)</f>
        <v>15724.473909999997</v>
      </c>
      <c r="AJ3" s="12">
        <f t="shared" ref="AJ3:AJ34" si="12">AI3*L3</f>
        <v>0</v>
      </c>
      <c r="AK3" s="11"/>
      <c r="AL3" s="24" t="s">
        <v>67</v>
      </c>
      <c r="AM3" s="28">
        <f>SUM(AJ3:AJ53)/AM8</f>
        <v>4.6746143872126424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3">I3*H4</f>
        <v>0.98498658699999997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4">N3/N4</f>
        <v>1.0351399999999999</v>
      </c>
      <c r="Q4" s="12">
        <f t="shared" ref="Q4:Q35" si="15">Q3*(1-$B$5)*O4</f>
        <v>80989.353600000002</v>
      </c>
      <c r="R4" s="12">
        <f t="shared" ref="R4:R35" si="16">R3*(1-$B$5)*O4</f>
        <v>20247.338400000001</v>
      </c>
      <c r="S4" s="12">
        <f t="shared" si="2"/>
        <v>101236.69200000001</v>
      </c>
      <c r="U4" s="3">
        <f t="shared" si="3"/>
        <v>0.12558578984249999</v>
      </c>
      <c r="V4" s="34">
        <f t="shared" ref="V4:V35" si="17">I3*G4*(1-$B$7)^L4</f>
        <v>5.98690105E-3</v>
      </c>
      <c r="W4" s="3">
        <f t="shared" si="4"/>
        <v>0.71165280910749995</v>
      </c>
      <c r="Y4" s="17">
        <f t="shared" si="5"/>
        <v>12279.863796264324</v>
      </c>
      <c r="Z4" s="17">
        <f t="shared" si="6"/>
        <v>585.51892269000007</v>
      </c>
      <c r="AB4" s="18">
        <f t="shared" ref="AB4:AB35" si="18">AB3*(1+$B$4)</f>
        <v>51</v>
      </c>
      <c r="AC4" s="19">
        <f t="shared" si="7"/>
        <v>49.268697953899959</v>
      </c>
      <c r="AE4" s="12">
        <f t="shared" si="8"/>
        <v>12279.863796264324</v>
      </c>
      <c r="AF4" s="12">
        <f t="shared" si="9"/>
        <v>585.51892269000007</v>
      </c>
      <c r="AG4" s="12">
        <f t="shared" ref="AG4:AG35" si="19">S4/(1-$B$5)*($B$6)*N4*W3</f>
        <v>1180.5157000000002</v>
      </c>
      <c r="AH4" s="12">
        <f t="shared" si="10"/>
        <v>41.54462246652627</v>
      </c>
      <c r="AI4" s="12">
        <f t="shared" si="11"/>
        <v>14087.443041420851</v>
      </c>
      <c r="AJ4" s="12">
        <f t="shared" si="12"/>
        <v>14087.443041420851</v>
      </c>
      <c r="AL4" s="26" t="s">
        <v>69</v>
      </c>
      <c r="AM4" s="29">
        <f>SUM(AE3:AE53)</f>
        <v>82928.630294561066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3"/>
        <v>0.97728399188965998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4"/>
        <v>1.0255821652143675</v>
      </c>
      <c r="Q5" s="12">
        <f t="shared" si="15"/>
        <v>81233.889418663239</v>
      </c>
      <c r="R5" s="12">
        <f t="shared" si="16"/>
        <v>20308.47235466581</v>
      </c>
      <c r="S5" s="12">
        <f t="shared" si="2"/>
        <v>101542.36177332904</v>
      </c>
      <c r="U5" s="3">
        <f t="shared" si="3"/>
        <v>0.10591315262104188</v>
      </c>
      <c r="V5" s="34">
        <f t="shared" si="17"/>
        <v>5.5651249672206502E-3</v>
      </c>
      <c r="W5" s="3">
        <f t="shared" si="4"/>
        <v>0.60017453151923739</v>
      </c>
      <c r="Y5" s="17">
        <f t="shared" si="5"/>
        <v>10128.428277336978</v>
      </c>
      <c r="Z5" s="17">
        <f t="shared" si="6"/>
        <v>532.2952989147077</v>
      </c>
      <c r="AB5" s="18">
        <f t="shared" si="18"/>
        <v>52.02</v>
      </c>
      <c r="AC5" s="19">
        <f t="shared" si="7"/>
        <v>49.000532202579635</v>
      </c>
      <c r="AE5" s="12">
        <f t="shared" si="8"/>
        <v>10128.428277336978</v>
      </c>
      <c r="AF5" s="12">
        <f t="shared" si="9"/>
        <v>532.2952989147077</v>
      </c>
      <c r="AG5" s="12">
        <f t="shared" si="19"/>
        <v>974.39502622998907</v>
      </c>
      <c r="AH5" s="12">
        <f t="shared" si="10"/>
        <v>34.871366389728308</v>
      </c>
      <c r="AI5" s="12">
        <f t="shared" si="11"/>
        <v>11669.989968871403</v>
      </c>
      <c r="AJ5" s="12">
        <f t="shared" si="12"/>
        <v>23339.979937742806</v>
      </c>
      <c r="AL5" s="22" t="s">
        <v>71</v>
      </c>
      <c r="AM5" s="27">
        <f>SUM(AF3:AF53)</f>
        <v>6714.537572937983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3"/>
        <v>0.96882071251989554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4"/>
        <v>1.0228084749535367</v>
      </c>
      <c r="Q6" s="12">
        <f t="shared" si="15"/>
        <v>81258.802918728543</v>
      </c>
      <c r="R6" s="12">
        <f t="shared" si="16"/>
        <v>20314.700729682136</v>
      </c>
      <c r="S6" s="12">
        <f t="shared" si="2"/>
        <v>101573.50364841068</v>
      </c>
      <c r="U6" s="3">
        <f t="shared" si="3"/>
        <v>8.9246553011442117E-2</v>
      </c>
      <c r="V6" s="34">
        <f t="shared" si="17"/>
        <v>5.1975114429565943E-3</v>
      </c>
      <c r="W6" s="3">
        <f t="shared" si="4"/>
        <v>0.50573046706483871</v>
      </c>
      <c r="Y6" s="17">
        <f t="shared" si="5"/>
        <v>8346.8477884773911</v>
      </c>
      <c r="Z6" s="17">
        <f t="shared" si="6"/>
        <v>486.19671312347873</v>
      </c>
      <c r="AB6" s="18">
        <f t="shared" si="18"/>
        <v>53.060400000000001</v>
      </c>
      <c r="AC6" s="19">
        <f t="shared" si="7"/>
        <v>48.865984268366269</v>
      </c>
      <c r="AE6" s="12">
        <f t="shared" si="8"/>
        <v>8346.8477884773911</v>
      </c>
      <c r="AF6" s="12">
        <f t="shared" si="9"/>
        <v>486.19671312347873</v>
      </c>
      <c r="AG6" s="12">
        <f t="shared" si="19"/>
        <v>803.68027124790478</v>
      </c>
      <c r="AH6" s="12">
        <f t="shared" si="10"/>
        <v>29.32811921549315</v>
      </c>
      <c r="AI6" s="12">
        <f t="shared" si="11"/>
        <v>9666.0528920642682</v>
      </c>
      <c r="AJ6" s="12">
        <f t="shared" si="12"/>
        <v>28998.158676192805</v>
      </c>
      <c r="AL6" s="22" t="s">
        <v>73</v>
      </c>
      <c r="AM6" s="27">
        <f>SUM(AG3:AG53)</f>
        <v>6580.3023287722581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3"/>
        <v>0.95947159264407855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4"/>
        <v>1.0220024315235199</v>
      </c>
      <c r="Q7" s="12">
        <f t="shared" si="15"/>
        <v>81219.666893987189</v>
      </c>
      <c r="R7" s="12">
        <f t="shared" si="16"/>
        <v>20304.916723496797</v>
      </c>
      <c r="S7" s="12">
        <f t="shared" si="2"/>
        <v>101524.58361748399</v>
      </c>
      <c r="U7" s="3">
        <f t="shared" si="3"/>
        <v>7.5127525208649432E-2</v>
      </c>
      <c r="V7" s="34">
        <f t="shared" si="17"/>
        <v>4.8802990071756935E-3</v>
      </c>
      <c r="W7" s="3">
        <f t="shared" si="4"/>
        <v>0.42572264284901357</v>
      </c>
      <c r="Y7" s="17">
        <f t="shared" si="5"/>
        <v>6871.7751258858752</v>
      </c>
      <c r="Z7" s="17">
        <f t="shared" si="6"/>
        <v>446.47983644050822</v>
      </c>
      <c r="AB7" s="18">
        <f t="shared" si="18"/>
        <v>54.121608000000002</v>
      </c>
      <c r="AC7" s="19">
        <f t="shared" si="7"/>
        <v>48.770240085858866</v>
      </c>
      <c r="AE7" s="12">
        <f t="shared" si="8"/>
        <v>6871.7751258858752</v>
      </c>
      <c r="AF7" s="12">
        <f t="shared" si="9"/>
        <v>446.47983644050822</v>
      </c>
      <c r="AG7" s="12">
        <f t="shared" si="19"/>
        <v>662.31366860221408</v>
      </c>
      <c r="AH7" s="12">
        <f t="shared" si="10"/>
        <v>24.664596297485723</v>
      </c>
      <c r="AI7" s="12">
        <f t="shared" si="11"/>
        <v>8005.2332272260828</v>
      </c>
      <c r="AJ7" s="12">
        <f t="shared" si="12"/>
        <v>32020.932908904331</v>
      </c>
      <c r="AL7" s="22" t="s">
        <v>74</v>
      </c>
      <c r="AM7" s="27">
        <f>SUM(AH3:AH53)</f>
        <v>302.19028934125896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3"/>
        <v>0.94910929944352251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4"/>
        <v>1.0219775385710936</v>
      </c>
      <c r="Q8" s="12">
        <f t="shared" si="15"/>
        <v>81178.572400251782</v>
      </c>
      <c r="R8" s="12">
        <f t="shared" si="16"/>
        <v>20294.643100062945</v>
      </c>
      <c r="S8" s="12">
        <f t="shared" si="2"/>
        <v>101473.21550031472</v>
      </c>
      <c r="U8" s="3">
        <f t="shared" si="3"/>
        <v>6.3168725745936613E-2</v>
      </c>
      <c r="V8" s="34">
        <f t="shared" si="17"/>
        <v>4.5978045427693456E-3</v>
      </c>
      <c r="W8" s="3">
        <f t="shared" si="4"/>
        <v>0.35795611256030757</v>
      </c>
      <c r="Y8" s="17">
        <f t="shared" si="5"/>
        <v>5650.811026563445</v>
      </c>
      <c r="Z8" s="17">
        <f t="shared" si="6"/>
        <v>411.38152044451198</v>
      </c>
      <c r="AB8" s="18">
        <f t="shared" si="18"/>
        <v>55.204040160000005</v>
      </c>
      <c r="AC8" s="19">
        <f t="shared" si="7"/>
        <v>48.675869097014896</v>
      </c>
      <c r="AE8" s="12">
        <f t="shared" si="8"/>
        <v>5650.811026563445</v>
      </c>
      <c r="AF8" s="12">
        <f t="shared" si="9"/>
        <v>411.38152044451198</v>
      </c>
      <c r="AG8" s="12">
        <f t="shared" si="19"/>
        <v>545.26824265537846</v>
      </c>
      <c r="AH8" s="12">
        <f t="shared" si="10"/>
        <v>20.722419634953809</v>
      </c>
      <c r="AI8" s="12">
        <f t="shared" si="11"/>
        <v>6628.1832092982886</v>
      </c>
      <c r="AJ8" s="12">
        <f t="shared" si="12"/>
        <v>33140.916046491446</v>
      </c>
      <c r="AL8" s="22" t="s">
        <v>76</v>
      </c>
      <c r="AM8" s="27">
        <f>SUM(AM4:AM7)</f>
        <v>96525.660485612578</v>
      </c>
    </row>
    <row r="9" spans="1:41" x14ac:dyDescent="0.2">
      <c r="A9" s="13" t="s">
        <v>77</v>
      </c>
      <c r="B9" s="12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3"/>
        <v>0.93797624736105001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4"/>
        <v>1.0226732291644476</v>
      </c>
      <c r="Q9" s="12">
        <f t="shared" si="15"/>
        <v>81192.731414463822</v>
      </c>
      <c r="R9" s="12">
        <f t="shared" si="16"/>
        <v>20298.182853615956</v>
      </c>
      <c r="S9" s="12">
        <f t="shared" si="2"/>
        <v>101490.91426807978</v>
      </c>
      <c r="U9" s="3">
        <f t="shared" si="3"/>
        <v>5.3063593103996262E-2</v>
      </c>
      <c r="V9" s="34">
        <f t="shared" si="17"/>
        <v>4.1988252003324067E-3</v>
      </c>
      <c r="W9" s="3">
        <f t="shared" si="4"/>
        <v>0.30069369425597886</v>
      </c>
      <c r="Y9" s="17">
        <f t="shared" si="5"/>
        <v>4642.4174656881451</v>
      </c>
      <c r="Z9" s="17">
        <f t="shared" si="6"/>
        <v>367.41841876690847</v>
      </c>
      <c r="AB9" s="18">
        <f t="shared" si="18"/>
        <v>56.308120963200004</v>
      </c>
      <c r="AC9" s="19">
        <f t="shared" si="7"/>
        <v>48.548632215121273</v>
      </c>
      <c r="AE9" s="12">
        <f t="shared" si="8"/>
        <v>4642.4174656881451</v>
      </c>
      <c r="AF9" s="12">
        <f t="shared" si="9"/>
        <v>367.41841876690847</v>
      </c>
      <c r="AG9" s="12">
        <f t="shared" si="19"/>
        <v>448.38605002612638</v>
      </c>
      <c r="AH9" s="12">
        <f t="shared" si="10"/>
        <v>17.378279657844924</v>
      </c>
      <c r="AI9" s="12">
        <f t="shared" si="11"/>
        <v>5475.6002141390254</v>
      </c>
      <c r="AJ9" s="12">
        <f t="shared" si="12"/>
        <v>32853.601284834149</v>
      </c>
      <c r="AL9" s="22" t="s">
        <v>78</v>
      </c>
      <c r="AM9" s="27">
        <f>-AM8+B8</f>
        <v>3474.3395143874222</v>
      </c>
    </row>
    <row r="10" spans="1:41" x14ac:dyDescent="0.2">
      <c r="F10" s="3">
        <v>67</v>
      </c>
      <c r="G10" s="5">
        <v>1.2800000000000001E-2</v>
      </c>
      <c r="H10" s="3">
        <f t="shared" si="0"/>
        <v>0.98719999999999997</v>
      </c>
      <c r="I10" s="3">
        <f t="shared" si="13"/>
        <v>0.92597015139482852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4"/>
        <v>1.0232712799424433</v>
      </c>
      <c r="Q10" s="12">
        <f t="shared" si="15"/>
        <v>81254.382012178379</v>
      </c>
      <c r="R10" s="12">
        <f t="shared" si="16"/>
        <v>20313.595503044595</v>
      </c>
      <c r="S10" s="12">
        <f t="shared" si="2"/>
        <v>101567.97751522297</v>
      </c>
      <c r="U10" s="3">
        <f t="shared" si="3"/>
        <v>4.4526722245425338E-2</v>
      </c>
      <c r="V10" s="34">
        <f t="shared" si="17"/>
        <v>3.8488792864765286E-3</v>
      </c>
      <c r="W10" s="3">
        <f t="shared" si="4"/>
        <v>0.25231809272407696</v>
      </c>
      <c r="Y10" s="17">
        <f t="shared" si="5"/>
        <v>3809.8439159966929</v>
      </c>
      <c r="Z10" s="17">
        <f t="shared" si="6"/>
        <v>329.38686283969628</v>
      </c>
      <c r="AB10" s="18">
        <f t="shared" si="18"/>
        <v>57.434283382464002</v>
      </c>
      <c r="AC10" s="19">
        <f t="shared" si="7"/>
        <v>48.393427852493872</v>
      </c>
      <c r="AE10" s="12">
        <f t="shared" si="8"/>
        <v>3809.8439159966929</v>
      </c>
      <c r="AF10" s="12">
        <f t="shared" si="9"/>
        <v>329.38686283969628</v>
      </c>
      <c r="AG10" s="12">
        <f t="shared" si="19"/>
        <v>368.3710442033925</v>
      </c>
      <c r="AH10" s="12">
        <f t="shared" si="10"/>
        <v>14.551598598676565</v>
      </c>
      <c r="AI10" s="12">
        <f t="shared" si="11"/>
        <v>4522.153421638458</v>
      </c>
      <c r="AJ10" s="12">
        <f t="shared" si="12"/>
        <v>31655.073951469207</v>
      </c>
      <c r="AL10" s="24" t="s">
        <v>83</v>
      </c>
      <c r="AM10" s="25">
        <f>MAX(0,-AM9+BASE_CASE!AM9)</f>
        <v>5.3289812521688873</v>
      </c>
    </row>
    <row r="11" spans="1:41" x14ac:dyDescent="0.2">
      <c r="F11" s="3">
        <v>68</v>
      </c>
      <c r="G11" s="5">
        <v>1.397E-2</v>
      </c>
      <c r="H11" s="3">
        <f t="shared" si="0"/>
        <v>0.98602999999999996</v>
      </c>
      <c r="I11" s="3">
        <f t="shared" si="13"/>
        <v>0.91303434837984276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4"/>
        <v>1.0238903305398039</v>
      </c>
      <c r="Q11" s="12">
        <f t="shared" si="15"/>
        <v>81365.273383019172</v>
      </c>
      <c r="R11" s="12">
        <f t="shared" si="16"/>
        <v>20341.318345754793</v>
      </c>
      <c r="S11" s="12">
        <f t="shared" si="2"/>
        <v>101706.59172877396</v>
      </c>
      <c r="U11" s="3">
        <f t="shared" si="3"/>
        <v>3.7318981345308234E-2</v>
      </c>
      <c r="V11" s="34">
        <f t="shared" si="17"/>
        <v>3.5248837553553546E-3</v>
      </c>
      <c r="W11" s="3">
        <f t="shared" si="4"/>
        <v>0.21147422762341336</v>
      </c>
      <c r="Y11" s="17">
        <f t="shared" si="5"/>
        <v>3122.87937385022</v>
      </c>
      <c r="Z11" s="17">
        <f t="shared" si="6"/>
        <v>295.02283877691787</v>
      </c>
      <c r="AB11" s="18">
        <f t="shared" si="18"/>
        <v>58.582969050113284</v>
      </c>
      <c r="AC11" s="19">
        <f t="shared" si="7"/>
        <v>48.209554223956829</v>
      </c>
      <c r="AE11" s="12">
        <f t="shared" si="8"/>
        <v>3122.87937385022</v>
      </c>
      <c r="AF11" s="12">
        <f t="shared" si="9"/>
        <v>295.02283877691787</v>
      </c>
      <c r="AG11" s="12">
        <f t="shared" si="19"/>
        <v>302.30714537848786</v>
      </c>
      <c r="AH11" s="12">
        <f t="shared" si="10"/>
        <v>12.164142772866755</v>
      </c>
      <c r="AI11" s="12">
        <f t="shared" si="11"/>
        <v>3732.3735007784926</v>
      </c>
      <c r="AJ11" s="12">
        <f t="shared" si="12"/>
        <v>29858.988006227941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3"/>
        <v>0.89873623048421447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4"/>
        <v>1.0244800140528032</v>
      </c>
      <c r="Q12" s="12">
        <f t="shared" si="15"/>
        <v>81523.24029763104</v>
      </c>
      <c r="R12" s="12">
        <f t="shared" si="16"/>
        <v>20380.81007440776</v>
      </c>
      <c r="S12" s="12">
        <f t="shared" si="2"/>
        <v>101904.05037203879</v>
      </c>
      <c r="U12" s="3">
        <f t="shared" si="3"/>
        <v>3.1224381182824602E-2</v>
      </c>
      <c r="V12" s="34">
        <f t="shared" si="17"/>
        <v>3.3116864045826529E-3</v>
      </c>
      <c r="W12" s="3">
        <f t="shared" si="4"/>
        <v>0.1769381600360061</v>
      </c>
      <c r="Y12" s="17">
        <f t="shared" si="5"/>
        <v>2555.3964602662236</v>
      </c>
      <c r="Z12" s="17">
        <f t="shared" si="6"/>
        <v>271.08088714538417</v>
      </c>
      <c r="AB12" s="18">
        <f t="shared" si="18"/>
        <v>59.754628431115549</v>
      </c>
      <c r="AC12" s="19">
        <f t="shared" si="7"/>
        <v>47.998735586755402</v>
      </c>
      <c r="AE12" s="12">
        <f t="shared" si="8"/>
        <v>2555.3964602662236</v>
      </c>
      <c r="AF12" s="12">
        <f t="shared" si="9"/>
        <v>271.08088714538417</v>
      </c>
      <c r="AG12" s="12">
        <f t="shared" si="19"/>
        <v>247.79715817169156</v>
      </c>
      <c r="AH12" s="12">
        <f t="shared" si="10"/>
        <v>10.150495535109544</v>
      </c>
      <c r="AI12" s="12">
        <f t="shared" si="11"/>
        <v>3084.425001118409</v>
      </c>
      <c r="AJ12" s="12">
        <f t="shared" si="12"/>
        <v>27759.825010065681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3"/>
        <v>0.88303530853765522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4"/>
        <v>1.0252401581289994</v>
      </c>
      <c r="Q13" s="12">
        <f t="shared" si="15"/>
        <v>81742.119978905161</v>
      </c>
      <c r="R13" s="12">
        <f t="shared" si="16"/>
        <v>20435.52999472629</v>
      </c>
      <c r="S13" s="12">
        <f t="shared" si="2"/>
        <v>102177.64997363146</v>
      </c>
      <c r="U13" s="3">
        <f t="shared" si="3"/>
        <v>2.6077057557026554E-2</v>
      </c>
      <c r="V13" s="34">
        <f t="shared" si="17"/>
        <v>3.0911096558290259E-3</v>
      </c>
      <c r="W13" s="3">
        <f t="shared" si="4"/>
        <v>0.14776999282315051</v>
      </c>
      <c r="Y13" s="17">
        <f t="shared" si="5"/>
        <v>2087.1906346943165</v>
      </c>
      <c r="Z13" s="17">
        <f t="shared" si="6"/>
        <v>247.45883250930103</v>
      </c>
      <c r="AB13" s="18">
        <f t="shared" si="18"/>
        <v>60.949720999737863</v>
      </c>
      <c r="AC13" s="19">
        <f t="shared" si="7"/>
        <v>47.753406760653199</v>
      </c>
      <c r="AE13" s="12">
        <f t="shared" si="8"/>
        <v>2087.1906346943165</v>
      </c>
      <c r="AF13" s="12">
        <f t="shared" si="9"/>
        <v>247.45883250930103</v>
      </c>
      <c r="AG13" s="12">
        <f t="shared" si="19"/>
        <v>202.76791503109712</v>
      </c>
      <c r="AH13" s="12">
        <f t="shared" si="10"/>
        <v>8.4493999276809522</v>
      </c>
      <c r="AI13" s="12">
        <f t="shared" si="11"/>
        <v>2545.8667821623958</v>
      </c>
      <c r="AJ13" s="12">
        <f t="shared" si="12"/>
        <v>25458.66782162396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3"/>
        <v>0.86560419154712187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4"/>
        <v>1.0265715519580048</v>
      </c>
      <c r="Q14" s="12">
        <f t="shared" si="15"/>
        <v>82068.023997806289</v>
      </c>
      <c r="R14" s="12">
        <f t="shared" si="16"/>
        <v>20517.005999451572</v>
      </c>
      <c r="S14" s="12">
        <f t="shared" si="2"/>
        <v>102585.02999725787</v>
      </c>
      <c r="U14" s="3">
        <f t="shared" si="3"/>
        <v>2.1727951974723221E-2</v>
      </c>
      <c r="V14" s="34">
        <f t="shared" si="17"/>
        <v>2.9169796583289904E-3</v>
      </c>
      <c r="W14" s="3">
        <f t="shared" si="4"/>
        <v>0.12312506119009829</v>
      </c>
      <c r="Y14" s="17">
        <f t="shared" si="5"/>
        <v>1700.8323866566957</v>
      </c>
      <c r="Z14" s="17">
        <f t="shared" si="6"/>
        <v>228.38143803690497</v>
      </c>
      <c r="AB14" s="18">
        <f t="shared" si="18"/>
        <v>62.168715419732621</v>
      </c>
      <c r="AC14" s="19">
        <f t="shared" si="7"/>
        <v>47.447715459252123</v>
      </c>
      <c r="AE14" s="12">
        <f t="shared" si="8"/>
        <v>1700.8323866566957</v>
      </c>
      <c r="AF14" s="12">
        <f t="shared" si="9"/>
        <v>228.38143803690497</v>
      </c>
      <c r="AG14" s="12">
        <f t="shared" si="19"/>
        <v>165.61620765849034</v>
      </c>
      <c r="AH14" s="12">
        <f t="shared" si="10"/>
        <v>7.0113485728885738</v>
      </c>
      <c r="AI14" s="12">
        <f t="shared" si="11"/>
        <v>2101.8413809249791</v>
      </c>
      <c r="AJ14" s="12">
        <f t="shared" si="12"/>
        <v>23120.255190174772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3"/>
        <v>0.84680326850671839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4"/>
        <v>1.0248699999999999</v>
      </c>
      <c r="Q15" s="12">
        <f t="shared" si="15"/>
        <v>82258.656528029838</v>
      </c>
      <c r="R15" s="12">
        <f t="shared" si="16"/>
        <v>20564.66413200746</v>
      </c>
      <c r="S15" s="12">
        <f t="shared" si="2"/>
        <v>102823.32066003729</v>
      </c>
      <c r="U15" s="3">
        <f t="shared" si="3"/>
        <v>1.8067617729157399E-2</v>
      </c>
      <c r="V15" s="34">
        <f t="shared" si="17"/>
        <v>2.6742763290489341E-3</v>
      </c>
      <c r="W15" s="3">
        <f t="shared" si="4"/>
        <v>0.10238316713189195</v>
      </c>
      <c r="Y15" s="17">
        <f t="shared" si="5"/>
        <v>1383.1926374606069</v>
      </c>
      <c r="Z15" s="17">
        <f t="shared" si="6"/>
        <v>204.77292682124184</v>
      </c>
      <c r="AB15" s="18">
        <f t="shared" si="18"/>
        <v>63.412089728127278</v>
      </c>
      <c r="AC15" s="19">
        <f t="shared" si="7"/>
        <v>47.222252352432179</v>
      </c>
      <c r="AE15" s="12">
        <f t="shared" si="8"/>
        <v>1383.1926374606069</v>
      </c>
      <c r="AF15" s="12">
        <f t="shared" si="9"/>
        <v>204.77292682124184</v>
      </c>
      <c r="AG15" s="12">
        <f t="shared" si="19"/>
        <v>134.95901431386386</v>
      </c>
      <c r="AH15" s="12">
        <f t="shared" si="10"/>
        <v>5.8142427104274752</v>
      </c>
      <c r="AI15" s="12">
        <f t="shared" si="11"/>
        <v>1728.7388213061399</v>
      </c>
      <c r="AJ15" s="12">
        <f t="shared" si="12"/>
        <v>20744.865855673677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3"/>
        <v>0.82654773432403761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4"/>
        <v>1.0255201903020761</v>
      </c>
      <c r="Q16" s="12">
        <f t="shared" si="15"/>
        <v>82502.039008492677</v>
      </c>
      <c r="R16" s="12">
        <f t="shared" si="16"/>
        <v>20625.509752123169</v>
      </c>
      <c r="S16" s="12">
        <f t="shared" si="2"/>
        <v>103127.54876061584</v>
      </c>
      <c r="U16" s="3">
        <f t="shared" si="3"/>
        <v>1.4990124266114558E-2</v>
      </c>
      <c r="V16" s="34">
        <f t="shared" si="17"/>
        <v>2.4490053577948547E-3</v>
      </c>
      <c r="W16" s="3">
        <f t="shared" si="4"/>
        <v>8.4944037507982531E-2</v>
      </c>
      <c r="Y16" s="17">
        <f t="shared" si="5"/>
        <v>1122.3443185453932</v>
      </c>
      <c r="Z16" s="17">
        <f t="shared" si="6"/>
        <v>183.39810650861742</v>
      </c>
      <c r="AB16" s="18">
        <f t="shared" si="18"/>
        <v>64.680331522689826</v>
      </c>
      <c r="AC16" s="19">
        <f t="shared" si="7"/>
        <v>46.968063481317614</v>
      </c>
      <c r="AE16" s="12">
        <f t="shared" si="8"/>
        <v>1122.3443185453932</v>
      </c>
      <c r="AF16" s="12">
        <f t="shared" si="9"/>
        <v>183.39810650861742</v>
      </c>
      <c r="AG16" s="12">
        <f t="shared" si="19"/>
        <v>109.75463076994228</v>
      </c>
      <c r="AH16" s="12">
        <f t="shared" si="10"/>
        <v>4.8087390932690521</v>
      </c>
      <c r="AI16" s="12">
        <f t="shared" si="11"/>
        <v>1420.3057949172219</v>
      </c>
      <c r="AJ16" s="12">
        <f t="shared" si="12"/>
        <v>18463.975333923885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3"/>
        <v>0.80507402418629914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4"/>
        <v>1.0259004351772227</v>
      </c>
      <c r="Q17" s="12">
        <f t="shared" si="15"/>
        <v>82776.822411940782</v>
      </c>
      <c r="R17" s="12">
        <f t="shared" si="16"/>
        <v>20694.205602985196</v>
      </c>
      <c r="S17" s="12">
        <f t="shared" si="2"/>
        <v>103471.02801492598</v>
      </c>
      <c r="U17" s="3">
        <f t="shared" si="3"/>
        <v>1.2410578712028766E-2</v>
      </c>
      <c r="V17" s="34">
        <f t="shared" si="17"/>
        <v>2.2068460944573852E-3</v>
      </c>
      <c r="W17" s="3">
        <f t="shared" si="4"/>
        <v>7.0326612701496372E-2</v>
      </c>
      <c r="Y17" s="17">
        <f t="shared" si="5"/>
        <v>908.76595162911622</v>
      </c>
      <c r="Z17" s="17">
        <f t="shared" si="6"/>
        <v>161.62778212297883</v>
      </c>
      <c r="AB17" s="18">
        <f t="shared" si="18"/>
        <v>65.973938153143621</v>
      </c>
      <c r="AC17" s="19">
        <f t="shared" si="7"/>
        <v>46.69792809149947</v>
      </c>
      <c r="AE17" s="12">
        <f t="shared" si="8"/>
        <v>908.76595162911622</v>
      </c>
      <c r="AF17" s="12">
        <f t="shared" si="9"/>
        <v>161.62778212297883</v>
      </c>
      <c r="AG17" s="12">
        <f t="shared" si="19"/>
        <v>89.056587091600449</v>
      </c>
      <c r="AH17" s="12">
        <f t="shared" si="10"/>
        <v>3.966710555349402</v>
      </c>
      <c r="AI17" s="12">
        <f t="shared" si="11"/>
        <v>1163.4170313990451</v>
      </c>
      <c r="AJ17" s="12">
        <f t="shared" si="12"/>
        <v>16287.838439586631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3"/>
        <v>0.78154976119957542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4"/>
        <v>1.0248400102435682</v>
      </c>
      <c r="Q18" s="12">
        <f t="shared" si="15"/>
        <v>82966.673538954579</v>
      </c>
      <c r="R18" s="12">
        <f t="shared" si="16"/>
        <v>20741.668384738645</v>
      </c>
      <c r="S18" s="12">
        <f t="shared" si="2"/>
        <v>103708.34192369322</v>
      </c>
      <c r="U18" s="3">
        <f t="shared" si="3"/>
        <v>1.024075036175379E-2</v>
      </c>
      <c r="V18" s="34">
        <f t="shared" si="17"/>
        <v>2.0549436231377229E-3</v>
      </c>
      <c r="W18" s="3">
        <f t="shared" si="4"/>
        <v>5.8030918716604846E-2</v>
      </c>
      <c r="Y18" s="17">
        <f t="shared" si="5"/>
        <v>733.38300252806891</v>
      </c>
      <c r="Z18" s="17">
        <f t="shared" si="6"/>
        <v>147.19150077888673</v>
      </c>
      <c r="AB18" s="18">
        <f t="shared" si="18"/>
        <v>67.293416916206496</v>
      </c>
      <c r="AC18" s="19">
        <f t="shared" si="7"/>
        <v>46.477387862725081</v>
      </c>
      <c r="AE18" s="12">
        <f t="shared" si="8"/>
        <v>733.38300252806891</v>
      </c>
      <c r="AF18" s="12">
        <f t="shared" si="9"/>
        <v>147.19150077888673</v>
      </c>
      <c r="AG18" s="12">
        <f t="shared" si="19"/>
        <v>72.109370241983996</v>
      </c>
      <c r="AH18" s="12">
        <f t="shared" si="10"/>
        <v>3.268597255599095</v>
      </c>
      <c r="AI18" s="12">
        <f t="shared" si="11"/>
        <v>955.95247080453873</v>
      </c>
      <c r="AJ18" s="12">
        <f t="shared" si="12"/>
        <v>14339.287062068081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3"/>
        <v>0.75586022054894542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4"/>
        <v>1.0230616849658185</v>
      </c>
      <c r="Q19" s="12">
        <f t="shared" si="15"/>
        <v>83012.664280582874</v>
      </c>
      <c r="R19" s="12">
        <f t="shared" si="16"/>
        <v>20753.166070145719</v>
      </c>
      <c r="S19" s="12">
        <f t="shared" si="2"/>
        <v>103765.83035072859</v>
      </c>
      <c r="U19" s="3">
        <f t="shared" si="3"/>
        <v>8.4185163627585029E-3</v>
      </c>
      <c r="V19" s="34">
        <f t="shared" si="17"/>
        <v>1.9074762982148007E-3</v>
      </c>
      <c r="W19" s="3">
        <f t="shared" si="4"/>
        <v>4.7704926055631536E-2</v>
      </c>
      <c r="Y19" s="17">
        <f t="shared" si="5"/>
        <v>589.6217864077986</v>
      </c>
      <c r="Z19" s="17">
        <f t="shared" si="6"/>
        <v>133.62287965660275</v>
      </c>
      <c r="AB19" s="18">
        <f t="shared" si="18"/>
        <v>68.639285254530634</v>
      </c>
      <c r="AC19" s="19">
        <f t="shared" si="7"/>
        <v>46.338296425951583</v>
      </c>
      <c r="AE19" s="12">
        <f t="shared" si="8"/>
        <v>589.6217864077986</v>
      </c>
      <c r="AF19" s="12">
        <f t="shared" si="9"/>
        <v>133.62287965660275</v>
      </c>
      <c r="AG19" s="12">
        <f t="shared" si="19"/>
        <v>58.192940622892543</v>
      </c>
      <c r="AH19" s="12">
        <f t="shared" si="10"/>
        <v>2.6890539133603371</v>
      </c>
      <c r="AI19" s="12">
        <f t="shared" si="11"/>
        <v>784.1266606006543</v>
      </c>
      <c r="AJ19" s="12">
        <f t="shared" si="12"/>
        <v>12546.026569610469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3"/>
        <v>0.72747766926733248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4"/>
        <v>1.0214653028663212</v>
      </c>
      <c r="Q20" s="12">
        <f t="shared" si="15"/>
        <v>82929.0760233615</v>
      </c>
      <c r="R20" s="12">
        <f t="shared" si="16"/>
        <v>20732.269005840375</v>
      </c>
      <c r="S20" s="12">
        <f t="shared" si="2"/>
        <v>103661.34502920188</v>
      </c>
      <c r="U20" s="3">
        <f t="shared" si="3"/>
        <v>6.8870409123363823E-3</v>
      </c>
      <c r="V20" s="34">
        <f t="shared" si="17"/>
        <v>1.7913199733889636E-3</v>
      </c>
      <c r="W20" s="3">
        <f t="shared" si="4"/>
        <v>3.9026565169906186E-2</v>
      </c>
      <c r="Y20" s="17">
        <f t="shared" si="5"/>
        <v>471.74726958143458</v>
      </c>
      <c r="Z20" s="17">
        <f t="shared" si="6"/>
        <v>122.72518621522984</v>
      </c>
      <c r="AB20" s="18">
        <f t="shared" si="18"/>
        <v>70.012070959621255</v>
      </c>
      <c r="AC20" s="19">
        <f t="shared" si="7"/>
        <v>46.271823645737854</v>
      </c>
      <c r="AE20" s="12">
        <f t="shared" si="8"/>
        <v>471.74726958143458</v>
      </c>
      <c r="AF20" s="12">
        <f t="shared" si="9"/>
        <v>122.72518621522984</v>
      </c>
      <c r="AG20" s="12">
        <f t="shared" si="19"/>
        <v>46.785679271897003</v>
      </c>
      <c r="AH20" s="12">
        <f t="shared" si="10"/>
        <v>2.2073939254791473</v>
      </c>
      <c r="AI20" s="12">
        <f t="shared" si="11"/>
        <v>643.4655289940406</v>
      </c>
      <c r="AJ20" s="12">
        <f t="shared" si="12"/>
        <v>10938.91399289869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3"/>
        <v>0.69728734599273823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4"/>
        <v>1.0210659664998805</v>
      </c>
      <c r="Q21" s="12">
        <f t="shared" si="15"/>
        <v>82813.18390319949</v>
      </c>
      <c r="R21" s="12">
        <f t="shared" si="16"/>
        <v>20703.295975799872</v>
      </c>
      <c r="S21" s="12">
        <f t="shared" si="2"/>
        <v>103516.47987899937</v>
      </c>
      <c r="U21" s="3">
        <f t="shared" si="3"/>
        <v>5.6110444073032596E-3</v>
      </c>
      <c r="V21" s="34">
        <f t="shared" si="17"/>
        <v>1.6196024545511061E-3</v>
      </c>
      <c r="W21" s="3">
        <f t="shared" si="4"/>
        <v>3.179591830805182E-2</v>
      </c>
      <c r="Y21" s="17">
        <f t="shared" si="5"/>
        <v>375.88861822668861</v>
      </c>
      <c r="Z21" s="17">
        <f t="shared" si="6"/>
        <v>108.51950708695092</v>
      </c>
      <c r="AB21" s="18">
        <f t="shared" si="18"/>
        <v>71.412312378813681</v>
      </c>
      <c r="AC21" s="19">
        <f t="shared" si="7"/>
        <v>46.223517056826843</v>
      </c>
      <c r="AE21" s="12">
        <f t="shared" si="8"/>
        <v>375.88861822668861</v>
      </c>
      <c r="AF21" s="12">
        <f t="shared" si="9"/>
        <v>108.51950708695092</v>
      </c>
      <c r="AG21" s="12">
        <f t="shared" si="19"/>
        <v>37.432505462766741</v>
      </c>
      <c r="AH21" s="12">
        <f t="shared" si="10"/>
        <v>1.8039451008005229</v>
      </c>
      <c r="AI21" s="12">
        <f t="shared" si="11"/>
        <v>523.64457587720676</v>
      </c>
      <c r="AJ21" s="12">
        <f t="shared" si="12"/>
        <v>9425.6023657897222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3"/>
        <v>0.66448694923723983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4"/>
        <v>1.0208560193830205</v>
      </c>
      <c r="Q22" s="12">
        <f t="shared" si="15"/>
        <v>82680.449851873462</v>
      </c>
      <c r="R22" s="12">
        <f t="shared" si="16"/>
        <v>20670.112462968365</v>
      </c>
      <c r="S22" s="12">
        <f t="shared" si="2"/>
        <v>103350.56231484182</v>
      </c>
      <c r="U22" s="3">
        <f t="shared" si="3"/>
        <v>4.545035746626157E-3</v>
      </c>
      <c r="V22" s="34">
        <f t="shared" si="17"/>
        <v>1.4956799972107567E-3</v>
      </c>
      <c r="W22" s="3">
        <f t="shared" si="4"/>
        <v>2.5755202564214902E-2</v>
      </c>
      <c r="Y22" s="17">
        <f t="shared" si="5"/>
        <v>297.77723511242539</v>
      </c>
      <c r="Z22" s="17">
        <f t="shared" si="6"/>
        <v>98.011475333225192</v>
      </c>
      <c r="AB22" s="18">
        <f t="shared" si="18"/>
        <v>72.840558626389949</v>
      </c>
      <c r="AC22" s="19">
        <f t="shared" si="7"/>
        <v>46.184757206465243</v>
      </c>
      <c r="AE22" s="12">
        <f t="shared" si="8"/>
        <v>297.77723511242539</v>
      </c>
      <c r="AF22" s="12">
        <f t="shared" si="9"/>
        <v>98.011475333225192</v>
      </c>
      <c r="AG22" s="12">
        <f t="shared" si="19"/>
        <v>29.826259656863275</v>
      </c>
      <c r="AH22" s="12">
        <f t="shared" si="10"/>
        <v>1.4684867672139763</v>
      </c>
      <c r="AI22" s="12">
        <f t="shared" si="11"/>
        <v>427.0834568697278</v>
      </c>
      <c r="AJ22" s="12">
        <f t="shared" si="12"/>
        <v>8114.5856805248277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3"/>
        <v>0.62942197292599067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4"/>
        <v>1.0218726692939477</v>
      </c>
      <c r="Q23" s="12">
        <f t="shared" si="15"/>
        <v>82630.136364810038</v>
      </c>
      <c r="R23" s="12">
        <f t="shared" si="16"/>
        <v>20657.534091202509</v>
      </c>
      <c r="S23" s="12">
        <f t="shared" si="2"/>
        <v>103287.67045601255</v>
      </c>
      <c r="U23" s="3">
        <f t="shared" si="3"/>
        <v>3.6594150787351903E-3</v>
      </c>
      <c r="V23" s="34">
        <f t="shared" si="17"/>
        <v>1.3591020393136197E-3</v>
      </c>
      <c r="W23" s="3">
        <f t="shared" si="4"/>
        <v>2.0736685446166088E-2</v>
      </c>
      <c r="Y23" s="17">
        <f t="shared" si="5"/>
        <v>234.47938519992425</v>
      </c>
      <c r="Z23" s="17">
        <f t="shared" si="6"/>
        <v>87.102207111440052</v>
      </c>
      <c r="AB23" s="18">
        <f t="shared" si="18"/>
        <v>74.297369798917757</v>
      </c>
      <c r="AC23" s="19">
        <f t="shared" si="7"/>
        <v>46.100119678456267</v>
      </c>
      <c r="AE23" s="12">
        <f t="shared" si="8"/>
        <v>234.47938519992425</v>
      </c>
      <c r="AF23" s="12">
        <f t="shared" si="9"/>
        <v>87.102207111440052</v>
      </c>
      <c r="AG23" s="12">
        <f t="shared" si="19"/>
        <v>23.628233096285062</v>
      </c>
      <c r="AH23" s="12">
        <f t="shared" si="10"/>
        <v>1.1873179205531907</v>
      </c>
      <c r="AI23" s="12">
        <f t="shared" si="11"/>
        <v>346.39714332820256</v>
      </c>
      <c r="AJ23" s="12">
        <f t="shared" si="12"/>
        <v>6927.9428665640517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3"/>
        <v>0.5923175476220035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4"/>
        <v>1.0228907378993022</v>
      </c>
      <c r="Q24" s="12">
        <f t="shared" si="15"/>
        <v>82662.12593342425</v>
      </c>
      <c r="R24" s="12">
        <f t="shared" si="16"/>
        <v>20665.531483356062</v>
      </c>
      <c r="S24" s="12">
        <f t="shared" si="2"/>
        <v>103327.6574167803</v>
      </c>
      <c r="U24" s="3">
        <f t="shared" si="3"/>
        <v>2.9271386758671879E-3</v>
      </c>
      <c r="V24" s="34">
        <f t="shared" si="17"/>
        <v>1.2224276070514903E-3</v>
      </c>
      <c r="W24" s="3">
        <f t="shared" si="4"/>
        <v>1.6587119163247406E-2</v>
      </c>
      <c r="Y24" s="17">
        <f t="shared" si="5"/>
        <v>183.43203273835431</v>
      </c>
      <c r="Z24" s="17">
        <f t="shared" si="6"/>
        <v>76.619462305679392</v>
      </c>
      <c r="AB24" s="18">
        <f t="shared" si="18"/>
        <v>75.783317194896114</v>
      </c>
      <c r="AC24" s="19">
        <f t="shared" si="7"/>
        <v>45.969838546582345</v>
      </c>
      <c r="AE24" s="12">
        <f t="shared" si="8"/>
        <v>183.43203273835431</v>
      </c>
      <c r="AF24" s="12">
        <f t="shared" si="9"/>
        <v>76.619462305679392</v>
      </c>
      <c r="AG24" s="12">
        <f t="shared" si="19"/>
        <v>18.605633908315635</v>
      </c>
      <c r="AH24" s="12">
        <f t="shared" si="10"/>
        <v>0.95326208195151896</v>
      </c>
      <c r="AI24" s="12">
        <f t="shared" si="11"/>
        <v>279.61039103430079</v>
      </c>
      <c r="AJ24" s="12">
        <f t="shared" si="12"/>
        <v>5871.8182117203169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3"/>
        <v>0.553378592041333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4"/>
        <v>1.0240900000000002</v>
      </c>
      <c r="Q25" s="12">
        <f t="shared" si="15"/>
        <v>82791.08050312291</v>
      </c>
      <c r="R25" s="12">
        <f t="shared" si="16"/>
        <v>20697.770125780728</v>
      </c>
      <c r="S25" s="12">
        <f t="shared" si="2"/>
        <v>103488.85062890363</v>
      </c>
      <c r="U25" s="3">
        <f t="shared" si="3"/>
        <v>2.324502292418327E-3</v>
      </c>
      <c r="V25" s="34">
        <f t="shared" si="17"/>
        <v>1.090437213791884E-3</v>
      </c>
      <c r="W25" s="3">
        <f t="shared" si="4"/>
        <v>1.3172179657037193E-2</v>
      </c>
      <c r="Y25" s="17">
        <f t="shared" si="5"/>
        <v>142.46259318499483</v>
      </c>
      <c r="Z25" s="17">
        <f t="shared" si="6"/>
        <v>66.84292864585241</v>
      </c>
      <c r="AB25" s="18">
        <f t="shared" si="18"/>
        <v>77.298983538794033</v>
      </c>
      <c r="AC25" s="19">
        <f t="shared" si="7"/>
        <v>45.786244683098147</v>
      </c>
      <c r="AE25" s="12">
        <f t="shared" si="8"/>
        <v>142.46259318499483</v>
      </c>
      <c r="AF25" s="12">
        <f t="shared" si="9"/>
        <v>66.84292864585241</v>
      </c>
      <c r="AG25" s="12">
        <f t="shared" si="19"/>
        <v>14.555091866545196</v>
      </c>
      <c r="AH25" s="12">
        <f t="shared" si="10"/>
        <v>0.75946189659615193</v>
      </c>
      <c r="AI25" s="12">
        <f t="shared" si="11"/>
        <v>224.62007559398856</v>
      </c>
      <c r="AJ25" s="12">
        <f t="shared" si="12"/>
        <v>4941.6416630677486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3"/>
        <v>0.51343572526778958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4"/>
        <v>1.0250103953858547</v>
      </c>
      <c r="Q26" s="12">
        <f t="shared" si="15"/>
        <v>82994.760361387715</v>
      </c>
      <c r="R26" s="12">
        <f t="shared" si="16"/>
        <v>20748.690090346929</v>
      </c>
      <c r="S26" s="12">
        <f t="shared" si="2"/>
        <v>103743.45045173465</v>
      </c>
      <c r="U26" s="3">
        <f t="shared" si="3"/>
        <v>1.8332117594088361E-3</v>
      </c>
      <c r="V26" s="34">
        <f t="shared" si="17"/>
        <v>9.5076792764494386E-4</v>
      </c>
      <c r="W26" s="3">
        <f t="shared" si="4"/>
        <v>1.038819996998341E-2</v>
      </c>
      <c r="Y26" s="17">
        <f t="shared" si="5"/>
        <v>109.88098952384811</v>
      </c>
      <c r="Z26" s="17">
        <f t="shared" si="6"/>
        <v>56.999124277667029</v>
      </c>
      <c r="AB26" s="18">
        <f t="shared" si="18"/>
        <v>78.844963209569912</v>
      </c>
      <c r="AC26" s="19">
        <f t="shared" si="7"/>
        <v>45.5624350611387</v>
      </c>
      <c r="AE26" s="12">
        <f t="shared" si="8"/>
        <v>109.88098952384811</v>
      </c>
      <c r="AF26" s="12">
        <f t="shared" si="9"/>
        <v>56.999124277667029</v>
      </c>
      <c r="AG26" s="12">
        <f t="shared" si="19"/>
        <v>11.304217017773377</v>
      </c>
      <c r="AH26" s="12">
        <f t="shared" si="10"/>
        <v>0.60015658023740936</v>
      </c>
      <c r="AI26" s="12">
        <f t="shared" si="11"/>
        <v>178.78448739952591</v>
      </c>
      <c r="AJ26" s="12">
        <f t="shared" si="12"/>
        <v>4112.0432101890965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3"/>
        <v>0.471713938232529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4"/>
        <v>1.026051725769471</v>
      </c>
      <c r="Q27" s="12">
        <f t="shared" si="15"/>
        <v>83283.464922455794</v>
      </c>
      <c r="R27" s="12">
        <f t="shared" si="16"/>
        <v>20820.866230613949</v>
      </c>
      <c r="S27" s="12">
        <f t="shared" si="2"/>
        <v>104104.33115306974</v>
      </c>
      <c r="U27" s="3">
        <f t="shared" si="3"/>
        <v>1.4316082260633831E-3</v>
      </c>
      <c r="V27" s="34">
        <f t="shared" si="17"/>
        <v>8.4414512956085155E-4</v>
      </c>
      <c r="W27" s="3">
        <f t="shared" si="4"/>
        <v>8.1124466143591752E-3</v>
      </c>
      <c r="Y27" s="17">
        <f t="shared" si="5"/>
        <v>83.921503834551757</v>
      </c>
      <c r="Z27" s="17">
        <f t="shared" si="6"/>
        <v>49.493667224898616</v>
      </c>
      <c r="AB27" s="18">
        <f t="shared" si="18"/>
        <v>80.421862473761308</v>
      </c>
      <c r="AC27" s="19">
        <f t="shared" si="7"/>
        <v>45.293704591266376</v>
      </c>
      <c r="AE27" s="12">
        <f t="shared" si="8"/>
        <v>83.921503834551757</v>
      </c>
      <c r="AF27" s="12">
        <f t="shared" si="9"/>
        <v>49.493667224898616</v>
      </c>
      <c r="AG27" s="12">
        <f t="shared" si="19"/>
        <v>8.7189060279707711</v>
      </c>
      <c r="AH27" s="12">
        <f t="shared" si="10"/>
        <v>0.47052006067543084</v>
      </c>
      <c r="AI27" s="12">
        <f t="shared" si="11"/>
        <v>142.60459714809656</v>
      </c>
      <c r="AJ27" s="12">
        <f t="shared" si="12"/>
        <v>3422.5103315543174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3"/>
        <v>0.4280143589946675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4"/>
        <v>1.0267129312805383</v>
      </c>
      <c r="Q28" s="12">
        <f t="shared" si="15"/>
        <v>83627.029768984314</v>
      </c>
      <c r="R28" s="12">
        <f t="shared" si="16"/>
        <v>20906.757442246078</v>
      </c>
      <c r="S28" s="12">
        <f t="shared" si="2"/>
        <v>104533.78721123039</v>
      </c>
      <c r="U28" s="3">
        <f t="shared" si="3"/>
        <v>1.1041364340007406E-3</v>
      </c>
      <c r="V28" s="34">
        <f t="shared" si="17"/>
        <v>7.515370543542335E-4</v>
      </c>
      <c r="W28" s="3">
        <f t="shared" si="4"/>
        <v>6.2567731260041995E-3</v>
      </c>
      <c r="Y28" s="17">
        <f t="shared" si="5"/>
        <v>63.301064138391098</v>
      </c>
      <c r="Z28" s="17">
        <f t="shared" si="6"/>
        <v>43.094492231513904</v>
      </c>
      <c r="AB28" s="18">
        <f t="shared" si="18"/>
        <v>82.030299723236539</v>
      </c>
      <c r="AC28" s="19">
        <f t="shared" si="7"/>
        <v>44.997561904154267</v>
      </c>
      <c r="AE28" s="12">
        <f t="shared" si="8"/>
        <v>63.301064138391098</v>
      </c>
      <c r="AF28" s="12">
        <f t="shared" si="9"/>
        <v>43.094492231513904</v>
      </c>
      <c r="AG28" s="12">
        <f t="shared" si="19"/>
        <v>6.6590519410758082</v>
      </c>
      <c r="AH28" s="12">
        <f t="shared" si="10"/>
        <v>0.36504031872377368</v>
      </c>
      <c r="AI28" s="12">
        <f t="shared" si="11"/>
        <v>113.41964862970457</v>
      </c>
      <c r="AJ28" s="12">
        <f t="shared" si="12"/>
        <v>2835.4912157426143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3"/>
        <v>0.3822168225822381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4"/>
        <v>1.0274345732142838</v>
      </c>
      <c r="Q29" s="12">
        <f t="shared" si="15"/>
        <v>84031.033003797362</v>
      </c>
      <c r="R29" s="12">
        <f t="shared" si="16"/>
        <v>21007.75825094934</v>
      </c>
      <c r="S29" s="12">
        <f t="shared" si="2"/>
        <v>105038.7912547467</v>
      </c>
      <c r="U29" s="3">
        <f t="shared" si="3"/>
        <v>8.3809476022826213E-4</v>
      </c>
      <c r="V29" s="34">
        <f t="shared" si="17"/>
        <v>6.6947472448244895E-4</v>
      </c>
      <c r="W29" s="3">
        <f t="shared" si="4"/>
        <v>4.7492036412934875E-3</v>
      </c>
      <c r="Y29" s="17">
        <f t="shared" si="5"/>
        <v>46.991645167732223</v>
      </c>
      <c r="Z29" s="17">
        <f t="shared" si="6"/>
        <v>37.544334423741489</v>
      </c>
      <c r="AB29" s="18">
        <f t="shared" si="18"/>
        <v>83.670905717701274</v>
      </c>
      <c r="AC29" s="19">
        <f t="shared" si="7"/>
        <v>44.671957065498589</v>
      </c>
      <c r="AE29" s="12">
        <f t="shared" si="8"/>
        <v>46.991645167732223</v>
      </c>
      <c r="AF29" s="12">
        <f t="shared" si="9"/>
        <v>37.544334423741489</v>
      </c>
      <c r="AG29" s="12">
        <f t="shared" si="19"/>
        <v>5.0228454210613025</v>
      </c>
      <c r="AH29" s="12">
        <f t="shared" si="10"/>
        <v>0.279502300453425</v>
      </c>
      <c r="AI29" s="12">
        <f t="shared" si="11"/>
        <v>89.83832731298844</v>
      </c>
      <c r="AJ29" s="12">
        <f t="shared" si="12"/>
        <v>2335.7965101376994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3"/>
        <v>0.33548699385333364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4"/>
        <v>1.0282167231936064</v>
      </c>
      <c r="Q30" s="12">
        <f t="shared" si="15"/>
        <v>84501.266906900069</v>
      </c>
      <c r="R30" s="12">
        <f t="shared" si="16"/>
        <v>21125.316726725017</v>
      </c>
      <c r="S30" s="12">
        <f t="shared" si="2"/>
        <v>105626.58363362509</v>
      </c>
      <c r="U30" s="3">
        <f t="shared" si="3"/>
        <v>6.2528490061634153E-4</v>
      </c>
      <c r="V30" s="34">
        <f t="shared" si="17"/>
        <v>5.8063763718454152E-4</v>
      </c>
      <c r="W30" s="3">
        <f t="shared" si="4"/>
        <v>3.5432811034926035E-3</v>
      </c>
      <c r="Y30" s="17">
        <f t="shared" si="5"/>
        <v>34.288207420873178</v>
      </c>
      <c r="Z30" s="17">
        <f t="shared" si="6"/>
        <v>31.845953954574046</v>
      </c>
      <c r="AB30" s="18">
        <f t="shared" si="18"/>
        <v>85.344323832055295</v>
      </c>
      <c r="AC30" s="19">
        <f t="shared" si="7"/>
        <v>44.314972883619298</v>
      </c>
      <c r="AE30" s="12">
        <f t="shared" si="8"/>
        <v>34.288207420873178</v>
      </c>
      <c r="AF30" s="12">
        <f t="shared" si="9"/>
        <v>31.845953954574046</v>
      </c>
      <c r="AG30" s="12">
        <f t="shared" si="19"/>
        <v>3.7287138188857369</v>
      </c>
      <c r="AH30" s="12">
        <f t="shared" si="10"/>
        <v>0.21046083058270693</v>
      </c>
      <c r="AI30" s="12">
        <f t="shared" si="11"/>
        <v>70.073336024915662</v>
      </c>
      <c r="AJ30" s="12">
        <f t="shared" si="12"/>
        <v>1891.9800726727228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3"/>
        <v>0.28855907315312934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4"/>
        <v>1.0287783115855829</v>
      </c>
      <c r="Q31" s="12">
        <f t="shared" si="15"/>
        <v>85020.543140026217</v>
      </c>
      <c r="R31" s="12">
        <f t="shared" si="16"/>
        <v>21255.135785006554</v>
      </c>
      <c r="S31" s="12">
        <f t="shared" si="2"/>
        <v>106275.67892503277</v>
      </c>
      <c r="U31" s="3">
        <f t="shared" si="3"/>
        <v>4.5714704141040845E-4</v>
      </c>
      <c r="V31" s="34">
        <f t="shared" si="17"/>
        <v>4.9563416075654502E-4</v>
      </c>
      <c r="W31" s="3">
        <f t="shared" si="4"/>
        <v>2.5904999013256495E-3</v>
      </c>
      <c r="Y31" s="17">
        <f t="shared" si="5"/>
        <v>24.516705485308009</v>
      </c>
      <c r="Z31" s="17">
        <f t="shared" si="6"/>
        <v>26.58576525982561</v>
      </c>
      <c r="AB31" s="18">
        <f t="shared" si="18"/>
        <v>87.051210308696398</v>
      </c>
      <c r="AC31" s="19">
        <f t="shared" si="7"/>
        <v>43.936844150248639</v>
      </c>
      <c r="AE31" s="12">
        <f t="shared" si="8"/>
        <v>24.516705485308009</v>
      </c>
      <c r="AF31" s="12">
        <f t="shared" si="9"/>
        <v>26.58576525982561</v>
      </c>
      <c r="AG31" s="12">
        <f t="shared" si="19"/>
        <v>2.7207129455802814</v>
      </c>
      <c r="AH31" s="12">
        <f t="shared" si="10"/>
        <v>0.15568058962467554</v>
      </c>
      <c r="AI31" s="12">
        <f t="shared" si="11"/>
        <v>53.97886428033857</v>
      </c>
      <c r="AJ31" s="12">
        <f t="shared" si="12"/>
        <v>1511.4081998494798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3"/>
        <v>0.24238096467643405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4"/>
        <v>1.0290789263859452</v>
      </c>
      <c r="Q32" s="12">
        <f t="shared" si="15"/>
        <v>85568.00657167178</v>
      </c>
      <c r="R32" s="12">
        <f t="shared" si="16"/>
        <v>21392.001642917945</v>
      </c>
      <c r="S32" s="12">
        <f t="shared" si="2"/>
        <v>106960.00821458973</v>
      </c>
      <c r="U32" s="3">
        <f t="shared" si="3"/>
        <v>3.2639133031747567E-4</v>
      </c>
      <c r="V32" s="34">
        <f t="shared" si="17"/>
        <v>4.1455769920914346E-4</v>
      </c>
      <c r="W32" s="3">
        <f t="shared" si="4"/>
        <v>1.8495508717990298E-3</v>
      </c>
      <c r="Y32" s="17">
        <f t="shared" si="5"/>
        <v>17.119228500666871</v>
      </c>
      <c r="Z32" s="17">
        <f t="shared" si="6"/>
        <v>21.747621916258591</v>
      </c>
      <c r="AB32" s="18">
        <f t="shared" si="18"/>
        <v>88.79223451487033</v>
      </c>
      <c r="AC32" s="19">
        <f t="shared" si="7"/>
        <v>43.549216570436315</v>
      </c>
      <c r="AE32" s="12">
        <f t="shared" si="8"/>
        <v>17.119228500666871</v>
      </c>
      <c r="AF32" s="12">
        <f t="shared" si="9"/>
        <v>21.747621916258591</v>
      </c>
      <c r="AG32" s="12">
        <f t="shared" si="19"/>
        <v>1.9453580650689632</v>
      </c>
      <c r="AH32" s="12">
        <f t="shared" si="10"/>
        <v>0.11281424122852461</v>
      </c>
      <c r="AI32" s="12">
        <f t="shared" si="11"/>
        <v>40.925022723222952</v>
      </c>
      <c r="AJ32" s="12">
        <f t="shared" si="12"/>
        <v>1186.8256589734656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3"/>
        <v>0.19856818150152183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4"/>
        <v>1.0293795630501541</v>
      </c>
      <c r="Q33" s="12">
        <f t="shared" si="15"/>
        <v>86144.15415707216</v>
      </c>
      <c r="R33" s="12">
        <f t="shared" si="16"/>
        <v>21536.03853926804</v>
      </c>
      <c r="S33" s="12">
        <f t="shared" si="2"/>
        <v>107680.19269634021</v>
      </c>
      <c r="U33" s="3">
        <f t="shared" si="3"/>
        <v>2.2728390843189543E-4</v>
      </c>
      <c r="V33" s="34">
        <f t="shared" si="17"/>
        <v>3.3432481558639241E-4</v>
      </c>
      <c r="W33" s="3">
        <f t="shared" si="4"/>
        <v>1.2879421477807415E-3</v>
      </c>
      <c r="Y33" s="17">
        <f t="shared" si="5"/>
        <v>11.658794875132573</v>
      </c>
      <c r="Z33" s="17">
        <f t="shared" si="6"/>
        <v>17.152769727967936</v>
      </c>
      <c r="AB33" s="18">
        <f t="shared" si="18"/>
        <v>90.568079205167734</v>
      </c>
      <c r="AC33" s="19">
        <f t="shared" si="7"/>
        <v>43.152402181196955</v>
      </c>
      <c r="AE33" s="12">
        <f t="shared" si="8"/>
        <v>11.658794875132573</v>
      </c>
      <c r="AF33" s="12">
        <f t="shared" si="9"/>
        <v>17.152769727967936</v>
      </c>
      <c r="AG33" s="12">
        <f t="shared" si="19"/>
        <v>1.3583794586883517</v>
      </c>
      <c r="AH33" s="12">
        <f t="shared" si="10"/>
        <v>7.9812563074455181E-2</v>
      </c>
      <c r="AI33" s="12">
        <f t="shared" si="11"/>
        <v>30.249756624863313</v>
      </c>
      <c r="AJ33" s="12">
        <f t="shared" si="12"/>
        <v>907.49269874589936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3"/>
        <v>0.15881681724673219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4"/>
        <v>1.0299916309747603</v>
      </c>
      <c r="Q34" s="12">
        <f t="shared" si="15"/>
        <v>86775.747166721892</v>
      </c>
      <c r="R34" s="12">
        <f t="shared" si="16"/>
        <v>21693.936791680473</v>
      </c>
      <c r="S34" s="12">
        <f t="shared" si="2"/>
        <v>108469.68395840237</v>
      </c>
      <c r="U34" s="3">
        <f t="shared" si="3"/>
        <v>1.5451635138247712E-4</v>
      </c>
      <c r="V34" s="34">
        <f t="shared" si="17"/>
        <v>2.5783313856422645E-4</v>
      </c>
      <c r="W34" s="3">
        <f t="shared" si="4"/>
        <v>8.7559265783403758E-4</v>
      </c>
      <c r="Y34" s="17">
        <f t="shared" si="5"/>
        <v>7.7517339533095866</v>
      </c>
      <c r="Z34" s="17">
        <f t="shared" si="6"/>
        <v>12.937287626873905</v>
      </c>
      <c r="AB34" s="18">
        <f t="shared" si="18"/>
        <v>92.379440789271086</v>
      </c>
      <c r="AC34" s="19">
        <f t="shared" si="7"/>
        <v>42.733794043710517</v>
      </c>
      <c r="AE34" s="12">
        <f t="shared" si="8"/>
        <v>7.7517339533095866</v>
      </c>
      <c r="AF34" s="12">
        <f t="shared" si="9"/>
        <v>12.937287626873905</v>
      </c>
      <c r="AG34" s="12">
        <f t="shared" si="19"/>
        <v>0.92510288424480802</v>
      </c>
      <c r="AH34" s="12">
        <f t="shared" si="10"/>
        <v>5.5038654483476383E-2</v>
      </c>
      <c r="AI34" s="12">
        <f t="shared" si="11"/>
        <v>21.669163118911776</v>
      </c>
      <c r="AJ34" s="12">
        <f t="shared" si="12"/>
        <v>671.74405668626503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3"/>
        <v>0.12313067841139147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4"/>
        <v>1.0303124050796995</v>
      </c>
      <c r="Q35" s="12">
        <f t="shared" si="15"/>
        <v>87439.193933082614</v>
      </c>
      <c r="R35" s="12">
        <f t="shared" si="16"/>
        <v>21859.798483270653</v>
      </c>
      <c r="S35" s="12">
        <f t="shared" ref="S35:S66" si="22">Q35+R35</f>
        <v>109298.99241635327</v>
      </c>
      <c r="U35" s="3">
        <f t="shared" ref="U35:U53" si="23">I35*$B$7*(1-$B$7)^L35</f>
        <v>1.0182704814280936E-4</v>
      </c>
      <c r="V35" s="34">
        <f t="shared" si="17"/>
        <v>1.9674567021530818E-4</v>
      </c>
      <c r="W35" s="3">
        <f t="shared" ref="W35:W53" si="24">(1-G35)*(1-$B$7)*W34</f>
        <v>5.7701993947591992E-4</v>
      </c>
      <c r="Y35" s="17">
        <f t="shared" ref="Y35:Y53" si="25">U35*(S35-$B$9)*N35</f>
        <v>4.9960529331740764</v>
      </c>
      <c r="Z35" s="17">
        <f t="shared" ref="Z35:Z53" si="26">V35*MAX(S35,$B$8)*N35</f>
        <v>9.654916825787442</v>
      </c>
      <c r="AB35" s="18">
        <f t="shared" si="18"/>
        <v>94.227029605056515</v>
      </c>
      <c r="AC35" s="19">
        <f t="shared" ref="AC35:AC66" si="27">AB35*N35</f>
        <v>42.306071158303645</v>
      </c>
      <c r="AE35" s="12">
        <f t="shared" ref="AE35:AE53" si="28">Y35</f>
        <v>4.9960529331740764</v>
      </c>
      <c r="AF35" s="12">
        <f t="shared" ref="AF35:AF53" si="29">Z35</f>
        <v>9.654916825787442</v>
      </c>
      <c r="AG35" s="12">
        <f t="shared" si="19"/>
        <v>0.61508430491290922</v>
      </c>
      <c r="AH35" s="12">
        <f t="shared" ref="AH35:AH53" si="30">AC35*W34</f>
        <v>3.7042885288015012E-2</v>
      </c>
      <c r="AI35" s="12">
        <f t="shared" ref="AI35:AI66" si="31">SUM(AE35:AH35)</f>
        <v>15.303096949162443</v>
      </c>
      <c r="AJ35" s="12">
        <f t="shared" ref="AJ35:AJ66" si="32">AI35*L35</f>
        <v>489.69910237319817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3">I35*H36</f>
        <v>9.2840531522189171E-2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4">N35/N36</f>
        <v>1.0306332040308728</v>
      </c>
      <c r="Q36" s="12">
        <f t="shared" ref="Q36:Q53" si="35">Q35*(1-$B$5)*O36</f>
        <v>88135.146395904914</v>
      </c>
      <c r="R36" s="12">
        <f t="shared" ref="R36:R53" si="36">R35*(1-$B$5)*O36</f>
        <v>22033.786598976229</v>
      </c>
      <c r="S36" s="12">
        <f t="shared" si="22"/>
        <v>110168.93299488115</v>
      </c>
      <c r="U36" s="3">
        <f t="shared" si="23"/>
        <v>6.526095515472652E-5</v>
      </c>
      <c r="V36" s="34">
        <f t="shared" ref="V36:V53" si="37">I35*G36*(1-$B$7)^L36</f>
        <v>1.4194690511107623E-4</v>
      </c>
      <c r="W36" s="3">
        <f t="shared" si="24"/>
        <v>3.6981207921011711E-4</v>
      </c>
      <c r="Y36" s="17">
        <f t="shared" si="25"/>
        <v>3.1315315033631865</v>
      </c>
      <c r="Z36" s="17">
        <f t="shared" si="26"/>
        <v>6.8125254227095944</v>
      </c>
      <c r="AB36" s="18">
        <f t="shared" ref="AB36:AB53" si="38">AB35*(1+$B$4)</f>
        <v>96.111570197157647</v>
      </c>
      <c r="AC36" s="19">
        <f t="shared" si="27"/>
        <v>41.869592802462329</v>
      </c>
      <c r="AE36" s="12">
        <f t="shared" si="28"/>
        <v>3.1315315033631865</v>
      </c>
      <c r="AF36" s="12">
        <f t="shared" si="29"/>
        <v>6.8125254227095944</v>
      </c>
      <c r="AG36" s="12">
        <f t="shared" ref="AG36:AG53" si="39">S36/(1-$B$5)*($B$6)*N36*W35</f>
        <v>0.39642607244723077</v>
      </c>
      <c r="AH36" s="12">
        <f t="shared" si="30"/>
        <v>2.4159589904758225E-2</v>
      </c>
      <c r="AI36" s="12">
        <f t="shared" si="31"/>
        <v>10.36464258842477</v>
      </c>
      <c r="AJ36" s="12">
        <f t="shared" si="32"/>
        <v>342.03320541801742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3"/>
        <v>6.7251824224043397E-2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4"/>
        <v>1.0309540278204883</v>
      </c>
      <c r="Q37" s="12">
        <f t="shared" si="35"/>
        <v>88864.291917679613</v>
      </c>
      <c r="R37" s="12">
        <f t="shared" si="36"/>
        <v>22216.072979419903</v>
      </c>
      <c r="S37" s="12">
        <f t="shared" si="22"/>
        <v>111080.36489709951</v>
      </c>
      <c r="U37" s="3">
        <f t="shared" si="23"/>
        <v>4.0182671090733673E-5</v>
      </c>
      <c r="V37" s="34">
        <f t="shared" si="37"/>
        <v>1.0192760527189241E-4</v>
      </c>
      <c r="W37" s="3">
        <f t="shared" si="24"/>
        <v>2.2770180284749093E-4</v>
      </c>
      <c r="Y37" s="17">
        <f t="shared" si="25"/>
        <v>1.8857393498910084</v>
      </c>
      <c r="Z37" s="17">
        <f t="shared" si="26"/>
        <v>4.7842391830316071</v>
      </c>
      <c r="AB37" s="18">
        <f t="shared" si="38"/>
        <v>98.033801601100805</v>
      </c>
      <c r="AC37" s="19">
        <f t="shared" si="27"/>
        <v>41.424722641413254</v>
      </c>
      <c r="AE37" s="12">
        <f t="shared" si="28"/>
        <v>1.8857393498910084</v>
      </c>
      <c r="AF37" s="12">
        <f t="shared" si="29"/>
        <v>4.7842391830316071</v>
      </c>
      <c r="AG37" s="12">
        <f t="shared" si="39"/>
        <v>0.24847994149513872</v>
      </c>
      <c r="AH37" s="12">
        <f t="shared" si="30"/>
        <v>1.531936281072345E-2</v>
      </c>
      <c r="AI37" s="12">
        <f t="shared" si="31"/>
        <v>6.9337778372284777</v>
      </c>
      <c r="AJ37" s="12">
        <f t="shared" si="32"/>
        <v>235.74844646576824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3"/>
        <v>4.670235681414469E-2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4"/>
        <v>1.0309230735935515</v>
      </c>
      <c r="Q38" s="12">
        <f t="shared" si="35"/>
        <v>89596.779479446108</v>
      </c>
      <c r="R38" s="12">
        <f t="shared" si="36"/>
        <v>22399.194869861527</v>
      </c>
      <c r="S38" s="12">
        <f t="shared" si="22"/>
        <v>111995.97434930764</v>
      </c>
      <c r="U38" s="3">
        <f t="shared" si="23"/>
        <v>2.3718785995411723E-5</v>
      </c>
      <c r="V38" s="34">
        <f t="shared" si="37"/>
        <v>6.9576562878079297E-5</v>
      </c>
      <c r="W38" s="3">
        <f t="shared" si="24"/>
        <v>1.3440645397399986E-4</v>
      </c>
      <c r="Y38" s="17">
        <f t="shared" si="25"/>
        <v>1.0886162477217256</v>
      </c>
      <c r="Z38" s="17">
        <f t="shared" si="26"/>
        <v>3.1939115735138262</v>
      </c>
      <c r="AB38" s="18">
        <f t="shared" si="38"/>
        <v>99.994477633122827</v>
      </c>
      <c r="AC38" s="19">
        <f t="shared" si="27"/>
        <v>40.985809879060042</v>
      </c>
      <c r="AE38" s="12">
        <f t="shared" si="28"/>
        <v>1.0886162477217256</v>
      </c>
      <c r="AF38" s="12">
        <f t="shared" si="29"/>
        <v>3.1939115735138262</v>
      </c>
      <c r="AG38" s="12">
        <f t="shared" si="39"/>
        <v>0.14962892908683265</v>
      </c>
      <c r="AH38" s="12">
        <f t="shared" si="30"/>
        <v>9.3325428006264758E-3</v>
      </c>
      <c r="AI38" s="12">
        <f t="shared" si="31"/>
        <v>4.4414892931230101</v>
      </c>
      <c r="AJ38" s="12">
        <f t="shared" si="32"/>
        <v>155.45212525930535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3"/>
        <v>3.1170086984896449E-2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4"/>
        <v>1.0312238412762189</v>
      </c>
      <c r="Q39" s="12">
        <f t="shared" si="35"/>
        <v>90361.659728555722</v>
      </c>
      <c r="R39" s="12">
        <f t="shared" si="36"/>
        <v>22590.41493213893</v>
      </c>
      <c r="S39" s="12">
        <f t="shared" si="22"/>
        <v>112952.07466069465</v>
      </c>
      <c r="U39" s="3">
        <f t="shared" si="23"/>
        <v>1.345583332669904E-5</v>
      </c>
      <c r="V39" s="34">
        <f t="shared" si="37"/>
        <v>4.4700898462672847E-5</v>
      </c>
      <c r="W39" s="3">
        <f t="shared" si="24"/>
        <v>7.6249722184627944E-5</v>
      </c>
      <c r="Y39" s="17">
        <f t="shared" si="25"/>
        <v>0.60399377921662667</v>
      </c>
      <c r="Z39" s="17">
        <f t="shared" si="26"/>
        <v>2.0068505168651845</v>
      </c>
      <c r="AB39" s="18">
        <f t="shared" si="38"/>
        <v>101.99436718578528</v>
      </c>
      <c r="AC39" s="19">
        <f t="shared" si="27"/>
        <v>40.539720285077657</v>
      </c>
      <c r="AE39" s="12">
        <f t="shared" si="28"/>
        <v>0.60399377921662667</v>
      </c>
      <c r="AF39" s="12">
        <f t="shared" si="29"/>
        <v>2.0068505168651845</v>
      </c>
      <c r="AG39" s="12">
        <f t="shared" si="39"/>
        <v>8.6378981025069426E-2</v>
      </c>
      <c r="AH39" s="12">
        <f t="shared" si="30"/>
        <v>5.4488000486151182E-3</v>
      </c>
      <c r="AI39" s="12">
        <f t="shared" si="31"/>
        <v>2.702672077155496</v>
      </c>
      <c r="AJ39" s="12">
        <f t="shared" si="32"/>
        <v>97.296194777597862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3"/>
        <v>2.0055457367822074E-2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4"/>
        <v>1.0315246307770374</v>
      </c>
      <c r="Q40" s="12">
        <f t="shared" si="35"/>
        <v>91159.651578764955</v>
      </c>
      <c r="R40" s="12">
        <f t="shared" si="36"/>
        <v>22789.912894691239</v>
      </c>
      <c r="S40" s="12">
        <f t="shared" si="22"/>
        <v>113949.56447345619</v>
      </c>
      <c r="U40" s="3">
        <f t="shared" si="23"/>
        <v>7.3590894372049922E-6</v>
      </c>
      <c r="V40" s="34">
        <f t="shared" si="37"/>
        <v>2.7189125936594612E-5</v>
      </c>
      <c r="W40" s="3">
        <f t="shared" si="24"/>
        <v>4.1701506810828316E-5</v>
      </c>
      <c r="Y40" s="17">
        <f t="shared" si="25"/>
        <v>0.3230617012756154</v>
      </c>
      <c r="Z40" s="17">
        <f t="shared" si="26"/>
        <v>1.1938035704555581</v>
      </c>
      <c r="AB40" s="18">
        <f t="shared" si="38"/>
        <v>104.03425452950098</v>
      </c>
      <c r="AC40" s="19">
        <f t="shared" si="27"/>
        <v>40.086793331953963</v>
      </c>
      <c r="AE40" s="12">
        <f t="shared" si="28"/>
        <v>0.3230617012756154</v>
      </c>
      <c r="AF40" s="12">
        <f t="shared" si="29"/>
        <v>1.1938035704555581</v>
      </c>
      <c r="AG40" s="12">
        <f t="shared" si="39"/>
        <v>4.7925325775444512E-2</v>
      </c>
      <c r="AH40" s="12">
        <f t="shared" si="30"/>
        <v>3.0566068548340858E-3</v>
      </c>
      <c r="AI40" s="12">
        <f t="shared" si="31"/>
        <v>1.5678472043614522</v>
      </c>
      <c r="AJ40" s="12">
        <f t="shared" si="32"/>
        <v>58.01034656137373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3"/>
        <v>1.2452834588828083E-2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4"/>
        <v>1.0318254420895829</v>
      </c>
      <c r="Q41" s="12">
        <f t="shared" si="35"/>
        <v>91991.509139589674</v>
      </c>
      <c r="R41" s="12">
        <f t="shared" si="36"/>
        <v>22997.877284897419</v>
      </c>
      <c r="S41" s="12">
        <f t="shared" si="22"/>
        <v>114989.38642448709</v>
      </c>
      <c r="U41" s="3">
        <f t="shared" si="23"/>
        <v>3.883994941346925E-6</v>
      </c>
      <c r="V41" s="34">
        <f t="shared" si="37"/>
        <v>1.5808207201848783E-5</v>
      </c>
      <c r="W41" s="3">
        <f t="shared" si="24"/>
        <v>2.2009304667632589E-5</v>
      </c>
      <c r="Y41" s="17">
        <f t="shared" si="25"/>
        <v>0.16675528021658453</v>
      </c>
      <c r="Z41" s="17">
        <f t="shared" si="26"/>
        <v>0.6788269902720715</v>
      </c>
      <c r="AB41" s="18">
        <f t="shared" si="38"/>
        <v>106.11493962009101</v>
      </c>
      <c r="AC41" s="19">
        <f t="shared" si="27"/>
        <v>39.627370610079517</v>
      </c>
      <c r="AE41" s="12">
        <f t="shared" si="28"/>
        <v>0.16675528021658453</v>
      </c>
      <c r="AF41" s="12">
        <f t="shared" si="29"/>
        <v>0.6788269902720715</v>
      </c>
      <c r="AG41" s="12">
        <f t="shared" si="39"/>
        <v>2.5634060828705865E-2</v>
      </c>
      <c r="AH41" s="12">
        <f t="shared" si="30"/>
        <v>1.6525210653914489E-3</v>
      </c>
      <c r="AI41" s="12">
        <f t="shared" si="31"/>
        <v>0.87286885238275336</v>
      </c>
      <c r="AJ41" s="12">
        <f t="shared" si="32"/>
        <v>33.169016390544627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3"/>
        <v>7.4404441384788925E-3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4"/>
        <v>1.0317341758090222</v>
      </c>
      <c r="Q42" s="12">
        <f t="shared" si="35"/>
        <v>92822.746618564299</v>
      </c>
      <c r="R42" s="12">
        <f t="shared" si="36"/>
        <v>23205.686654641075</v>
      </c>
      <c r="S42" s="12">
        <f t="shared" si="22"/>
        <v>116028.43327320537</v>
      </c>
      <c r="U42" s="3">
        <f t="shared" si="23"/>
        <v>1.9725509168795681E-6</v>
      </c>
      <c r="V42" s="34">
        <f t="shared" si="37"/>
        <v>8.8589652217687859E-6</v>
      </c>
      <c r="W42" s="3">
        <f t="shared" si="24"/>
        <v>1.1177788528984226E-5</v>
      </c>
      <c r="Y42" s="17">
        <f t="shared" si="25"/>
        <v>8.2826382297426351E-2</v>
      </c>
      <c r="Z42" s="17">
        <f t="shared" si="26"/>
        <v>0.37204745104588605</v>
      </c>
      <c r="AB42" s="18">
        <f t="shared" si="38"/>
        <v>108.23723841249283</v>
      </c>
      <c r="AC42" s="19">
        <f t="shared" si="27"/>
        <v>39.176678421635408</v>
      </c>
      <c r="AE42" s="12">
        <f t="shared" si="28"/>
        <v>8.2826382297426351E-2</v>
      </c>
      <c r="AF42" s="12">
        <f t="shared" si="29"/>
        <v>0.37204745104588605</v>
      </c>
      <c r="AG42" s="12">
        <f t="shared" si="39"/>
        <v>1.3231553582665525E-2</v>
      </c>
      <c r="AH42" s="12">
        <f t="shared" si="30"/>
        <v>8.6225145124764111E-4</v>
      </c>
      <c r="AI42" s="12">
        <f t="shared" si="31"/>
        <v>0.46896763837722555</v>
      </c>
      <c r="AJ42" s="12">
        <f t="shared" si="32"/>
        <v>18.289737896711795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3"/>
        <v>4.2098032935513584E-3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4"/>
        <v>1.0320149205443923</v>
      </c>
      <c r="Q43" s="12">
        <f t="shared" si="35"/>
        <v>93686.981367791959</v>
      </c>
      <c r="R43" s="12">
        <f t="shared" si="36"/>
        <v>23421.74534194799</v>
      </c>
      <c r="S43" s="12">
        <f t="shared" si="22"/>
        <v>117108.72670973995</v>
      </c>
      <c r="U43" s="3">
        <f t="shared" si="23"/>
        <v>9.4865891245489094E-7</v>
      </c>
      <c r="V43" s="34">
        <f t="shared" si="37"/>
        <v>4.8533957792849478E-6</v>
      </c>
      <c r="W43" s="3">
        <f t="shared" si="24"/>
        <v>5.375733837244385E-6</v>
      </c>
      <c r="Y43" s="17">
        <f t="shared" si="25"/>
        <v>3.8957412769309946E-2</v>
      </c>
      <c r="Z43" s="17">
        <f t="shared" si="26"/>
        <v>0.19934249957672104</v>
      </c>
      <c r="AB43" s="18">
        <f t="shared" si="38"/>
        <v>110.40198318074269</v>
      </c>
      <c r="AC43" s="19">
        <f t="shared" si="27"/>
        <v>38.720575831392964</v>
      </c>
      <c r="AE43" s="12">
        <f t="shared" si="28"/>
        <v>3.8957412769309946E-2</v>
      </c>
      <c r="AF43" s="12">
        <f t="shared" si="29"/>
        <v>0.19934249957672104</v>
      </c>
      <c r="AG43" s="12">
        <f t="shared" si="39"/>
        <v>6.5720258258238039E-3</v>
      </c>
      <c r="AH43" s="12">
        <f t="shared" si="30"/>
        <v>4.328104083638081E-4</v>
      </c>
      <c r="AI43" s="12">
        <f t="shared" si="31"/>
        <v>0.24530474858021861</v>
      </c>
      <c r="AJ43" s="12">
        <f t="shared" si="32"/>
        <v>9.8121899432087449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3"/>
        <v>2.2105677094438184E-3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4"/>
        <v>1.0318835219689406</v>
      </c>
      <c r="Q44" s="12">
        <f t="shared" si="35"/>
        <v>94547.223145914104</v>
      </c>
      <c r="R44" s="12">
        <f t="shared" si="36"/>
        <v>23636.805786478526</v>
      </c>
      <c r="S44" s="12">
        <f t="shared" si="22"/>
        <v>118184.02893239263</v>
      </c>
      <c r="U44" s="3">
        <f t="shared" si="23"/>
        <v>4.2341967569055378E-7</v>
      </c>
      <c r="V44" s="34">
        <f t="shared" si="37"/>
        <v>2.5529359993073569E-6</v>
      </c>
      <c r="W44" s="3">
        <f t="shared" si="24"/>
        <v>2.3993781622464727E-6</v>
      </c>
      <c r="Y44" s="17">
        <f t="shared" si="25"/>
        <v>1.7005546006912193E-2</v>
      </c>
      <c r="Z44" s="17">
        <f t="shared" si="26"/>
        <v>0.1025493645772078</v>
      </c>
      <c r="AB44" s="18">
        <f t="shared" si="38"/>
        <v>112.61002284435754</v>
      </c>
      <c r="AC44" s="19">
        <f t="shared" si="27"/>
        <v>38.274656496752947</v>
      </c>
      <c r="AE44" s="12">
        <f t="shared" si="28"/>
        <v>1.7005546006912193E-2</v>
      </c>
      <c r="AF44" s="12">
        <f t="shared" si="29"/>
        <v>0.1025493645772078</v>
      </c>
      <c r="AG44" s="12">
        <f t="shared" si="39"/>
        <v>3.0911493240443478E-3</v>
      </c>
      <c r="AH44" s="12">
        <f t="shared" si="30"/>
        <v>2.0575436603850045E-4</v>
      </c>
      <c r="AI44" s="12">
        <f t="shared" si="31"/>
        <v>0.12285181427420283</v>
      </c>
      <c r="AJ44" s="12">
        <f t="shared" si="32"/>
        <v>5.0369243852423162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3"/>
        <v>1.0841950387738151E-3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4"/>
        <v>1.032144196866309</v>
      </c>
      <c r="Q45" s="12">
        <f t="shared" si="35"/>
        <v>95439.467610481865</v>
      </c>
      <c r="R45" s="12">
        <f t="shared" si="36"/>
        <v>23859.866902620466</v>
      </c>
      <c r="S45" s="12">
        <f t="shared" si="22"/>
        <v>119299.33451310234</v>
      </c>
      <c r="U45" s="3">
        <f t="shared" si="23"/>
        <v>1.7651985201831062E-7</v>
      </c>
      <c r="V45" s="34">
        <f t="shared" si="37"/>
        <v>1.2225791487910671E-6</v>
      </c>
      <c r="W45" s="3">
        <f t="shared" si="24"/>
        <v>1.0002791614370943E-6</v>
      </c>
      <c r="Y45" s="17">
        <f t="shared" si="25"/>
        <v>6.9335019517586796E-3</v>
      </c>
      <c r="Z45" s="17">
        <f t="shared" si="26"/>
        <v>4.8029590698846276E-2</v>
      </c>
      <c r="AB45" s="18">
        <f t="shared" si="38"/>
        <v>114.8622233012447</v>
      </c>
      <c r="AC45" s="19">
        <f t="shared" si="27"/>
        <v>37.824317324282525</v>
      </c>
      <c r="AE45" s="12">
        <f t="shared" si="28"/>
        <v>6.9335019517586796E-3</v>
      </c>
      <c r="AF45" s="12">
        <f t="shared" si="29"/>
        <v>4.8029590698846276E-2</v>
      </c>
      <c r="AG45" s="12">
        <f t="shared" si="39"/>
        <v>1.3493349946092925E-3</v>
      </c>
      <c r="AH45" s="12">
        <f t="shared" si="30"/>
        <v>9.0754840989764419E-5</v>
      </c>
      <c r="AI45" s="12">
        <f t="shared" si="31"/>
        <v>5.6403182486204011E-2</v>
      </c>
      <c r="AJ45" s="12">
        <f t="shared" si="32"/>
        <v>2.3689336644205685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3"/>
        <v>4.9392673381418704E-4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4"/>
        <v>1.0324048881369017</v>
      </c>
      <c r="Q46" s="12">
        <f t="shared" si="35"/>
        <v>96364.465078835594</v>
      </c>
      <c r="R46" s="12">
        <f t="shared" si="36"/>
        <v>24091.116269708898</v>
      </c>
      <c r="S46" s="12">
        <f t="shared" si="22"/>
        <v>120455.5813485445</v>
      </c>
      <c r="U46" s="3">
        <f t="shared" si="23"/>
        <v>6.8354576636384512E-8</v>
      </c>
      <c r="V46" s="34">
        <f t="shared" si="37"/>
        <v>5.4458198386119673E-7</v>
      </c>
      <c r="W46" s="3">
        <f t="shared" si="24"/>
        <v>3.8734260093951252E-7</v>
      </c>
      <c r="Y46" s="17">
        <f t="shared" si="25"/>
        <v>2.6258277822225201E-3</v>
      </c>
      <c r="Z46" s="17">
        <f t="shared" si="26"/>
        <v>2.0923485172149436E-2</v>
      </c>
      <c r="AB46" s="18">
        <f t="shared" si="38"/>
        <v>117.15946776726959</v>
      </c>
      <c r="AC46" s="19">
        <f t="shared" si="27"/>
        <v>37.369838242815632</v>
      </c>
      <c r="AE46" s="12">
        <f t="shared" si="28"/>
        <v>2.6258277822225201E-3</v>
      </c>
      <c r="AF46" s="12">
        <f t="shared" si="29"/>
        <v>2.0923485172149436E-2</v>
      </c>
      <c r="AG46" s="12">
        <f t="shared" si="39"/>
        <v>5.5015005170243423E-4</v>
      </c>
      <c r="AH46" s="12">
        <f t="shared" si="30"/>
        <v>3.7380270460563475E-5</v>
      </c>
      <c r="AI46" s="12">
        <f t="shared" si="31"/>
        <v>2.4136843276534953E-2</v>
      </c>
      <c r="AJ46" s="12">
        <f t="shared" si="32"/>
        <v>1.0378842608910031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3"/>
        <v>2.0782461251965734E-4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4"/>
        <v>1.0322232868960919</v>
      </c>
      <c r="Q47" s="12">
        <f t="shared" si="35"/>
        <v>97281.312696218825</v>
      </c>
      <c r="R47" s="12">
        <f t="shared" si="36"/>
        <v>24320.328174054706</v>
      </c>
      <c r="S47" s="12">
        <f t="shared" si="22"/>
        <v>121601.64087027354</v>
      </c>
      <c r="U47" s="3">
        <f t="shared" si="23"/>
        <v>2.4446740915696373E-8</v>
      </c>
      <c r="V47" s="34">
        <f t="shared" si="37"/>
        <v>2.2436432816820307E-7</v>
      </c>
      <c r="W47" s="3">
        <f t="shared" si="24"/>
        <v>1.3853153185561289E-7</v>
      </c>
      <c r="Y47" s="17">
        <f t="shared" si="25"/>
        <v>9.1845767081333448E-4</v>
      </c>
      <c r="Z47" s="17">
        <f t="shared" si="26"/>
        <v>8.4306958151189361E-3</v>
      </c>
      <c r="AB47" s="18">
        <f t="shared" si="38"/>
        <v>119.50265712261498</v>
      </c>
      <c r="AC47" s="19">
        <f t="shared" si="27"/>
        <v>36.927315525200882</v>
      </c>
      <c r="AE47" s="12">
        <f t="shared" si="28"/>
        <v>9.1845767081333448E-4</v>
      </c>
      <c r="AF47" s="12">
        <f t="shared" si="29"/>
        <v>8.4306958151189361E-3</v>
      </c>
      <c r="AG47" s="12">
        <f t="shared" si="39"/>
        <v>2.0835026443165493E-4</v>
      </c>
      <c r="AH47" s="12">
        <f t="shared" si="30"/>
        <v>1.4303522441245351E-5</v>
      </c>
      <c r="AI47" s="12">
        <f t="shared" si="31"/>
        <v>9.5718072728051707E-3</v>
      </c>
      <c r="AJ47" s="12">
        <f t="shared" si="32"/>
        <v>0.42115952000342749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3"/>
        <v>8.0295117293094822E-5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4"/>
        <v>1.0324639038058816</v>
      </c>
      <c r="Q48" s="12">
        <f t="shared" si="35"/>
        <v>98229.776108477381</v>
      </c>
      <c r="R48" s="12">
        <f t="shared" si="36"/>
        <v>24557.444027119345</v>
      </c>
      <c r="S48" s="12">
        <f t="shared" si="22"/>
        <v>122787.22013559673</v>
      </c>
      <c r="U48" s="3">
        <f t="shared" si="23"/>
        <v>8.0284563971601838E-9</v>
      </c>
      <c r="V48" s="34">
        <f t="shared" si="37"/>
        <v>8.5008489207878233E-8</v>
      </c>
      <c r="W48" s="3">
        <f t="shared" si="24"/>
        <v>4.5494586250574413E-8</v>
      </c>
      <c r="Y48" s="17">
        <f t="shared" si="25"/>
        <v>2.9499168416659754E-4</v>
      </c>
      <c r="Z48" s="17">
        <f t="shared" si="26"/>
        <v>3.1239981160296497E-3</v>
      </c>
      <c r="AB48" s="18">
        <f t="shared" si="38"/>
        <v>121.89271026506728</v>
      </c>
      <c r="AC48" s="19">
        <f t="shared" si="27"/>
        <v>36.481528987948657</v>
      </c>
      <c r="AE48" s="12">
        <f t="shared" si="28"/>
        <v>2.9499168416659754E-4</v>
      </c>
      <c r="AF48" s="12">
        <f t="shared" si="29"/>
        <v>3.1239981160296497E-3</v>
      </c>
      <c r="AG48" s="12">
        <f t="shared" si="39"/>
        <v>7.2876294622119329E-5</v>
      </c>
      <c r="AH48" s="12">
        <f t="shared" si="30"/>
        <v>5.053842095135475E-6</v>
      </c>
      <c r="AI48" s="12">
        <f t="shared" si="31"/>
        <v>3.4969199369135019E-3</v>
      </c>
      <c r="AJ48" s="12">
        <f t="shared" si="32"/>
        <v>0.15736139716110759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3"/>
        <v>2.8320087869274546E-5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4"/>
        <v>1.0322422114088312</v>
      </c>
      <c r="Q49" s="12">
        <f t="shared" si="35"/>
        <v>99166.189047448061</v>
      </c>
      <c r="R49" s="12">
        <f t="shared" si="36"/>
        <v>24791.547261862015</v>
      </c>
      <c r="S49" s="12">
        <f t="shared" si="22"/>
        <v>123957.73630931007</v>
      </c>
      <c r="U49" s="3">
        <f t="shared" si="23"/>
        <v>2.4068910855866372E-9</v>
      </c>
      <c r="V49" s="34">
        <f t="shared" si="37"/>
        <v>2.944864567999679E-8</v>
      </c>
      <c r="W49" s="3">
        <f t="shared" si="24"/>
        <v>1.3639049484990955E-8</v>
      </c>
      <c r="Y49" s="17">
        <f t="shared" si="25"/>
        <v>8.6491550304628712E-5</v>
      </c>
      <c r="Z49" s="17">
        <f t="shared" si="26"/>
        <v>1.0584068622157058E-3</v>
      </c>
      <c r="AB49" s="18">
        <f t="shared" si="38"/>
        <v>124.33056447036863</v>
      </c>
      <c r="AC49" s="19">
        <f t="shared" si="27"/>
        <v>36.048864458779363</v>
      </c>
      <c r="AE49" s="12">
        <f t="shared" si="28"/>
        <v>8.6491550304628712E-5</v>
      </c>
      <c r="AF49" s="12">
        <f t="shared" si="29"/>
        <v>1.0584068622157058E-3</v>
      </c>
      <c r="AG49" s="12">
        <f t="shared" si="39"/>
        <v>2.3406486138614948E-5</v>
      </c>
      <c r="AH49" s="12">
        <f t="shared" si="30"/>
        <v>1.6400281733552043E-6</v>
      </c>
      <c r="AI49" s="12">
        <f t="shared" si="31"/>
        <v>1.1699449268323045E-3</v>
      </c>
      <c r="AJ49" s="12">
        <f t="shared" si="32"/>
        <v>5.3817466634286007E-2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3"/>
        <v>9.0649769260760898E-6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4"/>
        <v>1.0324627532258097</v>
      </c>
      <c r="Q50" s="12">
        <f t="shared" si="35"/>
        <v>100132.91784628089</v>
      </c>
      <c r="R50" s="12">
        <f t="shared" si="36"/>
        <v>25033.229461570223</v>
      </c>
      <c r="S50" s="12">
        <f t="shared" si="22"/>
        <v>125166.14730785112</v>
      </c>
      <c r="U50" s="3">
        <f t="shared" si="23"/>
        <v>6.5485850244761274E-10</v>
      </c>
      <c r="V50" s="34">
        <f t="shared" si="37"/>
        <v>9.2733261353401926E-9</v>
      </c>
      <c r="W50" s="3">
        <f t="shared" si="24"/>
        <v>3.7108648472031415E-9</v>
      </c>
      <c r="Y50" s="17">
        <f t="shared" si="25"/>
        <v>2.3014643139820907E-5</v>
      </c>
      <c r="Z50" s="17">
        <f t="shared" si="26"/>
        <v>3.2595804836451053E-4</v>
      </c>
      <c r="AB50" s="18">
        <f t="shared" si="38"/>
        <v>126.81717575977601</v>
      </c>
      <c r="AC50" s="19">
        <f t="shared" si="27"/>
        <v>35.613722270437222</v>
      </c>
      <c r="AE50" s="12">
        <f t="shared" si="28"/>
        <v>2.3014643139820907E-5</v>
      </c>
      <c r="AF50" s="12">
        <f t="shared" si="29"/>
        <v>3.2595804836451053E-4</v>
      </c>
      <c r="AG50" s="12">
        <f t="shared" si="39"/>
        <v>6.8627702666636936E-6</v>
      </c>
      <c r="AH50" s="12">
        <f t="shared" si="30"/>
        <v>4.8573732039121765E-7</v>
      </c>
      <c r="AI50" s="12">
        <f t="shared" si="31"/>
        <v>3.5632119909138638E-4</v>
      </c>
      <c r="AJ50" s="12">
        <f t="shared" si="32"/>
        <v>1.6747096357295158E-2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3"/>
        <v>2.6181466357892961E-6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4"/>
        <v>1.0326833067620442</v>
      </c>
      <c r="Q51" s="12">
        <f t="shared" si="35"/>
        <v>101130.66967745041</v>
      </c>
      <c r="R51" s="12">
        <f t="shared" si="36"/>
        <v>25282.667419362602</v>
      </c>
      <c r="S51" s="12">
        <f t="shared" si="22"/>
        <v>126413.33709681302</v>
      </c>
      <c r="U51" s="3">
        <f t="shared" si="23"/>
        <v>1.6076579777538161E-10</v>
      </c>
      <c r="V51" s="34">
        <f t="shared" si="37"/>
        <v>2.6390928620339289E-9</v>
      </c>
      <c r="W51" s="3">
        <f t="shared" si="24"/>
        <v>9.1100618739382947E-10</v>
      </c>
      <c r="Y51" s="17">
        <f t="shared" si="25"/>
        <v>5.5257339907380098E-6</v>
      </c>
      <c r="Z51" s="17">
        <f t="shared" si="26"/>
        <v>9.0723480247540973E-5</v>
      </c>
      <c r="AB51" s="18">
        <f t="shared" si="38"/>
        <v>129.35351927497152</v>
      </c>
      <c r="AC51" s="19">
        <f t="shared" si="27"/>
        <v>35.176318313641893</v>
      </c>
      <c r="AE51" s="12">
        <f t="shared" si="28"/>
        <v>5.5257339907380098E-6</v>
      </c>
      <c r="AF51" s="12">
        <f t="shared" si="29"/>
        <v>9.0723480247540973E-5</v>
      </c>
      <c r="AG51" s="12">
        <f t="shared" si="39"/>
        <v>1.8261201471398501E-6</v>
      </c>
      <c r="AH51" s="12">
        <f t="shared" si="30"/>
        <v>1.3053456308412178E-7</v>
      </c>
      <c r="AI51" s="12">
        <f t="shared" si="31"/>
        <v>9.8205868948502954E-5</v>
      </c>
      <c r="AJ51" s="12">
        <f t="shared" si="32"/>
        <v>4.7138817095281416E-3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3"/>
        <v>6.7846651919843826E-7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4"/>
        <v>1.0324114627260232</v>
      </c>
      <c r="Q52" s="12">
        <f t="shared" si="35"/>
        <v>102111.47643077935</v>
      </c>
      <c r="R52" s="12">
        <f t="shared" si="36"/>
        <v>25527.869107694838</v>
      </c>
      <c r="S52" s="12">
        <f t="shared" si="22"/>
        <v>127639.34553847418</v>
      </c>
      <c r="U52" s="3">
        <f t="shared" si="23"/>
        <v>3.5411721510185533E-11</v>
      </c>
      <c r="V52" s="34">
        <f t="shared" si="37"/>
        <v>6.7492804399259208E-10</v>
      </c>
      <c r="W52" s="3">
        <f t="shared" si="24"/>
        <v>2.0066642189105145E-10</v>
      </c>
      <c r="Y52" s="17">
        <f t="shared" si="25"/>
        <v>1.1903724558400038E-6</v>
      </c>
      <c r="Z52" s="17">
        <f t="shared" si="26"/>
        <v>2.2691403499167459E-5</v>
      </c>
      <c r="AB52" s="18">
        <f t="shared" si="38"/>
        <v>131.94058966047095</v>
      </c>
      <c r="AC52" s="19">
        <f t="shared" si="27"/>
        <v>34.753435016283198</v>
      </c>
      <c r="AE52" s="12">
        <f t="shared" si="28"/>
        <v>1.1903724558400038E-6</v>
      </c>
      <c r="AF52" s="12">
        <f t="shared" si="29"/>
        <v>2.2691403499167459E-5</v>
      </c>
      <c r="AG52" s="12">
        <f t="shared" si="39"/>
        <v>4.3844426337161893E-7</v>
      </c>
      <c r="AH52" s="12">
        <f t="shared" si="30"/>
        <v>3.1660594333023369E-8</v>
      </c>
      <c r="AI52" s="12">
        <f t="shared" si="31"/>
        <v>2.4351880812712106E-5</v>
      </c>
      <c r="AJ52" s="12">
        <f t="shared" si="32"/>
        <v>1.1932421598228932E-3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3"/>
        <v>1.5690216722983086E-7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4"/>
        <v>1.0331144491230784</v>
      </c>
      <c r="Q53" s="12">
        <f t="shared" si="35"/>
        <v>103171.99920404638</v>
      </c>
      <c r="R53" s="12">
        <f t="shared" si="36"/>
        <v>25792.999801011596</v>
      </c>
      <c r="S53" s="12">
        <f t="shared" si="22"/>
        <v>128964.99900505798</v>
      </c>
      <c r="U53" s="3">
        <f t="shared" si="23"/>
        <v>6.960917508978682E-12</v>
      </c>
      <c r="V53" s="34">
        <f t="shared" si="37"/>
        <v>1.5426030516452683E-10</v>
      </c>
      <c r="W53" s="3">
        <f t="shared" si="24"/>
        <v>3.9445199217545882E-11</v>
      </c>
      <c r="Y53" s="17">
        <f t="shared" si="25"/>
        <v>2.2884523317733755E-7</v>
      </c>
      <c r="Z53" s="17">
        <f t="shared" si="26"/>
        <v>5.0722064916981189E-6</v>
      </c>
      <c r="AB53" s="18">
        <f t="shared" si="38"/>
        <v>134.57940145368036</v>
      </c>
      <c r="AC53" s="19">
        <f t="shared" si="27"/>
        <v>34.312271739784528</v>
      </c>
      <c r="AE53" s="12">
        <f t="shared" si="28"/>
        <v>2.2884523317733755E-7</v>
      </c>
      <c r="AF53" s="12">
        <f t="shared" si="29"/>
        <v>5.0722064916981189E-6</v>
      </c>
      <c r="AG53" s="12">
        <f t="shared" si="39"/>
        <v>9.4451014500733891E-8</v>
      </c>
      <c r="AH53" s="12">
        <f t="shared" si="30"/>
        <v>6.8853207969760045E-9</v>
      </c>
      <c r="AI53" s="12">
        <f t="shared" si="31"/>
        <v>5.4023880601731662E-6</v>
      </c>
      <c r="AJ53" s="12">
        <f t="shared" si="32"/>
        <v>2.7011940300865833E-4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390F-44AD-4E06-8C0C-A41BE1AF9540}">
  <dimension ref="A1:AO62"/>
  <sheetViews>
    <sheetView topLeftCell="N1" workbookViewId="0">
      <selection activeCell="AC5" sqref="AC5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 t="shared" ref="U3:U34" si="3">I3*$B$7*(1-$B$7)^L3</f>
        <v>0.14902950000000001</v>
      </c>
      <c r="V3" s="34">
        <f>G3</f>
        <v>6.4700000000000001E-3</v>
      </c>
      <c r="W3" s="3">
        <f t="shared" ref="W3:W34" si="4">(1-G3)*(1-$B$7)*W2</f>
        <v>0.84450049999999999</v>
      </c>
      <c r="Y3" s="17">
        <f t="shared" ref="Y3:Y34" si="5">U3*(S3-$B$9)*N3</f>
        <v>14899.969410000002</v>
      </c>
      <c r="Z3" s="17">
        <f t="shared" ref="Z3:Z34" si="6">V3*MAX(S3,$B$8)*N3</f>
        <v>647</v>
      </c>
      <c r="AB3" s="80">
        <f>BASE_CASE!AB3*1.1</f>
        <v>55.000000000000007</v>
      </c>
      <c r="AC3" s="19">
        <f t="shared" ref="AC3:AC34" si="7">AB3*N3</f>
        <v>55.000000000000007</v>
      </c>
      <c r="AE3" s="12">
        <f t="shared" ref="AE3:AE34" si="8">Y3</f>
        <v>14899.969410000002</v>
      </c>
      <c r="AF3" s="12">
        <f t="shared" ref="AF3:AF34" si="9">Z3</f>
        <v>647</v>
      </c>
      <c r="AG3" s="12"/>
      <c r="AH3" s="12">
        <f t="shared" ref="AH3:AH34" si="10">AC3*W2</f>
        <v>55.000000000000007</v>
      </c>
      <c r="AI3" s="12">
        <f t="shared" ref="AI3:AI34" si="11">SUM(AE3:AH3)</f>
        <v>15601.969410000002</v>
      </c>
      <c r="AJ3" s="12">
        <f t="shared" ref="AJ3:AJ34" si="12">AI3*L3</f>
        <v>0</v>
      </c>
      <c r="AK3" s="11"/>
      <c r="AL3" s="24" t="s">
        <v>67</v>
      </c>
      <c r="AM3" s="28">
        <f>SUM(AJ3:AJ53)/AM8</f>
        <v>4.6829127385217744</v>
      </c>
    </row>
    <row r="4" spans="1:41" x14ac:dyDescent="0.2">
      <c r="A4" s="13" t="s">
        <v>68</v>
      </c>
      <c r="B4" s="47">
        <f>BASE_CASE!B4+0.01</f>
        <v>0.03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3">I3*H4</f>
        <v>0.98647593700000002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4">N3/N4</f>
        <v>1.0351399999999999</v>
      </c>
      <c r="Q4" s="12">
        <f t="shared" ref="Q4:Q35" si="15">Q3*(1-$B$5)*O4</f>
        <v>80989.353600000002</v>
      </c>
      <c r="R4" s="12">
        <f t="shared" ref="R4:R35" si="16">R3*(1-$B$5)*O4</f>
        <v>20247.338400000001</v>
      </c>
      <c r="S4" s="12">
        <f t="shared" si="2"/>
        <v>101236.69200000001</v>
      </c>
      <c r="U4" s="3">
        <f t="shared" si="3"/>
        <v>0.1257756819675</v>
      </c>
      <c r="V4" s="34">
        <f t="shared" ref="V4:V35" si="17">I3*G4*(1-$B$7)^L4</f>
        <v>5.9959535499999996E-3</v>
      </c>
      <c r="W4" s="3">
        <f t="shared" si="4"/>
        <v>0.71272886448249995</v>
      </c>
      <c r="Y4" s="17">
        <f t="shared" si="5"/>
        <v>12298.431577172558</v>
      </c>
      <c r="Z4" s="17">
        <f t="shared" si="6"/>
        <v>586.40425719000007</v>
      </c>
      <c r="AB4" s="18">
        <f t="shared" ref="AB4:AB35" si="18">AB3*(1+$B$4)</f>
        <v>56.650000000000006</v>
      </c>
      <c r="AC4" s="19">
        <f t="shared" si="7"/>
        <v>54.726896844871234</v>
      </c>
      <c r="AE4" s="12">
        <f t="shared" si="8"/>
        <v>12298.431577172558</v>
      </c>
      <c r="AF4" s="12">
        <f t="shared" si="9"/>
        <v>586.40425719000007</v>
      </c>
      <c r="AG4" s="12">
        <f t="shared" ref="AG4:AG35" si="19">S4/(1-$B$5)*($B$6)*N4*W3</f>
        <v>1182.3007000000002</v>
      </c>
      <c r="AH4" s="12">
        <f t="shared" si="10"/>
        <v>46.216891748942182</v>
      </c>
      <c r="AI4" s="12">
        <f t="shared" si="11"/>
        <v>14113.3534261115</v>
      </c>
      <c r="AJ4" s="12">
        <f t="shared" si="12"/>
        <v>14113.3534261115</v>
      </c>
      <c r="AL4" s="26" t="s">
        <v>69</v>
      </c>
      <c r="AM4" s="29">
        <f>SUM(AE3:AE53)</f>
        <v>83054.022616811242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3"/>
        <v>0.97876169517265998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4"/>
        <v>1.0255821652143675</v>
      </c>
      <c r="Q5" s="12">
        <f t="shared" si="15"/>
        <v>81233.889418663239</v>
      </c>
      <c r="R5" s="12">
        <f t="shared" si="16"/>
        <v>20308.47235466581</v>
      </c>
      <c r="S5" s="12">
        <f t="shared" si="2"/>
        <v>101542.36177332904</v>
      </c>
      <c r="U5" s="3">
        <f t="shared" si="3"/>
        <v>0.10607329871433702</v>
      </c>
      <c r="V5" s="34">
        <f t="shared" si="17"/>
        <v>5.5735397202531494E-3</v>
      </c>
      <c r="W5" s="3">
        <f t="shared" si="4"/>
        <v>0.60108202604790972</v>
      </c>
      <c r="Y5" s="17">
        <f t="shared" si="5"/>
        <v>10143.742977916603</v>
      </c>
      <c r="Z5" s="17">
        <f t="shared" si="6"/>
        <v>533.10015657866131</v>
      </c>
      <c r="AB5" s="18">
        <f t="shared" si="18"/>
        <v>58.349500000000006</v>
      </c>
      <c r="AC5" s="19">
        <f t="shared" si="7"/>
        <v>54.962640402814692</v>
      </c>
      <c r="AE5" s="12">
        <f t="shared" si="8"/>
        <v>10143.742977916603</v>
      </c>
      <c r="AF5" s="12">
        <f t="shared" si="9"/>
        <v>533.10015657866131</v>
      </c>
      <c r="AG5" s="12">
        <f t="shared" si="19"/>
        <v>975.86836124943909</v>
      </c>
      <c r="AH5" s="12">
        <f t="shared" si="10"/>
        <v>39.173460283258088</v>
      </c>
      <c r="AI5" s="12">
        <f t="shared" si="11"/>
        <v>11691.884956027961</v>
      </c>
      <c r="AJ5" s="12">
        <f t="shared" si="12"/>
        <v>23383.769912055923</v>
      </c>
      <c r="AL5" s="22" t="s">
        <v>71</v>
      </c>
      <c r="AM5" s="27">
        <f>SUM(AF3:AF53)</f>
        <v>6573.4851918198792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3"/>
        <v>0.97028561889246479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4"/>
        <v>1.0228084749535367</v>
      </c>
      <c r="Q6" s="12">
        <f t="shared" si="15"/>
        <v>81258.802918728543</v>
      </c>
      <c r="R6" s="12">
        <f t="shared" si="16"/>
        <v>20314.700729682136</v>
      </c>
      <c r="S6" s="12">
        <f t="shared" si="2"/>
        <v>101573.50364841068</v>
      </c>
      <c r="U6" s="3">
        <f t="shared" si="3"/>
        <v>8.9381498355350225E-2</v>
      </c>
      <c r="V6" s="34">
        <f t="shared" si="17"/>
        <v>5.2053703455748977E-3</v>
      </c>
      <c r="W6" s="3">
        <f t="shared" si="4"/>
        <v>0.50649515734698458</v>
      </c>
      <c r="Y6" s="17">
        <f t="shared" si="5"/>
        <v>8359.4686484137983</v>
      </c>
      <c r="Z6" s="17">
        <f t="shared" si="6"/>
        <v>486.93186737252893</v>
      </c>
      <c r="AB6" s="18">
        <f t="shared" si="18"/>
        <v>60.099985000000011</v>
      </c>
      <c r="AC6" s="19">
        <f t="shared" si="7"/>
        <v>55.349091253346174</v>
      </c>
      <c r="AE6" s="12">
        <f t="shared" si="8"/>
        <v>8359.4686484137983</v>
      </c>
      <c r="AF6" s="12">
        <f t="shared" si="9"/>
        <v>486.93186737252893</v>
      </c>
      <c r="AG6" s="12">
        <f t="shared" si="19"/>
        <v>804.89547684337253</v>
      </c>
      <c r="AH6" s="12">
        <f t="shared" si="10"/>
        <v>33.26934391047196</v>
      </c>
      <c r="AI6" s="12">
        <f t="shared" si="11"/>
        <v>9684.5653365401704</v>
      </c>
      <c r="AJ6" s="12">
        <f t="shared" si="12"/>
        <v>29053.696009620511</v>
      </c>
      <c r="AL6" s="22" t="s">
        <v>73</v>
      </c>
      <c r="AM6" s="27">
        <f>SUM(AG3:AG53)</f>
        <v>6590.2520817970217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3"/>
        <v>0.96092236267015241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4"/>
        <v>1.0220024315235199</v>
      </c>
      <c r="Q7" s="12">
        <f t="shared" si="15"/>
        <v>81219.666893987189</v>
      </c>
      <c r="R7" s="12">
        <f t="shared" si="16"/>
        <v>20304.916723496797</v>
      </c>
      <c r="S7" s="12">
        <f t="shared" si="2"/>
        <v>101524.58361748399</v>
      </c>
      <c r="U7" s="3">
        <f t="shared" si="3"/>
        <v>7.5241121861787927E-2</v>
      </c>
      <c r="V7" s="34">
        <f t="shared" si="17"/>
        <v>4.8876782683984011E-3</v>
      </c>
      <c r="W7" s="3">
        <f t="shared" si="4"/>
        <v>0.42636635721679822</v>
      </c>
      <c r="Y7" s="17">
        <f t="shared" si="5"/>
        <v>6882.1656006586427</v>
      </c>
      <c r="Z7" s="17">
        <f t="shared" si="6"/>
        <v>447.15493674459248</v>
      </c>
      <c r="AB7" s="18">
        <f t="shared" si="18"/>
        <v>61.902984550000014</v>
      </c>
      <c r="AC7" s="19">
        <f t="shared" si="7"/>
        <v>55.782219525604496</v>
      </c>
      <c r="AE7" s="12">
        <f t="shared" si="8"/>
        <v>6882.1656006586427</v>
      </c>
      <c r="AF7" s="12">
        <f t="shared" si="9"/>
        <v>447.15493674459248</v>
      </c>
      <c r="AG7" s="12">
        <f t="shared" si="19"/>
        <v>663.31512067816254</v>
      </c>
      <c r="AH7" s="12">
        <f t="shared" si="10"/>
        <v>28.253424055785086</v>
      </c>
      <c r="AI7" s="12">
        <f t="shared" si="11"/>
        <v>8020.8890821371824</v>
      </c>
      <c r="AJ7" s="12">
        <f t="shared" si="12"/>
        <v>32083.55632854873</v>
      </c>
      <c r="AL7" s="22" t="s">
        <v>74</v>
      </c>
      <c r="AM7" s="27">
        <f>SUM(AH3:AH53)</f>
        <v>349.29731843987855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3"/>
        <v>0.95054440115331473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4"/>
        <v>1.0219775385710936</v>
      </c>
      <c r="Q8" s="12">
        <f t="shared" si="15"/>
        <v>81178.572400251782</v>
      </c>
      <c r="R8" s="12">
        <f t="shared" si="16"/>
        <v>20294.643100062945</v>
      </c>
      <c r="S8" s="12">
        <f t="shared" si="2"/>
        <v>101473.21550031472</v>
      </c>
      <c r="U8" s="3">
        <f t="shared" si="3"/>
        <v>6.3264240083828513E-2</v>
      </c>
      <c r="V8" s="34">
        <f t="shared" si="17"/>
        <v>4.6047566579414207E-3</v>
      </c>
      <c r="W8" s="3">
        <f t="shared" si="4"/>
        <v>0.35849736047502823</v>
      </c>
      <c r="Y8" s="17">
        <f t="shared" si="5"/>
        <v>5659.3553412916744</v>
      </c>
      <c r="Z8" s="17">
        <f t="shared" si="6"/>
        <v>412.00355030315211</v>
      </c>
      <c r="AB8" s="18">
        <f t="shared" si="18"/>
        <v>63.760074086500019</v>
      </c>
      <c r="AC8" s="19">
        <f t="shared" si="7"/>
        <v>56.220106551173238</v>
      </c>
      <c r="AE8" s="12">
        <f t="shared" si="8"/>
        <v>5659.3553412916744</v>
      </c>
      <c r="AF8" s="12">
        <f t="shared" si="9"/>
        <v>412.00355030315211</v>
      </c>
      <c r="AG8" s="12">
        <f t="shared" si="19"/>
        <v>546.09271607249582</v>
      </c>
      <c r="AH8" s="12">
        <f t="shared" si="10"/>
        <v>23.970362032563987</v>
      </c>
      <c r="AI8" s="12">
        <f t="shared" si="11"/>
        <v>6641.4219696998862</v>
      </c>
      <c r="AJ8" s="12">
        <f t="shared" si="12"/>
        <v>33207.109848499429</v>
      </c>
      <c r="AL8" s="22" t="s">
        <v>76</v>
      </c>
      <c r="AM8" s="27">
        <f>SUM(AM4:AM7)</f>
        <v>96567.05720886802</v>
      </c>
    </row>
    <row r="9" spans="1:41" x14ac:dyDescent="0.2">
      <c r="A9" s="13" t="s">
        <v>77</v>
      </c>
      <c r="B9" s="12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3"/>
        <v>0.93939451532778628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4"/>
        <v>1.0226732291644476</v>
      </c>
      <c r="Q9" s="12">
        <f t="shared" si="15"/>
        <v>81192.731414463822</v>
      </c>
      <c r="R9" s="12">
        <f t="shared" si="16"/>
        <v>20298.182853615956</v>
      </c>
      <c r="S9" s="12">
        <f t="shared" si="2"/>
        <v>101490.91426807978</v>
      </c>
      <c r="U9" s="3">
        <f t="shared" si="3"/>
        <v>5.3143827965498415E-2</v>
      </c>
      <c r="V9" s="34">
        <f t="shared" si="17"/>
        <v>4.2051740383720814E-3</v>
      </c>
      <c r="W9" s="3">
        <f t="shared" si="4"/>
        <v>0.30114835847115773</v>
      </c>
      <c r="Y9" s="17">
        <f t="shared" si="5"/>
        <v>4649.4370378770209</v>
      </c>
      <c r="Z9" s="17">
        <f t="shared" si="6"/>
        <v>367.9739741716345</v>
      </c>
      <c r="AB9" s="18">
        <f t="shared" si="18"/>
        <v>65.672876309095017</v>
      </c>
      <c r="AC9" s="19">
        <f t="shared" si="7"/>
        <v>56.622886075760313</v>
      </c>
      <c r="AE9" s="12">
        <f t="shared" si="8"/>
        <v>4649.4370378770209</v>
      </c>
      <c r="AF9" s="12">
        <f t="shared" si="9"/>
        <v>367.9739741716345</v>
      </c>
      <c r="AG9" s="12">
        <f t="shared" si="19"/>
        <v>449.06403262245817</v>
      </c>
      <c r="AH9" s="12">
        <f t="shared" si="10"/>
        <v>20.2991552006383</v>
      </c>
      <c r="AI9" s="12">
        <f t="shared" si="11"/>
        <v>5486.774199871752</v>
      </c>
      <c r="AJ9" s="12">
        <f t="shared" si="12"/>
        <v>32920.645199230508</v>
      </c>
      <c r="AL9" s="22" t="s">
        <v>78</v>
      </c>
      <c r="AM9" s="27">
        <f>-AM8+B8</f>
        <v>3432.9427911319799</v>
      </c>
    </row>
    <row r="10" spans="1:41" x14ac:dyDescent="0.2">
      <c r="F10" s="3">
        <v>67</v>
      </c>
      <c r="G10" s="5">
        <v>1.2800000000000001E-2</v>
      </c>
      <c r="H10" s="3">
        <f t="shared" si="0"/>
        <v>0.98719999999999997</v>
      </c>
      <c r="I10" s="3">
        <f t="shared" si="13"/>
        <v>0.92737026553159063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4"/>
        <v>1.0232712799424433</v>
      </c>
      <c r="Q10" s="12">
        <f t="shared" si="15"/>
        <v>81254.382012178379</v>
      </c>
      <c r="R10" s="12">
        <f t="shared" si="16"/>
        <v>20313.595503044595</v>
      </c>
      <c r="S10" s="12">
        <f t="shared" si="2"/>
        <v>101567.97751522297</v>
      </c>
      <c r="U10" s="3">
        <f t="shared" si="3"/>
        <v>4.4594048922409028E-2</v>
      </c>
      <c r="V10" s="34">
        <f t="shared" si="17"/>
        <v>3.8546989884308187E-3</v>
      </c>
      <c r="W10" s="3">
        <f t="shared" si="4"/>
        <v>0.25269961056031787</v>
      </c>
      <c r="Y10" s="17">
        <f t="shared" si="5"/>
        <v>3815.6045944781845</v>
      </c>
      <c r="Z10" s="17">
        <f t="shared" si="6"/>
        <v>329.88491259046947</v>
      </c>
      <c r="AB10" s="18">
        <f t="shared" si="18"/>
        <v>67.643062598367862</v>
      </c>
      <c r="AC10" s="19">
        <f t="shared" si="7"/>
        <v>56.995220916699211</v>
      </c>
      <c r="AE10" s="12">
        <f t="shared" si="8"/>
        <v>3815.6045944781845</v>
      </c>
      <c r="AF10" s="12">
        <f t="shared" si="9"/>
        <v>329.88491259046947</v>
      </c>
      <c r="AG10" s="12">
        <f t="shared" si="19"/>
        <v>368.9280400264069</v>
      </c>
      <c r="AH10" s="12">
        <f t="shared" si="10"/>
        <v>17.164017219764961</v>
      </c>
      <c r="AI10" s="12">
        <f t="shared" si="11"/>
        <v>4531.5815643148262</v>
      </c>
      <c r="AJ10" s="12">
        <f t="shared" si="12"/>
        <v>31721.070950203783</v>
      </c>
      <c r="AL10" s="24" t="s">
        <v>83</v>
      </c>
      <c r="AM10" s="25">
        <f>MAX(0,-AM9+BASE_CASE!AM9)</f>
        <v>46.725704507611226</v>
      </c>
    </row>
    <row r="11" spans="1:41" x14ac:dyDescent="0.2">
      <c r="F11" s="3">
        <v>68</v>
      </c>
      <c r="G11" s="5">
        <v>1.397E-2</v>
      </c>
      <c r="H11" s="3">
        <f t="shared" si="0"/>
        <v>0.98602999999999996</v>
      </c>
      <c r="I11" s="3">
        <f t="shared" si="13"/>
        <v>0.91441490292211425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4"/>
        <v>1.0238903305398039</v>
      </c>
      <c r="Q11" s="12">
        <f t="shared" si="15"/>
        <v>81365.273383019172</v>
      </c>
      <c r="R11" s="12">
        <f t="shared" si="16"/>
        <v>20341.318345754793</v>
      </c>
      <c r="S11" s="12">
        <f t="shared" si="2"/>
        <v>101706.59172877396</v>
      </c>
      <c r="U11" s="3">
        <f t="shared" si="3"/>
        <v>3.7375409550118525E-2</v>
      </c>
      <c r="V11" s="34">
        <f t="shared" si="17"/>
        <v>3.5302135595276403E-3</v>
      </c>
      <c r="W11" s="3">
        <f t="shared" si="4"/>
        <v>0.21179398745067168</v>
      </c>
      <c r="Y11" s="17">
        <f t="shared" si="5"/>
        <v>3127.6013268766146</v>
      </c>
      <c r="Z11" s="17">
        <f t="shared" si="6"/>
        <v>295.46892836913315</v>
      </c>
      <c r="AB11" s="18">
        <f t="shared" si="18"/>
        <v>69.672354476318901</v>
      </c>
      <c r="AC11" s="19">
        <f t="shared" si="7"/>
        <v>57.335317849178594</v>
      </c>
      <c r="AE11" s="12">
        <f t="shared" si="8"/>
        <v>3127.6013268766146</v>
      </c>
      <c r="AF11" s="12">
        <f t="shared" si="9"/>
        <v>295.46892836913315</v>
      </c>
      <c r="AG11" s="12">
        <f t="shared" si="19"/>
        <v>302.76424921412553</v>
      </c>
      <c r="AH11" s="12">
        <f t="shared" si="10"/>
        <v>14.488612491839472</v>
      </c>
      <c r="AI11" s="12">
        <f t="shared" si="11"/>
        <v>3740.3231169517126</v>
      </c>
      <c r="AJ11" s="12">
        <f t="shared" si="12"/>
        <v>29922.584935613701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3"/>
        <v>0.90009516554235391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4"/>
        <v>1.0244800140528032</v>
      </c>
      <c r="Q12" s="12">
        <f t="shared" si="15"/>
        <v>81523.24029763104</v>
      </c>
      <c r="R12" s="12">
        <f t="shared" si="16"/>
        <v>20380.81007440776</v>
      </c>
      <c r="S12" s="12">
        <f t="shared" si="2"/>
        <v>101904.05037203879</v>
      </c>
      <c r="U12" s="3">
        <f t="shared" si="3"/>
        <v>3.1271594041079119E-2</v>
      </c>
      <c r="V12" s="34">
        <f t="shared" si="17"/>
        <v>3.3166938434775182E-3</v>
      </c>
      <c r="W12" s="3">
        <f t="shared" si="4"/>
        <v>0.17720569956611504</v>
      </c>
      <c r="Y12" s="17">
        <f t="shared" si="5"/>
        <v>2559.2603501590684</v>
      </c>
      <c r="Z12" s="17">
        <f t="shared" si="6"/>
        <v>271.4907752845715</v>
      </c>
      <c r="AB12" s="18">
        <f t="shared" si="18"/>
        <v>71.762525110608465</v>
      </c>
      <c r="AC12" s="19">
        <f t="shared" si="7"/>
        <v>57.644245446070897</v>
      </c>
      <c r="AE12" s="12">
        <f t="shared" si="8"/>
        <v>2559.2603501590684</v>
      </c>
      <c r="AF12" s="12">
        <f t="shared" si="9"/>
        <v>271.4907752845715</v>
      </c>
      <c r="AG12" s="12">
        <f t="shared" si="19"/>
        <v>248.17184012410982</v>
      </c>
      <c r="AH12" s="12">
        <f t="shared" si="10"/>
        <v>12.208704596608579</v>
      </c>
      <c r="AI12" s="12">
        <f t="shared" si="11"/>
        <v>3091.1316701643582</v>
      </c>
      <c r="AJ12" s="12">
        <f t="shared" si="12"/>
        <v>27820.185031479225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3"/>
        <v>0.88437050300032904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4"/>
        <v>1.0252401581289994</v>
      </c>
      <c r="Q13" s="12">
        <f t="shared" si="15"/>
        <v>81742.119978905161</v>
      </c>
      <c r="R13" s="12">
        <f t="shared" si="16"/>
        <v>20435.52999472629</v>
      </c>
      <c r="S13" s="12">
        <f t="shared" si="2"/>
        <v>102177.64997363146</v>
      </c>
      <c r="U13" s="3">
        <f t="shared" si="3"/>
        <v>2.6116487399204247E-2</v>
      </c>
      <c r="V13" s="34">
        <f t="shared" si="17"/>
        <v>3.0957835714200289E-3</v>
      </c>
      <c r="W13" s="3">
        <f t="shared" si="4"/>
        <v>0.14799342859549075</v>
      </c>
      <c r="Y13" s="17">
        <f t="shared" si="5"/>
        <v>2090.3465734784677</v>
      </c>
      <c r="Z13" s="17">
        <f t="shared" si="6"/>
        <v>247.83300289604725</v>
      </c>
      <c r="AB13" s="18">
        <f t="shared" si="18"/>
        <v>73.91540086392672</v>
      </c>
      <c r="AC13" s="19">
        <f t="shared" si="7"/>
        <v>57.911868101037086</v>
      </c>
      <c r="AE13" s="12">
        <f t="shared" si="8"/>
        <v>2090.3465734784677</v>
      </c>
      <c r="AF13" s="12">
        <f t="shared" si="9"/>
        <v>247.83300289604725</v>
      </c>
      <c r="AG13" s="12">
        <f t="shared" si="19"/>
        <v>203.07451046928611</v>
      </c>
      <c r="AH13" s="12">
        <f t="shared" si="10"/>
        <v>10.262313100024858</v>
      </c>
      <c r="AI13" s="12">
        <f t="shared" si="11"/>
        <v>2551.5163999438259</v>
      </c>
      <c r="AJ13" s="12">
        <f t="shared" si="12"/>
        <v>25515.16399943826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3"/>
        <v>0.86691302927110259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4"/>
        <v>1.0265715519580048</v>
      </c>
      <c r="Q14" s="12">
        <f t="shared" si="15"/>
        <v>82068.023997806289</v>
      </c>
      <c r="R14" s="12">
        <f t="shared" si="16"/>
        <v>20517.005999451572</v>
      </c>
      <c r="S14" s="12">
        <f t="shared" si="2"/>
        <v>102585.02999725787</v>
      </c>
      <c r="U14" s="3">
        <f t="shared" si="3"/>
        <v>2.1760805747252358E-2</v>
      </c>
      <c r="V14" s="34">
        <f t="shared" si="17"/>
        <v>2.9213902804749873E-3</v>
      </c>
      <c r="W14" s="3">
        <f t="shared" si="4"/>
        <v>0.1233112325677634</v>
      </c>
      <c r="Y14" s="17">
        <f t="shared" si="5"/>
        <v>1703.4041320474446</v>
      </c>
      <c r="Z14" s="17">
        <f t="shared" si="6"/>
        <v>228.72676242936825</v>
      </c>
      <c r="AB14" s="18">
        <f t="shared" si="18"/>
        <v>76.132862889844517</v>
      </c>
      <c r="AC14" s="19">
        <f t="shared" si="7"/>
        <v>58.105276763512293</v>
      </c>
      <c r="AE14" s="12">
        <f t="shared" si="8"/>
        <v>1703.4041320474446</v>
      </c>
      <c r="AF14" s="12">
        <f t="shared" si="9"/>
        <v>228.72676242936825</v>
      </c>
      <c r="AG14" s="12">
        <f t="shared" si="19"/>
        <v>165.86662781865454</v>
      </c>
      <c r="AH14" s="12">
        <f t="shared" si="10"/>
        <v>8.5991991277220841</v>
      </c>
      <c r="AI14" s="12">
        <f t="shared" si="11"/>
        <v>2106.5967214231896</v>
      </c>
      <c r="AJ14" s="12">
        <f t="shared" si="12"/>
        <v>23172.563935655086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3"/>
        <v>0.84808367827533426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4"/>
        <v>1.0248699999999999</v>
      </c>
      <c r="Q15" s="12">
        <f t="shared" si="15"/>
        <v>82258.656528029838</v>
      </c>
      <c r="R15" s="12">
        <f t="shared" si="16"/>
        <v>20564.66413200746</v>
      </c>
      <c r="S15" s="12">
        <f t="shared" si="2"/>
        <v>102823.32066003729</v>
      </c>
      <c r="U15" s="3">
        <f t="shared" si="3"/>
        <v>1.8094936889458735E-2</v>
      </c>
      <c r="V15" s="34">
        <f t="shared" si="17"/>
        <v>2.6783199713718204E-3</v>
      </c>
      <c r="W15" s="3">
        <f t="shared" si="4"/>
        <v>0.10253797570693284</v>
      </c>
      <c r="Y15" s="17">
        <f t="shared" si="5"/>
        <v>1385.2840953360651</v>
      </c>
      <c r="Z15" s="17">
        <f t="shared" si="6"/>
        <v>205.08255393960704</v>
      </c>
      <c r="AB15" s="18">
        <f t="shared" si="18"/>
        <v>78.416848776539851</v>
      </c>
      <c r="AC15" s="19">
        <f t="shared" si="7"/>
        <v>58.396123475579984</v>
      </c>
      <c r="AE15" s="12">
        <f t="shared" si="8"/>
        <v>1385.2840953360651</v>
      </c>
      <c r="AF15" s="12">
        <f t="shared" si="9"/>
        <v>205.08255393960704</v>
      </c>
      <c r="AG15" s="12">
        <f t="shared" si="19"/>
        <v>135.16307923273806</v>
      </c>
      <c r="AH15" s="12">
        <f t="shared" si="10"/>
        <v>7.2008979629530714</v>
      </c>
      <c r="AI15" s="12">
        <f t="shared" si="11"/>
        <v>1732.7306264713634</v>
      </c>
      <c r="AJ15" s="12">
        <f t="shared" si="12"/>
        <v>20792.767517656361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3"/>
        <v>0.82779751669098822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4"/>
        <v>1.0255201903020761</v>
      </c>
      <c r="Q16" s="12">
        <f t="shared" si="15"/>
        <v>82502.039008492677</v>
      </c>
      <c r="R16" s="12">
        <f t="shared" si="16"/>
        <v>20625.509752123169</v>
      </c>
      <c r="S16" s="12">
        <f t="shared" si="2"/>
        <v>103127.54876061584</v>
      </c>
      <c r="U16" s="3">
        <f t="shared" si="3"/>
        <v>1.5012790099203447E-2</v>
      </c>
      <c r="V16" s="34">
        <f t="shared" si="17"/>
        <v>2.4527083789098333E-3</v>
      </c>
      <c r="W16" s="3">
        <f t="shared" si="4"/>
        <v>8.5072477228819554E-2</v>
      </c>
      <c r="Y16" s="17">
        <f t="shared" si="5"/>
        <v>1124.0413604471682</v>
      </c>
      <c r="Z16" s="17">
        <f t="shared" si="6"/>
        <v>183.67541380755284</v>
      </c>
      <c r="AB16" s="18">
        <f t="shared" si="18"/>
        <v>80.769354239836048</v>
      </c>
      <c r="AC16" s="19">
        <f t="shared" si="7"/>
        <v>58.65121696154052</v>
      </c>
      <c r="AE16" s="12">
        <f t="shared" si="8"/>
        <v>1124.0413604471682</v>
      </c>
      <c r="AF16" s="12">
        <f t="shared" si="9"/>
        <v>183.67541380755284</v>
      </c>
      <c r="AG16" s="12">
        <f t="shared" si="19"/>
        <v>109.92058537429384</v>
      </c>
      <c r="AH16" s="12">
        <f t="shared" si="10"/>
        <v>6.0139770599844891</v>
      </c>
      <c r="AI16" s="12">
        <f t="shared" si="11"/>
        <v>1423.6513366889992</v>
      </c>
      <c r="AJ16" s="12">
        <f t="shared" si="12"/>
        <v>18507.467376956989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3"/>
        <v>0.80629133720735635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4"/>
        <v>1.0259004351772227</v>
      </c>
      <c r="Q17" s="12">
        <f t="shared" si="15"/>
        <v>82776.822411940782</v>
      </c>
      <c r="R17" s="12">
        <f t="shared" si="16"/>
        <v>20694.205602985196</v>
      </c>
      <c r="S17" s="12">
        <f t="shared" si="2"/>
        <v>103471.02801492598</v>
      </c>
      <c r="U17" s="3">
        <f t="shared" si="3"/>
        <v>1.2429344140562218E-2</v>
      </c>
      <c r="V17" s="34">
        <f t="shared" si="17"/>
        <v>2.2101829584047317E-3</v>
      </c>
      <c r="W17" s="3">
        <f t="shared" si="4"/>
        <v>7.0432950129852595E-2</v>
      </c>
      <c r="Y17" s="17">
        <f t="shared" si="5"/>
        <v>910.14005213761232</v>
      </c>
      <c r="Z17" s="17">
        <f t="shared" si="6"/>
        <v>161.87217158013684</v>
      </c>
      <c r="AB17" s="18">
        <f t="shared" si="18"/>
        <v>83.192434867031125</v>
      </c>
      <c r="AC17" s="19">
        <f t="shared" si="7"/>
        <v>58.885591036863985</v>
      </c>
      <c r="AE17" s="12">
        <f t="shared" si="8"/>
        <v>910.14005213761232</v>
      </c>
      <c r="AF17" s="12">
        <f t="shared" si="9"/>
        <v>161.87217158013684</v>
      </c>
      <c r="AG17" s="12">
        <f t="shared" si="19"/>
        <v>89.191245197340578</v>
      </c>
      <c r="AH17" s="12">
        <f t="shared" si="10"/>
        <v>5.0095431025891921</v>
      </c>
      <c r="AI17" s="12">
        <f t="shared" si="11"/>
        <v>1166.2130120176789</v>
      </c>
      <c r="AJ17" s="12">
        <f t="shared" si="12"/>
        <v>16326.982168247505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3"/>
        <v>0.78273150433415739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4"/>
        <v>1.0248400102435682</v>
      </c>
      <c r="Q18" s="12">
        <f t="shared" si="15"/>
        <v>82966.673538954579</v>
      </c>
      <c r="R18" s="12">
        <f t="shared" si="16"/>
        <v>20741.668384738645</v>
      </c>
      <c r="S18" s="12">
        <f t="shared" si="2"/>
        <v>103708.34192369322</v>
      </c>
      <c r="U18" s="3">
        <f t="shared" si="3"/>
        <v>1.025623489905874E-2</v>
      </c>
      <c r="V18" s="34">
        <f t="shared" si="17"/>
        <v>2.0580508027942921E-3</v>
      </c>
      <c r="W18" s="3">
        <f t="shared" si="4"/>
        <v>5.8118664427999553E-2</v>
      </c>
      <c r="Y18" s="17">
        <f t="shared" si="5"/>
        <v>734.4919150647786</v>
      </c>
      <c r="Z18" s="17">
        <f t="shared" si="6"/>
        <v>147.41406184172587</v>
      </c>
      <c r="AB18" s="18">
        <f t="shared" si="18"/>
        <v>85.688207913042064</v>
      </c>
      <c r="AC18" s="19">
        <f t="shared" si="7"/>
        <v>59.182075408585028</v>
      </c>
      <c r="AE18" s="12">
        <f t="shared" si="8"/>
        <v>734.4919150647786</v>
      </c>
      <c r="AF18" s="12">
        <f t="shared" si="9"/>
        <v>147.41406184172587</v>
      </c>
      <c r="AG18" s="12">
        <f t="shared" si="19"/>
        <v>72.218403290745584</v>
      </c>
      <c r="AH18" s="12">
        <f t="shared" si="10"/>
        <v>4.1683681658340452</v>
      </c>
      <c r="AI18" s="12">
        <f t="shared" si="11"/>
        <v>958.29274836308412</v>
      </c>
      <c r="AJ18" s="12">
        <f t="shared" si="12"/>
        <v>14374.391225446261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3"/>
        <v>0.75700311978669366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4"/>
        <v>1.0230616849658185</v>
      </c>
      <c r="Q19" s="12">
        <f t="shared" si="15"/>
        <v>83012.664280582874</v>
      </c>
      <c r="R19" s="12">
        <f t="shared" si="16"/>
        <v>20753.166070145719</v>
      </c>
      <c r="S19" s="12">
        <f t="shared" si="2"/>
        <v>103765.83035072859</v>
      </c>
      <c r="U19" s="3">
        <f t="shared" si="3"/>
        <v>8.4312455892376799E-3</v>
      </c>
      <c r="V19" s="34">
        <f t="shared" si="17"/>
        <v>1.9103604997483452E-3</v>
      </c>
      <c r="W19" s="3">
        <f t="shared" si="4"/>
        <v>4.7777058339013523E-2</v>
      </c>
      <c r="Y19" s="17">
        <f t="shared" si="5"/>
        <v>590.51332464717814</v>
      </c>
      <c r="Z19" s="17">
        <f t="shared" si="6"/>
        <v>133.82492427166974</v>
      </c>
      <c r="AB19" s="18">
        <f t="shared" si="18"/>
        <v>88.258854150433322</v>
      </c>
      <c r="AC19" s="19">
        <f t="shared" si="7"/>
        <v>59.583443077412518</v>
      </c>
      <c r="AE19" s="12">
        <f t="shared" si="8"/>
        <v>590.51332464717814</v>
      </c>
      <c r="AF19" s="12">
        <f t="shared" si="9"/>
        <v>133.82492427166974</v>
      </c>
      <c r="AG19" s="12">
        <f t="shared" si="19"/>
        <v>58.280931319680263</v>
      </c>
      <c r="AH19" s="12">
        <f t="shared" si="10"/>
        <v>3.4629101336809511</v>
      </c>
      <c r="AI19" s="12">
        <f t="shared" si="11"/>
        <v>786.082090372209</v>
      </c>
      <c r="AJ19" s="12">
        <f t="shared" si="12"/>
        <v>12577.313445955344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3"/>
        <v>0.72857765263870333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4"/>
        <v>1.0214653028663212</v>
      </c>
      <c r="Q20" s="12">
        <f t="shared" si="15"/>
        <v>82929.0760233615</v>
      </c>
      <c r="R20" s="12">
        <f t="shared" si="16"/>
        <v>20732.269005840375</v>
      </c>
      <c r="S20" s="12">
        <f t="shared" si="2"/>
        <v>103661.34502920188</v>
      </c>
      <c r="U20" s="3">
        <f t="shared" si="3"/>
        <v>6.897454469757534E-3</v>
      </c>
      <c r="V20" s="34">
        <f t="shared" si="17"/>
        <v>1.7940285406299577E-3</v>
      </c>
      <c r="W20" s="3">
        <f t="shared" si="4"/>
        <v>3.9085575328626034E-2</v>
      </c>
      <c r="Y20" s="17">
        <f t="shared" si="5"/>
        <v>472.46057553425072</v>
      </c>
      <c r="Z20" s="17">
        <f t="shared" si="6"/>
        <v>122.91075296152061</v>
      </c>
      <c r="AB20" s="18">
        <f t="shared" si="18"/>
        <v>90.906619774946321</v>
      </c>
      <c r="AC20" s="19">
        <f t="shared" si="7"/>
        <v>60.081283424432172</v>
      </c>
      <c r="AE20" s="12">
        <f t="shared" si="8"/>
        <v>472.46057553425072</v>
      </c>
      <c r="AF20" s="12">
        <f t="shared" si="9"/>
        <v>122.91075296152061</v>
      </c>
      <c r="AG20" s="12">
        <f t="shared" si="19"/>
        <v>46.856421607217335</v>
      </c>
      <c r="AH20" s="12">
        <f t="shared" si="10"/>
        <v>2.8705069832519019</v>
      </c>
      <c r="AI20" s="12">
        <f t="shared" si="11"/>
        <v>645.09825708624055</v>
      </c>
      <c r="AJ20" s="12">
        <f t="shared" si="12"/>
        <v>10966.670370466089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3"/>
        <v>0.69834168005419717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4"/>
        <v>1.0210659664998805</v>
      </c>
      <c r="Q21" s="12">
        <f t="shared" si="15"/>
        <v>82813.18390319949</v>
      </c>
      <c r="R21" s="12">
        <f t="shared" si="16"/>
        <v>20703.295975799872</v>
      </c>
      <c r="S21" s="12">
        <f t="shared" si="2"/>
        <v>103516.47987899937</v>
      </c>
      <c r="U21" s="3">
        <f t="shared" si="3"/>
        <v>5.6195285928732066E-3</v>
      </c>
      <c r="V21" s="34">
        <f t="shared" si="17"/>
        <v>1.6220513761379801E-3</v>
      </c>
      <c r="W21" s="3">
        <f t="shared" si="4"/>
        <v>3.1843995359614845E-2</v>
      </c>
      <c r="Y21" s="17">
        <f t="shared" si="5"/>
        <v>376.45698100537476</v>
      </c>
      <c r="Z21" s="17">
        <f t="shared" si="6"/>
        <v>108.68359412124468</v>
      </c>
      <c r="AB21" s="18">
        <f t="shared" si="18"/>
        <v>93.63381836819471</v>
      </c>
      <c r="AC21" s="19">
        <f t="shared" si="7"/>
        <v>60.6069773721837</v>
      </c>
      <c r="AE21" s="12">
        <f t="shared" si="8"/>
        <v>376.45698100537476</v>
      </c>
      <c r="AF21" s="12">
        <f t="shared" si="9"/>
        <v>108.68359412124468</v>
      </c>
      <c r="AG21" s="12">
        <f t="shared" si="19"/>
        <v>37.489105321837684</v>
      </c>
      <c r="AH21" s="12">
        <f t="shared" si="10"/>
        <v>2.3688585795208197</v>
      </c>
      <c r="AI21" s="12">
        <f t="shared" si="11"/>
        <v>524.99853902797793</v>
      </c>
      <c r="AJ21" s="12">
        <f t="shared" si="12"/>
        <v>9449.9737025036029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3"/>
        <v>0.66549168742444775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4"/>
        <v>1.0208560193830205</v>
      </c>
      <c r="Q22" s="12">
        <f t="shared" si="15"/>
        <v>82680.449851873462</v>
      </c>
      <c r="R22" s="12">
        <f t="shared" si="16"/>
        <v>20670.112462968365</v>
      </c>
      <c r="S22" s="12">
        <f t="shared" si="2"/>
        <v>103350.56231484182</v>
      </c>
      <c r="U22" s="3">
        <f t="shared" si="3"/>
        <v>4.5519080726847839E-3</v>
      </c>
      <c r="V22" s="34">
        <f t="shared" si="17"/>
        <v>1.4979415417162821E-3</v>
      </c>
      <c r="W22" s="3">
        <f t="shared" si="4"/>
        <v>2.5794145745213777E-2</v>
      </c>
      <c r="Y22" s="17">
        <f t="shared" si="5"/>
        <v>298.22748949250325</v>
      </c>
      <c r="Z22" s="17">
        <f t="shared" si="6"/>
        <v>98.159673687105482</v>
      </c>
      <c r="AB22" s="18">
        <f t="shared" si="18"/>
        <v>96.442832919240558</v>
      </c>
      <c r="AC22" s="19">
        <f t="shared" si="7"/>
        <v>61.149844354228733</v>
      </c>
      <c r="AE22" s="12">
        <f t="shared" si="8"/>
        <v>298.22748949250325</v>
      </c>
      <c r="AF22" s="12">
        <f t="shared" si="9"/>
        <v>98.159673687105482</v>
      </c>
      <c r="AG22" s="12">
        <f t="shared" si="19"/>
        <v>29.871358484000847</v>
      </c>
      <c r="AH22" s="12">
        <f t="shared" si="10"/>
        <v>1.9472553598572298</v>
      </c>
      <c r="AI22" s="12">
        <f t="shared" si="11"/>
        <v>428.20577702346679</v>
      </c>
      <c r="AJ22" s="12">
        <f t="shared" si="12"/>
        <v>8135.9097634458694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3"/>
        <v>0.63037369107905961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4"/>
        <v>1.0218726692939477</v>
      </c>
      <c r="Q23" s="12">
        <f t="shared" si="15"/>
        <v>82630.136364810038</v>
      </c>
      <c r="R23" s="12">
        <f t="shared" si="16"/>
        <v>20657.534091202509</v>
      </c>
      <c r="S23" s="12">
        <f t="shared" si="2"/>
        <v>103287.67045601255</v>
      </c>
      <c r="U23" s="3">
        <f t="shared" si="3"/>
        <v>3.6649483011358262E-3</v>
      </c>
      <c r="V23" s="34">
        <f t="shared" si="17"/>
        <v>1.3611570709749308E-3</v>
      </c>
      <c r="W23" s="3">
        <f t="shared" si="4"/>
        <v>2.0768040373103019E-2</v>
      </c>
      <c r="Y23" s="17">
        <f t="shared" si="5"/>
        <v>234.833929999779</v>
      </c>
      <c r="Z23" s="17">
        <f t="shared" si="6"/>
        <v>87.233910094885289</v>
      </c>
      <c r="AB23" s="18">
        <f t="shared" si="18"/>
        <v>99.336117906817776</v>
      </c>
      <c r="AC23" s="19">
        <f t="shared" si="7"/>
        <v>61.636191648391943</v>
      </c>
      <c r="AE23" s="12">
        <f t="shared" si="8"/>
        <v>234.833929999779</v>
      </c>
      <c r="AF23" s="12">
        <f t="shared" si="9"/>
        <v>87.233910094885289</v>
      </c>
      <c r="AG23" s="12">
        <f t="shared" si="19"/>
        <v>23.66396019087335</v>
      </c>
      <c r="AH23" s="12">
        <f t="shared" si="10"/>
        <v>1.5898529105585499</v>
      </c>
      <c r="AI23" s="12">
        <f t="shared" si="11"/>
        <v>347.32165319609618</v>
      </c>
      <c r="AJ23" s="12">
        <f t="shared" si="12"/>
        <v>6946.4330639219233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3"/>
        <v>0.593213161989949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4"/>
        <v>1.0228907378993022</v>
      </c>
      <c r="Q24" s="12">
        <f t="shared" si="15"/>
        <v>82662.12593342425</v>
      </c>
      <c r="R24" s="12">
        <f t="shared" si="16"/>
        <v>20665.531483356062</v>
      </c>
      <c r="S24" s="12">
        <f t="shared" si="2"/>
        <v>103327.6574167803</v>
      </c>
      <c r="U24" s="3">
        <f t="shared" si="3"/>
        <v>2.9315646589662884E-3</v>
      </c>
      <c r="V24" s="34">
        <f t="shared" si="17"/>
        <v>1.2242759799944226E-3</v>
      </c>
      <c r="W24" s="3">
        <f t="shared" si="4"/>
        <v>1.6612199734142304E-2</v>
      </c>
      <c r="Y24" s="17">
        <f t="shared" si="5"/>
        <v>183.70939133548092</v>
      </c>
      <c r="Z24" s="17">
        <f t="shared" si="6"/>
        <v>76.735314843867258</v>
      </c>
      <c r="AB24" s="18">
        <f t="shared" si="18"/>
        <v>102.31620144402231</v>
      </c>
      <c r="AC24" s="19">
        <f t="shared" si="7"/>
        <v>62.064573512731791</v>
      </c>
      <c r="AE24" s="12">
        <f t="shared" si="8"/>
        <v>183.70939133548092</v>
      </c>
      <c r="AF24" s="12">
        <f t="shared" si="9"/>
        <v>76.735314843867258</v>
      </c>
      <c r="AG24" s="12">
        <f t="shared" si="19"/>
        <v>18.633766576543881</v>
      </c>
      <c r="AH24" s="12">
        <f t="shared" si="10"/>
        <v>1.288959568451834</v>
      </c>
      <c r="AI24" s="12">
        <f t="shared" si="11"/>
        <v>280.36743232434389</v>
      </c>
      <c r="AJ24" s="12">
        <f t="shared" si="12"/>
        <v>5887.7160788112215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3"/>
        <v>0.55421532872072976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4"/>
        <v>1.0240900000000002</v>
      </c>
      <c r="Q25" s="12">
        <f t="shared" si="15"/>
        <v>82791.08050312291</v>
      </c>
      <c r="R25" s="12">
        <f t="shared" si="16"/>
        <v>20697.770125780728</v>
      </c>
      <c r="S25" s="12">
        <f t="shared" si="2"/>
        <v>103488.85062890363</v>
      </c>
      <c r="U25" s="3">
        <f t="shared" si="3"/>
        <v>2.3280170585429677E-3</v>
      </c>
      <c r="V25" s="34">
        <f t="shared" si="17"/>
        <v>1.0920860105225149E-3</v>
      </c>
      <c r="W25" s="3">
        <f t="shared" si="4"/>
        <v>1.319209666507682E-2</v>
      </c>
      <c r="Y25" s="17">
        <f t="shared" si="5"/>
        <v>142.67800389815619</v>
      </c>
      <c r="Z25" s="17">
        <f t="shared" si="6"/>
        <v>66.94399856608544</v>
      </c>
      <c r="AB25" s="18">
        <f t="shared" si="18"/>
        <v>105.38568748734298</v>
      </c>
      <c r="AC25" s="19">
        <f t="shared" si="7"/>
        <v>62.422746748931957</v>
      </c>
      <c r="AE25" s="12">
        <f t="shared" si="8"/>
        <v>142.67800389815619</v>
      </c>
      <c r="AF25" s="12">
        <f t="shared" si="9"/>
        <v>66.94399856608544</v>
      </c>
      <c r="AG25" s="12">
        <f t="shared" si="19"/>
        <v>14.577099908438901</v>
      </c>
      <c r="AH25" s="12">
        <f t="shared" si="10"/>
        <v>1.0369791369470398</v>
      </c>
      <c r="AI25" s="12">
        <f t="shared" si="11"/>
        <v>225.23608150962758</v>
      </c>
      <c r="AJ25" s="12">
        <f t="shared" si="12"/>
        <v>4955.1937932118071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3"/>
        <v>0.51421206629366745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4"/>
        <v>1.0250103953858547</v>
      </c>
      <c r="Q26" s="12">
        <f t="shared" si="15"/>
        <v>82994.760361387715</v>
      </c>
      <c r="R26" s="12">
        <f t="shared" si="16"/>
        <v>20748.690090346929</v>
      </c>
      <c r="S26" s="12">
        <f t="shared" si="2"/>
        <v>103743.45045173465</v>
      </c>
      <c r="U26" s="3">
        <f t="shared" si="3"/>
        <v>1.8359836691687354E-3</v>
      </c>
      <c r="V26" s="34">
        <f t="shared" si="17"/>
        <v>9.5220553728524442E-4</v>
      </c>
      <c r="W26" s="3">
        <f t="shared" si="4"/>
        <v>1.040390745862284E-2</v>
      </c>
      <c r="Y26" s="17">
        <f t="shared" si="5"/>
        <v>110.04713518908581</v>
      </c>
      <c r="Z26" s="17">
        <f t="shared" si="6"/>
        <v>57.085309863200223</v>
      </c>
      <c r="AB26" s="18">
        <f t="shared" si="18"/>
        <v>108.54725811196327</v>
      </c>
      <c r="AC26" s="19">
        <f t="shared" si="7"/>
        <v>62.726611789333674</v>
      </c>
      <c r="AE26" s="12">
        <f t="shared" si="8"/>
        <v>110.04713518908581</v>
      </c>
      <c r="AF26" s="12">
        <f t="shared" si="9"/>
        <v>57.085309863200223</v>
      </c>
      <c r="AG26" s="12">
        <f t="shared" si="19"/>
        <v>11.321309570948841</v>
      </c>
      <c r="AH26" s="12">
        <f t="shared" si="10"/>
        <v>0.82749552619763711</v>
      </c>
      <c r="AI26" s="12">
        <f t="shared" si="11"/>
        <v>179.28125014943248</v>
      </c>
      <c r="AJ26" s="12">
        <f t="shared" si="12"/>
        <v>4123.4687534369468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3"/>
        <v>0.47242719378664405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4"/>
        <v>1.026051725769471</v>
      </c>
      <c r="Q27" s="12">
        <f t="shared" si="15"/>
        <v>83283.464922455794</v>
      </c>
      <c r="R27" s="12">
        <f t="shared" si="16"/>
        <v>20820.866230613949</v>
      </c>
      <c r="S27" s="12">
        <f t="shared" si="2"/>
        <v>104104.33115306974</v>
      </c>
      <c r="U27" s="3">
        <f t="shared" si="3"/>
        <v>1.4337728907802716E-3</v>
      </c>
      <c r="V27" s="34">
        <f t="shared" si="17"/>
        <v>8.4542152008769162E-4</v>
      </c>
      <c r="W27" s="3">
        <f t="shared" si="4"/>
        <v>8.1247130477548751E-3</v>
      </c>
      <c r="Y27" s="17">
        <f t="shared" si="5"/>
        <v>84.048397432277454</v>
      </c>
      <c r="Z27" s="17">
        <f t="shared" si="6"/>
        <v>49.568504176238136</v>
      </c>
      <c r="AB27" s="18">
        <f t="shared" si="18"/>
        <v>111.80367585532217</v>
      </c>
      <c r="AC27" s="19">
        <f t="shared" si="7"/>
        <v>62.967985453717404</v>
      </c>
      <c r="AE27" s="12">
        <f t="shared" si="8"/>
        <v>84.048397432277454</v>
      </c>
      <c r="AF27" s="12">
        <f t="shared" si="9"/>
        <v>49.568504176238136</v>
      </c>
      <c r="AG27" s="12">
        <f t="shared" si="19"/>
        <v>8.7320894589576916</v>
      </c>
      <c r="AH27" s="12">
        <f t="shared" si="10"/>
        <v>0.65511309351638503</v>
      </c>
      <c r="AI27" s="12">
        <f t="shared" si="11"/>
        <v>143.00410416098967</v>
      </c>
      <c r="AJ27" s="12">
        <f t="shared" si="12"/>
        <v>3432.0984998637523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3"/>
        <v>0.42866153855424932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4"/>
        <v>1.0267129312805383</v>
      </c>
      <c r="Q28" s="12">
        <f t="shared" si="15"/>
        <v>83627.029768984314</v>
      </c>
      <c r="R28" s="12">
        <f t="shared" si="16"/>
        <v>20906.757442246078</v>
      </c>
      <c r="S28" s="12">
        <f t="shared" si="2"/>
        <v>104533.78721123039</v>
      </c>
      <c r="U28" s="3">
        <f t="shared" si="3"/>
        <v>1.1058059446516291E-3</v>
      </c>
      <c r="V28" s="34">
        <f t="shared" si="17"/>
        <v>7.5267341674401141E-4</v>
      </c>
      <c r="W28" s="3">
        <f t="shared" si="4"/>
        <v>6.2662336863592337E-3</v>
      </c>
      <c r="Y28" s="17">
        <f t="shared" si="5"/>
        <v>63.39677857868783</v>
      </c>
      <c r="Z28" s="17">
        <f t="shared" si="6"/>
        <v>43.159653303605751</v>
      </c>
      <c r="AB28" s="18">
        <f t="shared" si="18"/>
        <v>115.15778613098183</v>
      </c>
      <c r="AC28" s="19">
        <f t="shared" si="7"/>
        <v>63.169580358199894</v>
      </c>
      <c r="AE28" s="12">
        <f t="shared" si="8"/>
        <v>63.39677857868783</v>
      </c>
      <c r="AF28" s="12">
        <f t="shared" si="9"/>
        <v>43.159653303605751</v>
      </c>
      <c r="AG28" s="12">
        <f t="shared" si="19"/>
        <v>6.6691207675342934</v>
      </c>
      <c r="AH28" s="12">
        <f t="shared" si="10"/>
        <v>0.51323471375746677</v>
      </c>
      <c r="AI28" s="12">
        <f t="shared" si="11"/>
        <v>113.73878736358535</v>
      </c>
      <c r="AJ28" s="12">
        <f t="shared" si="12"/>
        <v>2843.4696840896336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3"/>
        <v>0.38279475392894463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4"/>
        <v>1.0274345732142838</v>
      </c>
      <c r="Q29" s="12">
        <f t="shared" si="15"/>
        <v>84031.033003797362</v>
      </c>
      <c r="R29" s="12">
        <f t="shared" si="16"/>
        <v>21007.75825094934</v>
      </c>
      <c r="S29" s="12">
        <f t="shared" si="2"/>
        <v>105038.7912547467</v>
      </c>
      <c r="U29" s="3">
        <f t="shared" si="3"/>
        <v>8.3936200228781888E-4</v>
      </c>
      <c r="V29" s="34">
        <f t="shared" si="17"/>
        <v>6.704870044404377E-4</v>
      </c>
      <c r="W29" s="3">
        <f t="shared" si="4"/>
        <v>4.7563846796309763E-3</v>
      </c>
      <c r="Y29" s="17">
        <f t="shared" si="5"/>
        <v>47.06269893400097</v>
      </c>
      <c r="Z29" s="17">
        <f t="shared" si="6"/>
        <v>37.601103373909936</v>
      </c>
      <c r="AB29" s="18">
        <f t="shared" si="18"/>
        <v>118.61251971491129</v>
      </c>
      <c r="AC29" s="19">
        <f t="shared" si="7"/>
        <v>63.327310045051277</v>
      </c>
      <c r="AE29" s="12">
        <f t="shared" si="8"/>
        <v>47.06269893400097</v>
      </c>
      <c r="AF29" s="12">
        <f t="shared" si="9"/>
        <v>37.601103373909936</v>
      </c>
      <c r="AG29" s="12">
        <f t="shared" si="19"/>
        <v>5.0304402197383498</v>
      </c>
      <c r="AH29" s="12">
        <f t="shared" si="10"/>
        <v>0.39682372347081579</v>
      </c>
      <c r="AI29" s="12">
        <f t="shared" si="11"/>
        <v>90.091066251120083</v>
      </c>
      <c r="AJ29" s="12">
        <f t="shared" si="12"/>
        <v>2342.3677225291221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3"/>
        <v>0.33599426731359183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4"/>
        <v>1.0282167231936064</v>
      </c>
      <c r="Q30" s="12">
        <f t="shared" si="15"/>
        <v>84501.266906900069</v>
      </c>
      <c r="R30" s="12">
        <f t="shared" si="16"/>
        <v>21125.316726725017</v>
      </c>
      <c r="S30" s="12">
        <f t="shared" si="2"/>
        <v>105626.58363362509</v>
      </c>
      <c r="U30" s="3">
        <f t="shared" si="3"/>
        <v>6.2623036330489363E-4</v>
      </c>
      <c r="V30" s="34">
        <f t="shared" si="17"/>
        <v>5.8151559093168293E-4</v>
      </c>
      <c r="W30" s="3">
        <f t="shared" si="4"/>
        <v>3.5486387253943989E-3</v>
      </c>
      <c r="Y30" s="17">
        <f t="shared" si="5"/>
        <v>34.340052940798287</v>
      </c>
      <c r="Z30" s="17">
        <f t="shared" si="6"/>
        <v>31.894106662588779</v>
      </c>
      <c r="AB30" s="18">
        <f t="shared" si="18"/>
        <v>122.17089530635863</v>
      </c>
      <c r="AC30" s="19">
        <f t="shared" si="7"/>
        <v>63.437141095905886</v>
      </c>
      <c r="AE30" s="12">
        <f t="shared" si="8"/>
        <v>34.340052940798287</v>
      </c>
      <c r="AF30" s="12">
        <f t="shared" si="9"/>
        <v>31.894106662588779</v>
      </c>
      <c r="AG30" s="12">
        <f t="shared" si="19"/>
        <v>3.7343518245189613</v>
      </c>
      <c r="AH30" s="12">
        <f t="shared" si="10"/>
        <v>0.30173144602815538</v>
      </c>
      <c r="AI30" s="12">
        <f t="shared" si="11"/>
        <v>70.270242873934194</v>
      </c>
      <c r="AJ30" s="12">
        <f t="shared" si="12"/>
        <v>1897.2965575962232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3"/>
        <v>0.28899538920176659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4"/>
        <v>1.0287783115855829</v>
      </c>
      <c r="Q31" s="12">
        <f t="shared" si="15"/>
        <v>85020.543140026217</v>
      </c>
      <c r="R31" s="12">
        <f t="shared" si="16"/>
        <v>21255.135785006554</v>
      </c>
      <c r="S31" s="12">
        <f t="shared" si="2"/>
        <v>106275.67892503277</v>
      </c>
      <c r="U31" s="3">
        <f t="shared" si="3"/>
        <v>4.5783827107293424E-4</v>
      </c>
      <c r="V31" s="34">
        <f t="shared" si="17"/>
        <v>4.9638358490816821E-4</v>
      </c>
      <c r="W31" s="3">
        <f t="shared" si="4"/>
        <v>2.5944168694132957E-3</v>
      </c>
      <c r="Y31" s="17">
        <f t="shared" si="5"/>
        <v>24.553775995502214</v>
      </c>
      <c r="Z31" s="17">
        <f t="shared" si="6"/>
        <v>26.625964294017855</v>
      </c>
      <c r="AB31" s="18">
        <f t="shared" si="18"/>
        <v>125.83602216554939</v>
      </c>
      <c r="AC31" s="19">
        <f t="shared" si="7"/>
        <v>63.512473574679831</v>
      </c>
      <c r="AE31" s="12">
        <f t="shared" si="8"/>
        <v>24.553775995502214</v>
      </c>
      <c r="AF31" s="12">
        <f t="shared" si="9"/>
        <v>26.625964294017855</v>
      </c>
      <c r="AG31" s="12">
        <f t="shared" si="19"/>
        <v>2.7248268024378057</v>
      </c>
      <c r="AH31" s="12">
        <f t="shared" si="10"/>
        <v>0.22538282327269726</v>
      </c>
      <c r="AI31" s="12">
        <f t="shared" si="11"/>
        <v>54.129949915230569</v>
      </c>
      <c r="AJ31" s="12">
        <f t="shared" si="12"/>
        <v>1515.638597626456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3"/>
        <v>0.2427474570678079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4"/>
        <v>1.0290789263859452</v>
      </c>
      <c r="Q32" s="12">
        <f t="shared" si="15"/>
        <v>85568.00657167178</v>
      </c>
      <c r="R32" s="12">
        <f t="shared" si="16"/>
        <v>21392.001642917945</v>
      </c>
      <c r="S32" s="12">
        <f t="shared" si="2"/>
        <v>106960.00821458973</v>
      </c>
      <c r="U32" s="3">
        <f t="shared" si="3"/>
        <v>3.2688485067016267E-4</v>
      </c>
      <c r="V32" s="34">
        <f t="shared" si="17"/>
        <v>4.1518453161220947E-4</v>
      </c>
      <c r="W32" s="3">
        <f t="shared" si="4"/>
        <v>1.8523474871309229E-3</v>
      </c>
      <c r="Y32" s="17">
        <f t="shared" si="5"/>
        <v>17.145113648042447</v>
      </c>
      <c r="Z32" s="17">
        <f t="shared" si="6"/>
        <v>21.780505430743418</v>
      </c>
      <c r="AB32" s="18">
        <f t="shared" si="18"/>
        <v>129.61110283051588</v>
      </c>
      <c r="AC32" s="19">
        <f t="shared" si="7"/>
        <v>63.569320199436248</v>
      </c>
      <c r="AE32" s="12">
        <f t="shared" si="8"/>
        <v>17.145113648042447</v>
      </c>
      <c r="AF32" s="12">
        <f t="shared" si="9"/>
        <v>21.780505430743418</v>
      </c>
      <c r="AG32" s="12">
        <f t="shared" si="19"/>
        <v>1.9482995457677352</v>
      </c>
      <c r="AH32" s="12">
        <f t="shared" si="10"/>
        <v>0.16492531670255278</v>
      </c>
      <c r="AI32" s="12">
        <f t="shared" si="11"/>
        <v>41.038843941256147</v>
      </c>
      <c r="AJ32" s="12">
        <f t="shared" si="12"/>
        <v>1190.1264742964283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3"/>
        <v>0.19886842672823093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4"/>
        <v>1.0293795630501541</v>
      </c>
      <c r="Q33" s="12">
        <f t="shared" si="15"/>
        <v>86144.15415707216</v>
      </c>
      <c r="R33" s="12">
        <f t="shared" si="16"/>
        <v>21536.03853926804</v>
      </c>
      <c r="S33" s="12">
        <f t="shared" si="2"/>
        <v>107680.19269634021</v>
      </c>
      <c r="U33" s="3">
        <f t="shared" si="3"/>
        <v>2.2762757330357046E-4</v>
      </c>
      <c r="V33" s="34">
        <f t="shared" si="17"/>
        <v>3.3483033177378546E-4</v>
      </c>
      <c r="W33" s="3">
        <f t="shared" si="4"/>
        <v>1.2898895820535666E-3</v>
      </c>
      <c r="Y33" s="17">
        <f t="shared" si="5"/>
        <v>11.676423568128447</v>
      </c>
      <c r="Z33" s="17">
        <f t="shared" si="6"/>
        <v>17.17870559139137</v>
      </c>
      <c r="AB33" s="18">
        <f t="shared" si="18"/>
        <v>133.49943591543135</v>
      </c>
      <c r="AC33" s="19">
        <f t="shared" si="7"/>
        <v>63.607635274403783</v>
      </c>
      <c r="AE33" s="12">
        <f t="shared" si="8"/>
        <v>11.676423568128447</v>
      </c>
      <c r="AF33" s="12">
        <f t="shared" si="9"/>
        <v>17.17870559139137</v>
      </c>
      <c r="AG33" s="12">
        <f t="shared" si="19"/>
        <v>1.3604333977708714</v>
      </c>
      <c r="AH33" s="12">
        <f t="shared" si="10"/>
        <v>0.1178234433628821</v>
      </c>
      <c r="AI33" s="12">
        <f t="shared" si="11"/>
        <v>30.333386000653576</v>
      </c>
      <c r="AJ33" s="12">
        <f t="shared" si="12"/>
        <v>910.00158001960722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3"/>
        <v>0.15905695638150638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4"/>
        <v>1.0299916309747603</v>
      </c>
      <c r="Q34" s="12">
        <f t="shared" si="15"/>
        <v>86775.747166721892</v>
      </c>
      <c r="R34" s="12">
        <f t="shared" si="16"/>
        <v>21693.936791680473</v>
      </c>
      <c r="S34" s="12">
        <f t="shared" si="2"/>
        <v>108469.68395840237</v>
      </c>
      <c r="U34" s="3">
        <f t="shared" si="3"/>
        <v>1.5474998799333935E-4</v>
      </c>
      <c r="V34" s="34">
        <f t="shared" si="17"/>
        <v>2.5822299543130331E-4</v>
      </c>
      <c r="W34" s="3">
        <f t="shared" si="4"/>
        <v>8.769165986289236E-4</v>
      </c>
      <c r="Y34" s="17">
        <f t="shared" si="5"/>
        <v>7.7634549707485379</v>
      </c>
      <c r="Z34" s="17">
        <f t="shared" si="6"/>
        <v>12.956849466173429</v>
      </c>
      <c r="AB34" s="18">
        <f t="shared" si="18"/>
        <v>137.5044189928943</v>
      </c>
      <c r="AC34" s="19">
        <f t="shared" si="7"/>
        <v>63.608152107637224</v>
      </c>
      <c r="AE34" s="12">
        <f t="shared" si="8"/>
        <v>7.7634549707485379</v>
      </c>
      <c r="AF34" s="12">
        <f t="shared" si="9"/>
        <v>12.956849466173429</v>
      </c>
      <c r="AG34" s="12">
        <f t="shared" si="19"/>
        <v>0.92650168702936786</v>
      </c>
      <c r="AH34" s="12">
        <f t="shared" si="10"/>
        <v>8.2047492737319871E-2</v>
      </c>
      <c r="AI34" s="12">
        <f t="shared" si="11"/>
        <v>21.728853616688657</v>
      </c>
      <c r="AJ34" s="12">
        <f t="shared" si="12"/>
        <v>673.59446211734837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3"/>
        <v>0.12331685828258189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4"/>
        <v>1.0303124050796995</v>
      </c>
      <c r="Q35" s="12">
        <f t="shared" si="15"/>
        <v>87439.193933082614</v>
      </c>
      <c r="R35" s="12">
        <f t="shared" si="16"/>
        <v>21859.798483270653</v>
      </c>
      <c r="S35" s="12">
        <f t="shared" ref="S35:S66" si="22">Q35+R35</f>
        <v>109298.99241635327</v>
      </c>
      <c r="U35" s="3">
        <f t="shared" ref="U35:U53" si="23">I35*$B$7*(1-$B$7)^L35</f>
        <v>1.0198101583755062E-4</v>
      </c>
      <c r="V35" s="34">
        <f t="shared" si="17"/>
        <v>1.9704315971191905E-4</v>
      </c>
      <c r="W35" s="3">
        <f t="shared" ref="W35:W53" si="24">(1-G35)*(1-$B$7)*W34</f>
        <v>5.7789242307945373E-4</v>
      </c>
      <c r="Y35" s="17">
        <f t="shared" ref="Y35:Y53" si="25">U35*(S35-$B$9)*N35</f>
        <v>5.003607220241765</v>
      </c>
      <c r="Z35" s="17">
        <f t="shared" ref="Z35:Z53" si="26">V35*MAX(S35,$B$8)*N35</f>
        <v>9.6695155528810552</v>
      </c>
      <c r="AB35" s="18">
        <f t="shared" si="18"/>
        <v>141.62955156268114</v>
      </c>
      <c r="AC35" s="19">
        <f t="shared" ref="AC35:AC66" si="27">AB35*N35</f>
        <v>63.588865229472177</v>
      </c>
      <c r="AE35" s="12">
        <f t="shared" ref="AE35:AE53" si="28">Y35</f>
        <v>5.003607220241765</v>
      </c>
      <c r="AF35" s="12">
        <f t="shared" ref="AF35:AF53" si="29">Z35</f>
        <v>9.6695155528810552</v>
      </c>
      <c r="AG35" s="12">
        <f t="shared" si="19"/>
        <v>0.61601434378004949</v>
      </c>
      <c r="AH35" s="12">
        <f t="shared" ref="AH35:AH53" si="30">AC35*W34</f>
        <v>5.5762131407701768E-2</v>
      </c>
      <c r="AI35" s="12">
        <f t="shared" ref="AI35:AI66" si="31">SUM(AE35:AH35)</f>
        <v>15.344899248310572</v>
      </c>
      <c r="AJ35" s="12">
        <f t="shared" ref="AJ35:AJ66" si="32">AI35*L35</f>
        <v>491.0367759459383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3">I35*H36</f>
        <v>9.298091114506675E-2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4">N35/N36</f>
        <v>1.0306332040308728</v>
      </c>
      <c r="Q36" s="12">
        <f t="shared" ref="Q36:Q53" si="35">Q35*(1-$B$5)*O36</f>
        <v>88135.146395904914</v>
      </c>
      <c r="R36" s="12">
        <f t="shared" ref="R36:R53" si="36">R35*(1-$B$5)*O36</f>
        <v>22033.786598976229</v>
      </c>
      <c r="S36" s="12">
        <f t="shared" si="22"/>
        <v>110168.93299488115</v>
      </c>
      <c r="U36" s="3">
        <f t="shared" si="23"/>
        <v>6.5359633050286192E-5</v>
      </c>
      <c r="V36" s="34">
        <f t="shared" ref="V36:V53" si="37">I35*G36*(1-$B$7)^L36</f>
        <v>1.4216153607754555E-4</v>
      </c>
      <c r="W36" s="3">
        <f t="shared" si="24"/>
        <v>3.7037125395162192E-4</v>
      </c>
      <c r="Y36" s="17">
        <f t="shared" si="25"/>
        <v>3.1362665388510687</v>
      </c>
      <c r="Z36" s="17">
        <f t="shared" si="26"/>
        <v>6.8228263089066461</v>
      </c>
      <c r="AB36" s="18">
        <f t="shared" ref="AB36:AB53" si="38">AB35*(1+$B$4)</f>
        <v>145.87843810956159</v>
      </c>
      <c r="AC36" s="19">
        <f t="shared" si="27"/>
        <v>63.549797280152823</v>
      </c>
      <c r="AE36" s="12">
        <f t="shared" si="28"/>
        <v>3.1362665388510687</v>
      </c>
      <c r="AF36" s="12">
        <f t="shared" si="29"/>
        <v>6.8228263089066461</v>
      </c>
      <c r="AG36" s="12">
        <f t="shared" ref="AG36:AG53" si="39">S36/(1-$B$5)*($B$6)*N36*W35</f>
        <v>0.39702548890507044</v>
      </c>
      <c r="AH36" s="12">
        <f t="shared" si="30"/>
        <v>3.6724946336435596E-2</v>
      </c>
      <c r="AI36" s="12">
        <f t="shared" si="31"/>
        <v>10.392843282999221</v>
      </c>
      <c r="AJ36" s="12">
        <f t="shared" si="32"/>
        <v>342.96382833897428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3"/>
        <v>6.7353512415263453E-2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4"/>
        <v>1.0309540278204883</v>
      </c>
      <c r="Q37" s="12">
        <f t="shared" si="35"/>
        <v>88864.291917679613</v>
      </c>
      <c r="R37" s="12">
        <f t="shared" si="36"/>
        <v>22216.072979419903</v>
      </c>
      <c r="S37" s="12">
        <f t="shared" si="22"/>
        <v>111080.36489709951</v>
      </c>
      <c r="U37" s="3">
        <f t="shared" si="23"/>
        <v>4.0243429340621358E-5</v>
      </c>
      <c r="V37" s="34">
        <f t="shared" si="37"/>
        <v>1.0208172501414597E-4</v>
      </c>
      <c r="W37" s="3">
        <f t="shared" si="24"/>
        <v>2.280460995968545E-4</v>
      </c>
      <c r="Y37" s="17">
        <f t="shared" si="25"/>
        <v>1.8885906840490838</v>
      </c>
      <c r="Z37" s="17">
        <f t="shared" si="26"/>
        <v>4.791473196896658</v>
      </c>
      <c r="AB37" s="18">
        <f t="shared" si="38"/>
        <v>150.25479125284843</v>
      </c>
      <c r="AC37" s="19">
        <f t="shared" si="27"/>
        <v>63.490989347931212</v>
      </c>
      <c r="AE37" s="12">
        <f t="shared" si="28"/>
        <v>1.8885906840490838</v>
      </c>
      <c r="AF37" s="12">
        <f t="shared" si="29"/>
        <v>4.791473196896658</v>
      </c>
      <c r="AG37" s="12">
        <f t="shared" si="39"/>
        <v>0.24885565585079591</v>
      </c>
      <c r="AH37" s="12">
        <f t="shared" si="30"/>
        <v>2.3515237339422353E-2</v>
      </c>
      <c r="AI37" s="12">
        <f t="shared" si="31"/>
        <v>6.95243477413596</v>
      </c>
      <c r="AJ37" s="12">
        <f t="shared" si="32"/>
        <v>236.38278232062265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3"/>
        <v>4.6772973161655546E-2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4"/>
        <v>1.0309230735935515</v>
      </c>
      <c r="Q38" s="12">
        <f t="shared" si="35"/>
        <v>89596.779479446108</v>
      </c>
      <c r="R38" s="12">
        <f t="shared" si="36"/>
        <v>22399.194869861527</v>
      </c>
      <c r="S38" s="12">
        <f t="shared" si="22"/>
        <v>111995.97434930764</v>
      </c>
      <c r="U38" s="3">
        <f t="shared" si="23"/>
        <v>2.3754650010605928E-5</v>
      </c>
      <c r="V38" s="34">
        <f t="shared" si="37"/>
        <v>6.9681766192814827E-5</v>
      </c>
      <c r="W38" s="3">
        <f t="shared" si="24"/>
        <v>1.3460968339343369E-4</v>
      </c>
      <c r="Y38" s="17">
        <f t="shared" si="25"/>
        <v>1.0902622910587034</v>
      </c>
      <c r="Z38" s="17">
        <f t="shared" si="26"/>
        <v>3.1987409308520811</v>
      </c>
      <c r="AB38" s="18">
        <f t="shared" si="38"/>
        <v>154.76243499043389</v>
      </c>
      <c r="AC38" s="19">
        <f t="shared" si="27"/>
        <v>63.434140435343345</v>
      </c>
      <c r="AE38" s="12">
        <f t="shared" si="28"/>
        <v>1.0902622910587034</v>
      </c>
      <c r="AF38" s="12">
        <f t="shared" si="29"/>
        <v>3.1987409308520811</v>
      </c>
      <c r="AG38" s="12">
        <f t="shared" si="39"/>
        <v>0.14985517566569639</v>
      </c>
      <c r="AH38" s="12">
        <f t="shared" si="30"/>
        <v>1.4465908307559163E-2</v>
      </c>
      <c r="AI38" s="12">
        <f t="shared" si="31"/>
        <v>4.4533243058840402</v>
      </c>
      <c r="AJ38" s="12">
        <f t="shared" si="32"/>
        <v>155.86635070594141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3"/>
        <v>3.1217217747552144E-2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4"/>
        <v>1.0312238412762189</v>
      </c>
      <c r="Q39" s="12">
        <f t="shared" si="35"/>
        <v>90361.659728555722</v>
      </c>
      <c r="R39" s="12">
        <f t="shared" si="36"/>
        <v>22590.41493213893</v>
      </c>
      <c r="S39" s="12">
        <f t="shared" si="22"/>
        <v>112952.07466069465</v>
      </c>
      <c r="U39" s="3">
        <f t="shared" si="23"/>
        <v>1.3476179233566817E-5</v>
      </c>
      <c r="V39" s="34">
        <f t="shared" si="37"/>
        <v>4.4768488502988144E-5</v>
      </c>
      <c r="W39" s="3">
        <f t="shared" si="24"/>
        <v>7.6365015656878685E-5</v>
      </c>
      <c r="Y39" s="17">
        <f t="shared" si="25"/>
        <v>0.60490704864277767</v>
      </c>
      <c r="Z39" s="17">
        <f t="shared" si="26"/>
        <v>2.0098849772900675</v>
      </c>
      <c r="AB39" s="18">
        <f t="shared" si="38"/>
        <v>159.40530804014691</v>
      </c>
      <c r="AC39" s="19">
        <f t="shared" si="27"/>
        <v>63.358857731163262</v>
      </c>
      <c r="AE39" s="12">
        <f t="shared" si="28"/>
        <v>0.60490704864277767</v>
      </c>
      <c r="AF39" s="12">
        <f t="shared" si="29"/>
        <v>2.0098849772900675</v>
      </c>
      <c r="AG39" s="12">
        <f t="shared" si="39"/>
        <v>8.6509590453753601E-2</v>
      </c>
      <c r="AH39" s="12">
        <f t="shared" si="30"/>
        <v>8.5287157793614947E-3</v>
      </c>
      <c r="AI39" s="12">
        <f t="shared" si="31"/>
        <v>2.7098303321659603</v>
      </c>
      <c r="AJ39" s="12">
        <f t="shared" si="32"/>
        <v>97.553891957974571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3"/>
        <v>2.0085782243129999E-2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4"/>
        <v>1.0315246307770374</v>
      </c>
      <c r="Q40" s="12">
        <f t="shared" si="35"/>
        <v>91159.651578764955</v>
      </c>
      <c r="R40" s="12">
        <f t="shared" si="36"/>
        <v>22789.912894691239</v>
      </c>
      <c r="S40" s="12">
        <f t="shared" si="22"/>
        <v>113949.56447345619</v>
      </c>
      <c r="U40" s="3">
        <f t="shared" si="23"/>
        <v>7.3702167560923261E-6</v>
      </c>
      <c r="V40" s="34">
        <f t="shared" si="37"/>
        <v>2.7230237282929784E-5</v>
      </c>
      <c r="W40" s="3">
        <f t="shared" si="24"/>
        <v>4.1764561617856552E-5</v>
      </c>
      <c r="Y40" s="17">
        <f t="shared" si="25"/>
        <v>0.32355018705922395</v>
      </c>
      <c r="Z40" s="17">
        <f t="shared" si="26"/>
        <v>1.1956086623939901</v>
      </c>
      <c r="AB40" s="18">
        <f t="shared" si="38"/>
        <v>164.18746728135133</v>
      </c>
      <c r="AC40" s="19">
        <f t="shared" si="27"/>
        <v>63.265211043907641</v>
      </c>
      <c r="AE40" s="12">
        <f t="shared" si="28"/>
        <v>0.32355018705922395</v>
      </c>
      <c r="AF40" s="12">
        <f t="shared" si="29"/>
        <v>1.1956086623939901</v>
      </c>
      <c r="AG40" s="12">
        <f t="shared" si="39"/>
        <v>4.7997791314453558E-2</v>
      </c>
      <c r="AH40" s="12">
        <f t="shared" si="30"/>
        <v>4.831248831903741E-3</v>
      </c>
      <c r="AI40" s="12">
        <f t="shared" si="31"/>
        <v>1.5719878895995714</v>
      </c>
      <c r="AJ40" s="12">
        <f t="shared" si="32"/>
        <v>58.163551915184144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3"/>
        <v>1.2471663910404279E-2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4"/>
        <v>1.0318254420895829</v>
      </c>
      <c r="Q41" s="12">
        <f t="shared" si="35"/>
        <v>91991.509139589674</v>
      </c>
      <c r="R41" s="12">
        <f t="shared" si="36"/>
        <v>22997.877284897419</v>
      </c>
      <c r="S41" s="12">
        <f t="shared" si="22"/>
        <v>114989.38642448709</v>
      </c>
      <c r="U41" s="3">
        <f t="shared" si="23"/>
        <v>3.8898677399639199E-6</v>
      </c>
      <c r="V41" s="34">
        <f t="shared" si="37"/>
        <v>1.5832110018097046E-5</v>
      </c>
      <c r="W41" s="3">
        <f t="shared" si="24"/>
        <v>2.2042583859795567E-5</v>
      </c>
      <c r="Y41" s="17">
        <f t="shared" si="25"/>
        <v>0.16700742271260255</v>
      </c>
      <c r="Z41" s="17">
        <f t="shared" si="26"/>
        <v>0.67985341133333754</v>
      </c>
      <c r="AB41" s="18">
        <f t="shared" si="38"/>
        <v>169.11309129979188</v>
      </c>
      <c r="AC41" s="19">
        <f t="shared" si="27"/>
        <v>63.153286124890315</v>
      </c>
      <c r="AE41" s="12">
        <f t="shared" si="28"/>
        <v>0.16700742271260255</v>
      </c>
      <c r="AF41" s="12">
        <f t="shared" si="29"/>
        <v>0.67985341133333754</v>
      </c>
      <c r="AG41" s="12">
        <f t="shared" si="39"/>
        <v>2.5672820837216743E-2</v>
      </c>
      <c r="AH41" s="12">
        <f t="shared" si="30"/>
        <v>2.6375693097331065E-3</v>
      </c>
      <c r="AI41" s="12">
        <f t="shared" si="31"/>
        <v>0.87517122419288995</v>
      </c>
      <c r="AJ41" s="12">
        <f t="shared" si="32"/>
        <v>33.256506519329818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3"/>
        <v>7.4516944698274539E-3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4"/>
        <v>1.0317341758090222</v>
      </c>
      <c r="Q42" s="12">
        <f t="shared" si="35"/>
        <v>92822.746618564299</v>
      </c>
      <c r="R42" s="12">
        <f t="shared" si="36"/>
        <v>23205.686654641075</v>
      </c>
      <c r="S42" s="12">
        <f t="shared" si="22"/>
        <v>116028.43327320537</v>
      </c>
      <c r="U42" s="3">
        <f t="shared" si="23"/>
        <v>1.9755335145583859E-6</v>
      </c>
      <c r="V42" s="34">
        <f t="shared" si="37"/>
        <v>8.8723604294063025E-6</v>
      </c>
      <c r="W42" s="3">
        <f t="shared" si="24"/>
        <v>1.1194689915830865E-5</v>
      </c>
      <c r="Y42" s="17">
        <f t="shared" si="25"/>
        <v>8.2951620015485353E-2</v>
      </c>
      <c r="Z42" s="17">
        <f t="shared" si="26"/>
        <v>0.37261000578371506</v>
      </c>
      <c r="AB42" s="18">
        <f t="shared" si="38"/>
        <v>174.18648403878564</v>
      </c>
      <c r="AC42" s="19">
        <f t="shared" si="27"/>
        <v>63.047135816384582</v>
      </c>
      <c r="AE42" s="12">
        <f t="shared" si="28"/>
        <v>8.2951620015485353E-2</v>
      </c>
      <c r="AF42" s="12">
        <f t="shared" si="29"/>
        <v>0.37261000578371506</v>
      </c>
      <c r="AG42" s="12">
        <f t="shared" si="39"/>
        <v>1.3251560367111554E-2</v>
      </c>
      <c r="AH42" s="12">
        <f t="shared" si="30"/>
        <v>1.3897217783525777E-3</v>
      </c>
      <c r="AI42" s="12">
        <f t="shared" si="31"/>
        <v>0.47020290794466452</v>
      </c>
      <c r="AJ42" s="12">
        <f t="shared" si="32"/>
        <v>18.337913409841917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3"/>
        <v>4.2161687310283743E-3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4"/>
        <v>1.0320149205443923</v>
      </c>
      <c r="Q43" s="12">
        <f t="shared" si="35"/>
        <v>93686.981367791959</v>
      </c>
      <c r="R43" s="12">
        <f t="shared" si="36"/>
        <v>23421.74534194799</v>
      </c>
      <c r="S43" s="12">
        <f t="shared" si="22"/>
        <v>117108.72670973995</v>
      </c>
      <c r="U43" s="3">
        <f t="shared" si="23"/>
        <v>9.5009333315656501E-7</v>
      </c>
      <c r="V43" s="34">
        <f t="shared" si="37"/>
        <v>4.8607343614537576E-6</v>
      </c>
      <c r="W43" s="3">
        <f t="shared" si="24"/>
        <v>5.3838622212205389E-6</v>
      </c>
      <c r="Y43" s="17">
        <f t="shared" si="25"/>
        <v>3.9016318366070064E-2</v>
      </c>
      <c r="Z43" s="17">
        <f t="shared" si="26"/>
        <v>0.19964391561188627</v>
      </c>
      <c r="AB43" s="18">
        <f t="shared" si="38"/>
        <v>179.41207855994921</v>
      </c>
      <c r="AC43" s="19">
        <f t="shared" si="27"/>
        <v>62.924041695657621</v>
      </c>
      <c r="AE43" s="12">
        <f t="shared" si="28"/>
        <v>3.9016318366070064E-2</v>
      </c>
      <c r="AF43" s="12">
        <f t="shared" si="29"/>
        <v>0.19964391561188627</v>
      </c>
      <c r="AG43" s="12">
        <f t="shared" si="39"/>
        <v>6.5819630643536194E-3</v>
      </c>
      <c r="AH43" s="12">
        <f t="shared" si="30"/>
        <v>7.0441513503369929E-4</v>
      </c>
      <c r="AI43" s="12">
        <f t="shared" si="31"/>
        <v>0.24594661217734365</v>
      </c>
      <c r="AJ43" s="12">
        <f t="shared" si="32"/>
        <v>9.8378644870937464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3"/>
        <v>2.2139102006629996E-3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4"/>
        <v>1.0318835219689406</v>
      </c>
      <c r="Q44" s="12">
        <f t="shared" si="35"/>
        <v>94547.223145914104</v>
      </c>
      <c r="R44" s="12">
        <f t="shared" si="36"/>
        <v>23636.805786478526</v>
      </c>
      <c r="S44" s="12">
        <f t="shared" si="22"/>
        <v>118184.02893239263</v>
      </c>
      <c r="U44" s="3">
        <f t="shared" si="23"/>
        <v>4.2405990785443552E-7</v>
      </c>
      <c r="V44" s="34">
        <f t="shared" si="37"/>
        <v>2.5567961688576318E-6</v>
      </c>
      <c r="W44" s="3">
        <f t="shared" si="24"/>
        <v>2.4030061445084692E-6</v>
      </c>
      <c r="Y44" s="17">
        <f t="shared" si="25"/>
        <v>1.7031259260554078E-2</v>
      </c>
      <c r="Z44" s="17">
        <f t="shared" si="26"/>
        <v>0.1027044244512698</v>
      </c>
      <c r="AB44" s="18">
        <f t="shared" si="38"/>
        <v>184.79444091674767</v>
      </c>
      <c r="AC44" s="19">
        <f t="shared" si="27"/>
        <v>62.809184919301551</v>
      </c>
      <c r="AE44" s="12">
        <f t="shared" si="28"/>
        <v>1.7031259260554078E-2</v>
      </c>
      <c r="AF44" s="12">
        <f t="shared" si="29"/>
        <v>0.1027044244512698</v>
      </c>
      <c r="AG44" s="12">
        <f t="shared" si="39"/>
        <v>3.0958232996157165E-3</v>
      </c>
      <c r="AH44" s="12">
        <f t="shared" si="30"/>
        <v>3.381559978326824E-4</v>
      </c>
      <c r="AI44" s="12">
        <f t="shared" si="31"/>
        <v>0.12316966300927229</v>
      </c>
      <c r="AJ44" s="12">
        <f t="shared" si="32"/>
        <v>5.0499561833801643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3"/>
        <v>1.0858343970171747E-3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4"/>
        <v>1.032144196866309</v>
      </c>
      <c r="Q45" s="12">
        <f t="shared" si="35"/>
        <v>95439.467610481865</v>
      </c>
      <c r="R45" s="12">
        <f t="shared" si="36"/>
        <v>23859.866902620466</v>
      </c>
      <c r="S45" s="12">
        <f t="shared" si="22"/>
        <v>119299.33451310234</v>
      </c>
      <c r="U45" s="3">
        <f t="shared" si="23"/>
        <v>1.767867590453434E-7</v>
      </c>
      <c r="V45" s="34">
        <f t="shared" si="37"/>
        <v>1.2244277508728445E-6</v>
      </c>
      <c r="W45" s="3">
        <f t="shared" si="24"/>
        <v>1.0017916345902803E-6</v>
      </c>
      <c r="Y45" s="17">
        <f t="shared" si="25"/>
        <v>6.9439857606431211E-3</v>
      </c>
      <c r="Z45" s="17">
        <f t="shared" si="26"/>
        <v>4.810221389174188E-2</v>
      </c>
      <c r="AB45" s="18">
        <f t="shared" si="38"/>
        <v>190.33827414425011</v>
      </c>
      <c r="AC45" s="19">
        <f t="shared" si="27"/>
        <v>62.678703870347078</v>
      </c>
      <c r="AE45" s="12">
        <f t="shared" si="28"/>
        <v>6.9439857606431211E-3</v>
      </c>
      <c r="AF45" s="12">
        <f t="shared" si="29"/>
        <v>4.810221389174188E-2</v>
      </c>
      <c r="AG45" s="12">
        <f t="shared" si="39"/>
        <v>1.351375258000433E-3</v>
      </c>
      <c r="AH45" s="12">
        <f t="shared" si="30"/>
        <v>1.5061731053027079E-4</v>
      </c>
      <c r="AI45" s="12">
        <f t="shared" si="31"/>
        <v>5.6548192220915706E-2</v>
      </c>
      <c r="AJ45" s="12">
        <f t="shared" si="32"/>
        <v>2.3750240732784595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3"/>
        <v>4.9467357624911434E-4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4"/>
        <v>1.0324048881369017</v>
      </c>
      <c r="Q46" s="12">
        <f t="shared" si="35"/>
        <v>96364.465078835594</v>
      </c>
      <c r="R46" s="12">
        <f t="shared" si="36"/>
        <v>24091.116269708898</v>
      </c>
      <c r="S46" s="12">
        <f t="shared" si="22"/>
        <v>120455.5813485445</v>
      </c>
      <c r="U46" s="3">
        <f t="shared" si="23"/>
        <v>6.8457932245544047E-8</v>
      </c>
      <c r="V46" s="34">
        <f t="shared" si="37"/>
        <v>5.4540541961998573E-7</v>
      </c>
      <c r="W46" s="3">
        <f t="shared" si="24"/>
        <v>3.8792828272474995E-7</v>
      </c>
      <c r="Y46" s="17">
        <f t="shared" si="25"/>
        <v>2.6297981678694584E-3</v>
      </c>
      <c r="Z46" s="17">
        <f t="shared" si="26"/>
        <v>2.0955122549807581E-2</v>
      </c>
      <c r="AB46" s="18">
        <f t="shared" si="38"/>
        <v>196.0484223685776</v>
      </c>
      <c r="AC46" s="19">
        <f t="shared" si="27"/>
        <v>62.532699843142026</v>
      </c>
      <c r="AE46" s="12">
        <f t="shared" si="28"/>
        <v>2.6297981678694584E-3</v>
      </c>
      <c r="AF46" s="12">
        <f t="shared" si="29"/>
        <v>2.0955122549807581E-2</v>
      </c>
      <c r="AG46" s="12">
        <f t="shared" si="39"/>
        <v>5.5098190666403148E-4</v>
      </c>
      <c r="AH46" s="12">
        <f t="shared" si="30"/>
        <v>6.2644735591204612E-5</v>
      </c>
      <c r="AI46" s="12">
        <f t="shared" si="31"/>
        <v>2.4198547359932272E-2</v>
      </c>
      <c r="AJ46" s="12">
        <f t="shared" si="32"/>
        <v>1.0405375364770877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3"/>
        <v>2.0813885394257737E-4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4"/>
        <v>1.0322232868960919</v>
      </c>
      <c r="Q47" s="12">
        <f t="shared" si="35"/>
        <v>97281.312696218825</v>
      </c>
      <c r="R47" s="12">
        <f t="shared" si="36"/>
        <v>24320.328174054706</v>
      </c>
      <c r="S47" s="12">
        <f t="shared" si="22"/>
        <v>121601.64087027354</v>
      </c>
      <c r="U47" s="3">
        <f t="shared" si="23"/>
        <v>2.4483705635889846E-8</v>
      </c>
      <c r="V47" s="34">
        <f t="shared" si="37"/>
        <v>2.2470357848548395E-7</v>
      </c>
      <c r="W47" s="3">
        <f t="shared" si="24"/>
        <v>1.3874099860337593E-7</v>
      </c>
      <c r="Y47" s="17">
        <f t="shared" si="25"/>
        <v>9.1984642569596848E-4</v>
      </c>
      <c r="Z47" s="17">
        <f t="shared" si="26"/>
        <v>8.4434434575517987E-3</v>
      </c>
      <c r="AB47" s="18">
        <f t="shared" si="38"/>
        <v>201.92987503963494</v>
      </c>
      <c r="AC47" s="19">
        <f t="shared" si="27"/>
        <v>62.398011802382392</v>
      </c>
      <c r="AE47" s="12">
        <f t="shared" si="28"/>
        <v>9.1984642569596848E-4</v>
      </c>
      <c r="AF47" s="12">
        <f t="shared" si="29"/>
        <v>8.4434434575517987E-3</v>
      </c>
      <c r="AG47" s="12">
        <f t="shared" si="39"/>
        <v>2.086653006670988E-4</v>
      </c>
      <c r="AH47" s="12">
        <f t="shared" si="30"/>
        <v>2.420595356393688E-5</v>
      </c>
      <c r="AI47" s="12">
        <f t="shared" si="31"/>
        <v>9.5961611374788033E-3</v>
      </c>
      <c r="AJ47" s="12">
        <f t="shared" si="32"/>
        <v>0.42223109004906734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3"/>
        <v>8.0416527609254203E-5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4"/>
        <v>1.0324639038058816</v>
      </c>
      <c r="Q48" s="12">
        <f t="shared" si="35"/>
        <v>98229.776108477381</v>
      </c>
      <c r="R48" s="12">
        <f t="shared" si="36"/>
        <v>24557.444027119345</v>
      </c>
      <c r="S48" s="12">
        <f t="shared" si="22"/>
        <v>122787.22013559673</v>
      </c>
      <c r="U48" s="3">
        <f t="shared" si="23"/>
        <v>8.0405958330600409E-9</v>
      </c>
      <c r="V48" s="34">
        <f t="shared" si="37"/>
        <v>8.513702638297551E-8</v>
      </c>
      <c r="W48" s="3">
        <f t="shared" si="24"/>
        <v>4.5563376387340282E-8</v>
      </c>
      <c r="Y48" s="17">
        <f t="shared" si="25"/>
        <v>2.9543772665145159E-4</v>
      </c>
      <c r="Z48" s="17">
        <f t="shared" si="26"/>
        <v>3.1287217606513263E-3</v>
      </c>
      <c r="AB48" s="18">
        <f t="shared" si="38"/>
        <v>207.98777129082399</v>
      </c>
      <c r="AC48" s="19">
        <f t="shared" si="27"/>
        <v>62.249103256337726</v>
      </c>
      <c r="AE48" s="12">
        <f t="shared" si="28"/>
        <v>2.9543772665145159E-4</v>
      </c>
      <c r="AF48" s="12">
        <f t="shared" si="29"/>
        <v>3.1287217606513263E-3</v>
      </c>
      <c r="AG48" s="12">
        <f t="shared" si="39"/>
        <v>7.298648729969274E-5</v>
      </c>
      <c r="AH48" s="12">
        <f t="shared" si="30"/>
        <v>8.6365027479489557E-6</v>
      </c>
      <c r="AI48" s="12">
        <f t="shared" si="31"/>
        <v>3.5057824773504199E-3</v>
      </c>
      <c r="AJ48" s="12">
        <f t="shared" si="32"/>
        <v>0.15776021148076888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3"/>
        <v>2.8362909287783957E-5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4"/>
        <v>1.0322422114088312</v>
      </c>
      <c r="Q49" s="12">
        <f t="shared" si="35"/>
        <v>99166.189047448061</v>
      </c>
      <c r="R49" s="12">
        <f t="shared" si="36"/>
        <v>24791.547261862015</v>
      </c>
      <c r="S49" s="12">
        <f t="shared" si="22"/>
        <v>123957.73630931007</v>
      </c>
      <c r="U49" s="3">
        <f t="shared" si="23"/>
        <v>2.4105304277722347E-9</v>
      </c>
      <c r="V49" s="34">
        <f t="shared" si="37"/>
        <v>2.9493173535525328E-8</v>
      </c>
      <c r="W49" s="3">
        <f t="shared" si="24"/>
        <v>1.3659672424042679E-8</v>
      </c>
      <c r="Y49" s="17">
        <f t="shared" si="25"/>
        <v>8.6622329943809862E-5</v>
      </c>
      <c r="Z49" s="17">
        <f t="shared" si="26"/>
        <v>1.0600072274197046E-3</v>
      </c>
      <c r="AB49" s="18">
        <f t="shared" si="38"/>
        <v>214.2274044295487</v>
      </c>
      <c r="AC49" s="19">
        <f t="shared" si="27"/>
        <v>62.113887269267813</v>
      </c>
      <c r="AE49" s="12">
        <f t="shared" si="28"/>
        <v>8.6622329943809862E-5</v>
      </c>
      <c r="AF49" s="12">
        <f t="shared" si="29"/>
        <v>1.0600072274197046E-3</v>
      </c>
      <c r="AG49" s="12">
        <f t="shared" si="39"/>
        <v>2.3441877940483758E-5</v>
      </c>
      <c r="AH49" s="12">
        <f t="shared" si="30"/>
        <v>2.8301184245304732E-6</v>
      </c>
      <c r="AI49" s="12">
        <f t="shared" si="31"/>
        <v>1.1729015537285286E-3</v>
      </c>
      <c r="AJ49" s="12">
        <f t="shared" si="32"/>
        <v>5.3953471471512318E-2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3"/>
        <v>9.0786836339267661E-6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4"/>
        <v>1.0324627532258097</v>
      </c>
      <c r="Q50" s="12">
        <f t="shared" si="35"/>
        <v>100132.91784628089</v>
      </c>
      <c r="R50" s="12">
        <f t="shared" si="36"/>
        <v>25033.229461570223</v>
      </c>
      <c r="S50" s="12">
        <f t="shared" si="22"/>
        <v>125166.14730785112</v>
      </c>
      <c r="U50" s="3">
        <f t="shared" si="23"/>
        <v>6.5584868193177235E-10</v>
      </c>
      <c r="V50" s="34">
        <f t="shared" si="37"/>
        <v>9.2873478778308473E-9</v>
      </c>
      <c r="W50" s="3">
        <f t="shared" si="24"/>
        <v>3.7164758642800477E-9</v>
      </c>
      <c r="Y50" s="17">
        <f t="shared" si="25"/>
        <v>2.3049442455073179E-5</v>
      </c>
      <c r="Z50" s="17">
        <f t="shared" si="26"/>
        <v>3.2645091357276685E-4</v>
      </c>
      <c r="AB50" s="18">
        <f t="shared" si="38"/>
        <v>220.65422656243516</v>
      </c>
      <c r="AC50" s="19">
        <f t="shared" si="27"/>
        <v>61.965725821542911</v>
      </c>
      <c r="AE50" s="12">
        <f t="shared" si="28"/>
        <v>2.3049442455073179E-5</v>
      </c>
      <c r="AF50" s="12">
        <f t="shared" si="29"/>
        <v>3.2645091357276685E-4</v>
      </c>
      <c r="AG50" s="12">
        <f t="shared" si="39"/>
        <v>6.8731471256296454E-6</v>
      </c>
      <c r="AH50" s="12">
        <f t="shared" si="30"/>
        <v>8.4643151624031906E-7</v>
      </c>
      <c r="AI50" s="12">
        <f t="shared" si="31"/>
        <v>3.5721993466970994E-4</v>
      </c>
      <c r="AJ50" s="12">
        <f t="shared" si="32"/>
        <v>1.6789336929476366E-2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3"/>
        <v>2.6221054071507283E-6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4"/>
        <v>1.0326833067620442</v>
      </c>
      <c r="Q51" s="12">
        <f t="shared" si="35"/>
        <v>101130.66967745041</v>
      </c>
      <c r="R51" s="12">
        <f t="shared" si="36"/>
        <v>25282.667419362602</v>
      </c>
      <c r="S51" s="12">
        <f t="shared" si="22"/>
        <v>126413.33709681302</v>
      </c>
      <c r="U51" s="3">
        <f t="shared" si="23"/>
        <v>1.6100888386820433E-10</v>
      </c>
      <c r="V51" s="34">
        <f t="shared" si="37"/>
        <v>2.6430833051586819E-9</v>
      </c>
      <c r="W51" s="3">
        <f t="shared" si="24"/>
        <v>9.1238367525315877E-10</v>
      </c>
      <c r="Y51" s="17">
        <f t="shared" si="25"/>
        <v>5.5340891826032781E-6</v>
      </c>
      <c r="Z51" s="17">
        <f t="shared" si="26"/>
        <v>9.0860658780822476E-5</v>
      </c>
      <c r="AB51" s="18">
        <f t="shared" si="38"/>
        <v>227.27385335930822</v>
      </c>
      <c r="AC51" s="19">
        <f t="shared" si="27"/>
        <v>61.804715132183297</v>
      </c>
      <c r="AE51" s="12">
        <f t="shared" si="28"/>
        <v>5.5340891826032781E-6</v>
      </c>
      <c r="AF51" s="12">
        <f t="shared" si="29"/>
        <v>9.0860658780822476E-5</v>
      </c>
      <c r="AG51" s="12">
        <f t="shared" si="39"/>
        <v>1.828881334019994E-6</v>
      </c>
      <c r="AH51" s="12">
        <f t="shared" si="30"/>
        <v>2.2969573208746306E-7</v>
      </c>
      <c r="AI51" s="12">
        <f t="shared" si="31"/>
        <v>9.845332502953321E-5</v>
      </c>
      <c r="AJ51" s="12">
        <f t="shared" si="32"/>
        <v>4.7257596014175941E-3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3"/>
        <v>6.7949239520903985E-7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4"/>
        <v>1.0324114627260232</v>
      </c>
      <c r="Q52" s="12">
        <f t="shared" si="35"/>
        <v>102111.47643077935</v>
      </c>
      <c r="R52" s="12">
        <f t="shared" si="36"/>
        <v>25527.869107694838</v>
      </c>
      <c r="S52" s="12">
        <f t="shared" si="22"/>
        <v>127639.34553847418</v>
      </c>
      <c r="U52" s="3">
        <f t="shared" si="23"/>
        <v>3.5465265840765505E-11</v>
      </c>
      <c r="V52" s="34">
        <f t="shared" si="37"/>
        <v>6.7594856964805447E-10</v>
      </c>
      <c r="W52" s="3">
        <f t="shared" si="24"/>
        <v>2.0096983976433804E-10</v>
      </c>
      <c r="Y52" s="17">
        <f t="shared" si="25"/>
        <v>1.1921723597579892E-6</v>
      </c>
      <c r="Z52" s="17">
        <f t="shared" si="26"/>
        <v>2.2725714059582703E-5</v>
      </c>
      <c r="AB52" s="18">
        <f t="shared" si="38"/>
        <v>234.09206896008746</v>
      </c>
      <c r="AC52" s="19">
        <f t="shared" si="27"/>
        <v>61.660354310733084</v>
      </c>
      <c r="AE52" s="12">
        <f t="shared" si="28"/>
        <v>1.1921723597579892E-6</v>
      </c>
      <c r="AF52" s="12">
        <f t="shared" si="29"/>
        <v>2.2725714059582703E-5</v>
      </c>
      <c r="AG52" s="12">
        <f t="shared" si="39"/>
        <v>4.391072134790323E-7</v>
      </c>
      <c r="AH52" s="12">
        <f t="shared" si="30"/>
        <v>5.62579006834386E-8</v>
      </c>
      <c r="AI52" s="12">
        <f t="shared" si="31"/>
        <v>2.4413251533503161E-5</v>
      </c>
      <c r="AJ52" s="12">
        <f t="shared" si="32"/>
        <v>1.1962493251416548E-3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3"/>
        <v>1.5713941131604257E-7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4"/>
        <v>1.0331144491230784</v>
      </c>
      <c r="Q53" s="12">
        <f t="shared" si="35"/>
        <v>103171.99920404638</v>
      </c>
      <c r="R53" s="12">
        <f t="shared" si="36"/>
        <v>25792.999801011596</v>
      </c>
      <c r="S53" s="12">
        <f t="shared" si="22"/>
        <v>128964.99900505798</v>
      </c>
      <c r="U53" s="3">
        <f t="shared" si="23"/>
        <v>6.9714427715851161E-12</v>
      </c>
      <c r="V53" s="34">
        <f t="shared" si="37"/>
        <v>1.5449355462043708E-10</v>
      </c>
      <c r="W53" s="3">
        <f t="shared" si="24"/>
        <v>3.9504842372315696E-11</v>
      </c>
      <c r="Y53" s="17">
        <f t="shared" si="25"/>
        <v>2.291912588517282E-7</v>
      </c>
      <c r="Z53" s="17">
        <f t="shared" si="26"/>
        <v>5.0798759268336917E-6</v>
      </c>
      <c r="AB53" s="18">
        <f t="shared" si="38"/>
        <v>241.11483102889008</v>
      </c>
      <c r="AC53" s="19">
        <f t="shared" si="27"/>
        <v>61.474471675392181</v>
      </c>
      <c r="AE53" s="12">
        <f t="shared" si="28"/>
        <v>2.291912588517282E-7</v>
      </c>
      <c r="AF53" s="12">
        <f t="shared" si="29"/>
        <v>5.0798759268336917E-6</v>
      </c>
      <c r="AG53" s="12">
        <f t="shared" si="39"/>
        <v>9.4593829256085107E-8</v>
      </c>
      <c r="AH53" s="12">
        <f t="shared" si="30"/>
        <v>1.2354514722200904E-8</v>
      </c>
      <c r="AI53" s="12">
        <f t="shared" si="31"/>
        <v>5.4160155296637064E-6</v>
      </c>
      <c r="AJ53" s="12">
        <f t="shared" si="32"/>
        <v>2.7080077648318534E-4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B01B-118C-4633-94F1-5BB740ACDB0E}">
  <dimension ref="A1:AO62"/>
  <sheetViews>
    <sheetView topLeftCell="AD1" workbookViewId="0">
      <selection activeCell="AM10" sqref="AM10"/>
    </sheetView>
  </sheetViews>
  <sheetFormatPr baseColWidth="10" defaultColWidth="8.83203125" defaultRowHeight="15" x14ac:dyDescent="0.2"/>
  <cols>
    <col min="1" max="1" width="17.33203125" customWidth="1"/>
    <col min="2" max="2" width="12.6640625" customWidth="1"/>
    <col min="3" max="7" width="9.1640625" bestFit="1" customWidth="1"/>
    <col min="8" max="8" width="12.1640625" style="2" customWidth="1"/>
    <col min="9" max="9" width="14" customWidth="1"/>
    <col min="10" max="13" width="9.1640625" bestFit="1" customWidth="1"/>
    <col min="14" max="14" width="13.6640625" bestFit="1" customWidth="1"/>
    <col min="15" max="15" width="10.33203125" customWidth="1"/>
    <col min="16" max="16" width="9.1640625" bestFit="1" customWidth="1"/>
    <col min="17" max="17" width="13.5" bestFit="1" customWidth="1"/>
    <col min="18" max="18" width="13.6640625" bestFit="1" customWidth="1"/>
    <col min="19" max="19" width="13.5" bestFit="1" customWidth="1"/>
    <col min="20" max="20" width="13.5" customWidth="1"/>
    <col min="21" max="21" width="21.5" customWidth="1"/>
    <col min="22" max="22" width="22.6640625" customWidth="1"/>
    <col min="23" max="23" width="21.33203125" customWidth="1"/>
    <col min="24" max="24" width="9.1640625" bestFit="1" customWidth="1"/>
    <col min="25" max="25" width="12.1640625" bestFit="1" customWidth="1"/>
    <col min="26" max="26" width="14" customWidth="1"/>
    <col min="27" max="27" width="13.5" customWidth="1"/>
    <col min="28" max="28" width="17.1640625" customWidth="1"/>
    <col min="29" max="29" width="19.83203125" customWidth="1"/>
    <col min="30" max="30" width="9.1640625" bestFit="1" customWidth="1"/>
    <col min="31" max="32" width="11.6640625" customWidth="1"/>
    <col min="33" max="33" width="20.1640625" customWidth="1"/>
    <col min="34" max="34" width="15.5" customWidth="1"/>
    <col min="35" max="35" width="16.33203125" customWidth="1"/>
    <col min="36" max="36" width="21.33203125" customWidth="1"/>
    <col min="37" max="37" width="9.1640625" bestFit="1" customWidth="1"/>
    <col min="38" max="38" width="19" customWidth="1"/>
    <col min="39" max="39" width="13.5" customWidth="1"/>
    <col min="40" max="40" width="9.1640625" bestFit="1" customWidth="1"/>
    <col min="41" max="41" width="11.33203125" customWidth="1"/>
    <col min="42" max="44" width="9.1640625" bestFit="1" customWidth="1"/>
  </cols>
  <sheetData>
    <row r="1" spans="1:41" x14ac:dyDescent="0.2">
      <c r="A1" s="13" t="s">
        <v>3</v>
      </c>
      <c r="B1" s="12">
        <v>50</v>
      </c>
      <c r="F1" s="109" t="s">
        <v>37</v>
      </c>
      <c r="G1" s="109"/>
      <c r="H1" s="109"/>
      <c r="I1" s="109"/>
      <c r="L1" s="104" t="s">
        <v>38</v>
      </c>
      <c r="M1" s="110"/>
      <c r="N1" s="110"/>
      <c r="O1" s="110"/>
      <c r="Q1" s="105" t="s">
        <v>39</v>
      </c>
      <c r="R1" s="105"/>
      <c r="S1" s="105"/>
      <c r="U1" s="106" t="s">
        <v>40</v>
      </c>
      <c r="V1" s="111"/>
      <c r="W1" s="37" t="s">
        <v>41</v>
      </c>
      <c r="Y1" s="107" t="s">
        <v>42</v>
      </c>
      <c r="Z1" s="107"/>
      <c r="AB1" s="108" t="s">
        <v>3</v>
      </c>
      <c r="AC1" s="108"/>
      <c r="AE1" s="101" t="s">
        <v>43</v>
      </c>
      <c r="AF1" s="101"/>
      <c r="AG1" s="101"/>
      <c r="AH1" s="101"/>
      <c r="AI1" s="101"/>
      <c r="AJ1" s="101"/>
    </row>
    <row r="2" spans="1:41" x14ac:dyDescent="0.2">
      <c r="A2" s="13" t="s">
        <v>45</v>
      </c>
      <c r="B2" s="12">
        <v>80000</v>
      </c>
      <c r="F2" s="10" t="s">
        <v>46</v>
      </c>
      <c r="G2" s="10" t="s">
        <v>47</v>
      </c>
      <c r="H2" s="10" t="s">
        <v>48</v>
      </c>
      <c r="I2" s="10" t="s">
        <v>49</v>
      </c>
      <c r="L2" s="7" t="s">
        <v>50</v>
      </c>
      <c r="M2" s="7" t="s">
        <v>51</v>
      </c>
      <c r="N2" s="33" t="s">
        <v>52</v>
      </c>
      <c r="O2" s="35" t="s">
        <v>53</v>
      </c>
      <c r="Q2" s="14" t="s">
        <v>54</v>
      </c>
      <c r="R2" s="14" t="s">
        <v>55</v>
      </c>
      <c r="S2" s="14" t="s">
        <v>56</v>
      </c>
      <c r="U2" s="15" t="s">
        <v>2</v>
      </c>
      <c r="V2" s="36" t="s">
        <v>57</v>
      </c>
      <c r="W2" s="3">
        <v>1</v>
      </c>
      <c r="Y2" s="16" t="s">
        <v>2</v>
      </c>
      <c r="Z2" s="16" t="s">
        <v>57</v>
      </c>
      <c r="AB2" s="20" t="s">
        <v>3</v>
      </c>
      <c r="AC2" s="20" t="s">
        <v>58</v>
      </c>
      <c r="AE2" s="21" t="s">
        <v>22</v>
      </c>
      <c r="AF2" s="21" t="s">
        <v>59</v>
      </c>
      <c r="AG2" s="21" t="s">
        <v>60</v>
      </c>
      <c r="AH2" s="21" t="s">
        <v>24</v>
      </c>
      <c r="AI2" s="21" t="s">
        <v>61</v>
      </c>
      <c r="AJ2" s="21" t="s">
        <v>62</v>
      </c>
      <c r="AL2" s="103"/>
      <c r="AM2" s="103"/>
    </row>
    <row r="3" spans="1:41" x14ac:dyDescent="0.2">
      <c r="A3" s="13" t="s">
        <v>66</v>
      </c>
      <c r="B3" s="12">
        <v>20000</v>
      </c>
      <c r="F3" s="3">
        <v>60</v>
      </c>
      <c r="G3" s="5">
        <v>6.4700000000000001E-3</v>
      </c>
      <c r="H3" s="3">
        <f t="shared" ref="H3:H34" si="0">1-G3</f>
        <v>0.99353000000000002</v>
      </c>
      <c r="I3" s="3">
        <f>H3</f>
        <v>0.99353000000000002</v>
      </c>
      <c r="L3" s="5">
        <v>0</v>
      </c>
      <c r="M3" s="6">
        <v>0</v>
      </c>
      <c r="N3" s="34">
        <f t="shared" ref="N3:N34" si="1">1/((1+M3)^L3)</f>
        <v>1</v>
      </c>
      <c r="O3" s="32">
        <v>1</v>
      </c>
      <c r="Q3" s="12">
        <f>$B$2*(1/N3)</f>
        <v>80000</v>
      </c>
      <c r="R3" s="12">
        <f>$B$3*(1/N3)</f>
        <v>20000</v>
      </c>
      <c r="S3" s="12">
        <f t="shared" ref="S3:S34" si="2">Q3+R3</f>
        <v>100000</v>
      </c>
      <c r="U3" s="3">
        <f>I3*$B$10</f>
        <v>0.54644150000000002</v>
      </c>
      <c r="V3" s="34">
        <f>G3</f>
        <v>6.4700000000000001E-3</v>
      </c>
      <c r="W3" s="3">
        <f>(1-G3)*(1-$B$10)*W2</f>
        <v>0.44708849999999994</v>
      </c>
      <c r="Y3" s="17">
        <f t="shared" ref="Y3:Y34" si="3">U3*(S3-$B$9)*N3</f>
        <v>54633.221170000004</v>
      </c>
      <c r="Z3" s="17">
        <f t="shared" ref="Z3:Z34" si="4">V3*MAX(S3,$B$8)*N3</f>
        <v>647</v>
      </c>
      <c r="AB3" s="18">
        <v>50</v>
      </c>
      <c r="AC3" s="19">
        <f t="shared" ref="AC3:AC34" si="5">AB3*N3</f>
        <v>50</v>
      </c>
      <c r="AE3" s="12">
        <f t="shared" ref="AE3:AE34" si="6">Y3</f>
        <v>54633.221170000004</v>
      </c>
      <c r="AF3" s="12">
        <f t="shared" ref="AF3:AF34" si="7">Z3</f>
        <v>647</v>
      </c>
      <c r="AG3" s="12"/>
      <c r="AH3" s="12">
        <f t="shared" ref="AH3:AH34" si="8">AC3*W2</f>
        <v>50</v>
      </c>
      <c r="AI3" s="12">
        <f t="shared" ref="AI3:AI34" si="9">SUM(AE3:AH3)</f>
        <v>55330.221170000004</v>
      </c>
      <c r="AJ3" s="12">
        <f t="shared" ref="AJ3:AJ34" si="10">AI3*L3</f>
        <v>0</v>
      </c>
      <c r="AK3" s="11"/>
      <c r="AL3" s="24" t="s">
        <v>67</v>
      </c>
      <c r="AM3" s="28">
        <f>SUM(AJ3:AJ53)/AM8</f>
        <v>2.4369728866307443</v>
      </c>
    </row>
    <row r="4" spans="1:41" x14ac:dyDescent="0.2">
      <c r="A4" s="13" t="s">
        <v>68</v>
      </c>
      <c r="B4" s="4">
        <v>0.02</v>
      </c>
      <c r="F4" s="3">
        <v>61</v>
      </c>
      <c r="G4" s="5">
        <v>7.1000000000000004E-3</v>
      </c>
      <c r="H4" s="3">
        <f t="shared" si="0"/>
        <v>0.9929</v>
      </c>
      <c r="I4" s="3">
        <f t="shared" ref="I4:I35" si="11">I3*H4</f>
        <v>0.98647593700000002</v>
      </c>
      <c r="L4" s="5">
        <v>1</v>
      </c>
      <c r="M4" s="6">
        <v>3.5139999999999998E-2</v>
      </c>
      <c r="N4" s="34">
        <f t="shared" si="1"/>
        <v>0.96605290105686192</v>
      </c>
      <c r="O4" s="32">
        <f t="shared" ref="O4:O35" si="12">N3/N4</f>
        <v>1.0351399999999999</v>
      </c>
      <c r="Q4" s="12">
        <f t="shared" ref="Q4:Q35" si="13">Q3*(1-$B$5)*O4</f>
        <v>80989.353600000002</v>
      </c>
      <c r="R4" s="12">
        <f t="shared" ref="R4:R35" si="14">R3*(1-$B$5)*O4</f>
        <v>20247.338400000001</v>
      </c>
      <c r="S4" s="12">
        <f t="shared" si="2"/>
        <v>101236.69200000001</v>
      </c>
      <c r="U4" s="3">
        <f t="shared" ref="U4:U35" si="15">I4*$B$7*(1-$B$10)*(1-$B$7)^L3</f>
        <v>6.6587125747499989E-2</v>
      </c>
      <c r="V4" s="34">
        <f>I3*G4*(1-$B$10)</f>
        <v>3.1743283499999996E-3</v>
      </c>
      <c r="W4" s="3">
        <f t="shared" ref="W4:W35" si="16">(1-G4)*(1-$B$7)*W3</f>
        <v>0.37732704590249994</v>
      </c>
      <c r="Y4" s="17">
        <f t="shared" si="3"/>
        <v>6510.9343643854718</v>
      </c>
      <c r="Z4" s="17">
        <f t="shared" si="4"/>
        <v>310.44931263000001</v>
      </c>
      <c r="AB4" s="18">
        <f t="shared" ref="AB4:AB35" si="17">AB3*(1+$B$4)</f>
        <v>51</v>
      </c>
      <c r="AC4" s="19">
        <f t="shared" si="5"/>
        <v>49.268697953899959</v>
      </c>
      <c r="AE4" s="12">
        <f t="shared" si="6"/>
        <v>6510.9343643854718</v>
      </c>
      <c r="AF4" s="12">
        <f t="shared" si="7"/>
        <v>310.44931263000001</v>
      </c>
      <c r="AG4" s="12">
        <f t="shared" ref="AG4:AG35" si="18">S4/(1-$B$5)*($B$6)*N4*W3</f>
        <v>625.9239</v>
      </c>
      <c r="AH4" s="12">
        <f t="shared" si="8"/>
        <v>22.027468265162199</v>
      </c>
      <c r="AI4" s="12">
        <f t="shared" si="9"/>
        <v>7469.3350452806344</v>
      </c>
      <c r="AJ4" s="12">
        <f t="shared" si="10"/>
        <v>7469.3350452806344</v>
      </c>
      <c r="AL4" s="26" t="s">
        <v>69</v>
      </c>
      <c r="AM4" s="29">
        <f>SUM(AE3:AE53)</f>
        <v>90714.778750076526</v>
      </c>
      <c r="AO4" s="11"/>
    </row>
    <row r="5" spans="1:41" x14ac:dyDescent="0.2">
      <c r="A5" s="13" t="s">
        <v>70</v>
      </c>
      <c r="B5" s="4">
        <v>2.1999999999999999E-2</v>
      </c>
      <c r="F5" s="3">
        <v>62</v>
      </c>
      <c r="G5" s="5">
        <v>7.8200000000000006E-3</v>
      </c>
      <c r="H5" s="3">
        <f t="shared" si="0"/>
        <v>0.99217999999999995</v>
      </c>
      <c r="I5" s="3">
        <f t="shared" si="11"/>
        <v>0.97876169517265998</v>
      </c>
      <c r="L5" s="5">
        <v>2</v>
      </c>
      <c r="M5" s="6">
        <v>3.0349999999999999E-2</v>
      </c>
      <c r="N5" s="34">
        <f t="shared" si="1"/>
        <v>0.94195563634332236</v>
      </c>
      <c r="O5" s="32">
        <f t="shared" si="12"/>
        <v>1.0255821652143675</v>
      </c>
      <c r="Q5" s="12">
        <f t="shared" si="13"/>
        <v>81233.889418663239</v>
      </c>
      <c r="R5" s="12">
        <f t="shared" si="14"/>
        <v>20308.47235466581</v>
      </c>
      <c r="S5" s="12">
        <f t="shared" si="2"/>
        <v>101542.36177332904</v>
      </c>
      <c r="U5" s="3">
        <f t="shared" si="15"/>
        <v>5.6156452260531363E-2</v>
      </c>
      <c r="V5" s="34">
        <f t="shared" ref="V5:V36" si="19">I4*G5*(1-$B$10)*(1-$B$7)^L4</f>
        <v>2.9506974989575501E-3</v>
      </c>
      <c r="W5" s="3">
        <f t="shared" si="16"/>
        <v>0.31821989614301099</v>
      </c>
      <c r="Y5" s="17">
        <f t="shared" si="3"/>
        <v>5370.2168706617313</v>
      </c>
      <c r="Z5" s="17">
        <f t="shared" si="4"/>
        <v>282.22949465929139</v>
      </c>
      <c r="AB5" s="18">
        <f t="shared" si="17"/>
        <v>52.02</v>
      </c>
      <c r="AC5" s="19">
        <f t="shared" si="5"/>
        <v>49.000532202579635</v>
      </c>
      <c r="AE5" s="12">
        <f t="shared" si="6"/>
        <v>5370.2168706617313</v>
      </c>
      <c r="AF5" s="12">
        <f t="shared" si="7"/>
        <v>282.22949465929139</v>
      </c>
      <c r="AG5" s="12">
        <f t="shared" si="18"/>
        <v>516.63619124970296</v>
      </c>
      <c r="AH5" s="12">
        <f t="shared" si="8"/>
        <v>18.489226063649692</v>
      </c>
      <c r="AI5" s="12">
        <f t="shared" si="9"/>
        <v>6187.5717826343753</v>
      </c>
      <c r="AJ5" s="12">
        <f t="shared" si="10"/>
        <v>12375.143565268751</v>
      </c>
      <c r="AL5" s="22" t="s">
        <v>71</v>
      </c>
      <c r="AM5" s="27">
        <f>SUM(AF3:AF53)</f>
        <v>3784.5509839046417</v>
      </c>
    </row>
    <row r="6" spans="1:41" x14ac:dyDescent="0.2">
      <c r="A6" s="13" t="s">
        <v>72</v>
      </c>
      <c r="B6" s="4">
        <v>1.4E-2</v>
      </c>
      <c r="F6" s="3">
        <v>63</v>
      </c>
      <c r="G6" s="5">
        <v>8.6599999999999993E-3</v>
      </c>
      <c r="H6" s="3">
        <f t="shared" si="0"/>
        <v>0.99134</v>
      </c>
      <c r="I6" s="3">
        <f t="shared" si="11"/>
        <v>0.97028561889246479</v>
      </c>
      <c r="L6" s="5">
        <v>3</v>
      </c>
      <c r="M6" s="6">
        <v>2.7830000000000001E-2</v>
      </c>
      <c r="N6" s="34">
        <f t="shared" si="1"/>
        <v>0.92095016751412107</v>
      </c>
      <c r="O6" s="32">
        <f t="shared" si="12"/>
        <v>1.0228084749535367</v>
      </c>
      <c r="Q6" s="12">
        <f t="shared" si="13"/>
        <v>81258.802918728543</v>
      </c>
      <c r="R6" s="12">
        <f t="shared" si="14"/>
        <v>20314.700729682136</v>
      </c>
      <c r="S6" s="12">
        <f t="shared" si="2"/>
        <v>101573.50364841068</v>
      </c>
      <c r="U6" s="3">
        <f t="shared" si="15"/>
        <v>4.7319616776361879E-2</v>
      </c>
      <c r="V6" s="34">
        <f t="shared" si="19"/>
        <v>2.7557843005984752E-3</v>
      </c>
      <c r="W6" s="3">
        <f t="shared" si="16"/>
        <v>0.26814449506605065</v>
      </c>
      <c r="Y6" s="17">
        <f t="shared" si="3"/>
        <v>4425.6010491602465</v>
      </c>
      <c r="Z6" s="17">
        <f t="shared" si="4"/>
        <v>257.78745919722121</v>
      </c>
      <c r="AB6" s="18">
        <f t="shared" si="17"/>
        <v>53.060400000000001</v>
      </c>
      <c r="AC6" s="19">
        <f t="shared" si="5"/>
        <v>48.865984268366269</v>
      </c>
      <c r="AE6" s="12">
        <f t="shared" si="6"/>
        <v>4425.6010491602465</v>
      </c>
      <c r="AF6" s="12">
        <f t="shared" si="7"/>
        <v>257.78745919722121</v>
      </c>
      <c r="AG6" s="12">
        <f t="shared" si="18"/>
        <v>426.12113479943247</v>
      </c>
      <c r="AH6" s="12">
        <f t="shared" si="8"/>
        <v>15.550128438805523</v>
      </c>
      <c r="AI6" s="12">
        <f t="shared" si="9"/>
        <v>5125.0597715957056</v>
      </c>
      <c r="AJ6" s="12">
        <f t="shared" si="10"/>
        <v>15375.179314787118</v>
      </c>
      <c r="AL6" s="22" t="s">
        <v>73</v>
      </c>
      <c r="AM6" s="27">
        <f>SUM(AG3:AG53)</f>
        <v>3488.9569844807766</v>
      </c>
    </row>
    <row r="7" spans="1:41" x14ac:dyDescent="0.2">
      <c r="A7" s="13" t="s">
        <v>2</v>
      </c>
      <c r="B7" s="4">
        <v>0.15</v>
      </c>
      <c r="F7" s="3">
        <v>64</v>
      </c>
      <c r="G7" s="5">
        <v>9.6500000000000006E-3</v>
      </c>
      <c r="H7" s="3">
        <f t="shared" si="0"/>
        <v>0.99034999999999995</v>
      </c>
      <c r="I7" s="3">
        <f t="shared" si="11"/>
        <v>0.96092236267015241</v>
      </c>
      <c r="L7" s="5">
        <v>4</v>
      </c>
      <c r="M7" s="6">
        <v>2.6370000000000001E-2</v>
      </c>
      <c r="N7" s="34">
        <f t="shared" si="1"/>
        <v>0.90112326459071324</v>
      </c>
      <c r="O7" s="32">
        <f t="shared" si="12"/>
        <v>1.0220024315235199</v>
      </c>
      <c r="Q7" s="12">
        <f t="shared" si="13"/>
        <v>81219.666893987189</v>
      </c>
      <c r="R7" s="12">
        <f t="shared" si="14"/>
        <v>20304.916723496797</v>
      </c>
      <c r="S7" s="12">
        <f t="shared" si="2"/>
        <v>101524.58361748399</v>
      </c>
      <c r="U7" s="3">
        <f t="shared" si="15"/>
        <v>3.983353510329949E-2</v>
      </c>
      <c r="V7" s="34">
        <f t="shared" si="19"/>
        <v>2.5875943773873886E-3</v>
      </c>
      <c r="W7" s="3">
        <f t="shared" si="16"/>
        <v>0.22572336558536377</v>
      </c>
      <c r="Y7" s="17">
        <f t="shared" si="3"/>
        <v>3643.499435642811</v>
      </c>
      <c r="Z7" s="17">
        <f t="shared" si="4"/>
        <v>236.72908415890186</v>
      </c>
      <c r="AB7" s="18">
        <f t="shared" si="17"/>
        <v>54.121608000000002</v>
      </c>
      <c r="AC7" s="19">
        <f t="shared" si="5"/>
        <v>48.770240085858866</v>
      </c>
      <c r="AE7" s="12">
        <f t="shared" si="6"/>
        <v>3643.499435642811</v>
      </c>
      <c r="AF7" s="12">
        <f t="shared" si="7"/>
        <v>236.72908415890186</v>
      </c>
      <c r="AG7" s="12">
        <f t="shared" si="18"/>
        <v>351.16682859432137</v>
      </c>
      <c r="AH7" s="12">
        <f t="shared" si="8"/>
        <v>13.077471402072689</v>
      </c>
      <c r="AI7" s="12">
        <f t="shared" si="9"/>
        <v>4244.4728197981067</v>
      </c>
      <c r="AJ7" s="12">
        <f t="shared" si="10"/>
        <v>16977.891279192427</v>
      </c>
      <c r="AL7" s="22" t="s">
        <v>74</v>
      </c>
      <c r="AM7" s="27">
        <f>SUM(AH3:AH53)</f>
        <v>183.71438384649116</v>
      </c>
    </row>
    <row r="8" spans="1:41" x14ac:dyDescent="0.2">
      <c r="A8" s="13" t="s">
        <v>75</v>
      </c>
      <c r="B8" s="12">
        <f>B2+B3</f>
        <v>100000</v>
      </c>
      <c r="F8" s="3">
        <v>65</v>
      </c>
      <c r="G8" s="5">
        <v>1.0800000000000001E-2</v>
      </c>
      <c r="H8" s="3">
        <f t="shared" si="0"/>
        <v>0.98919999999999997</v>
      </c>
      <c r="I8" s="3">
        <f t="shared" si="11"/>
        <v>0.95054440115331473</v>
      </c>
      <c r="L8" s="5">
        <v>5</v>
      </c>
      <c r="M8" s="6">
        <v>2.5489999999999999E-2</v>
      </c>
      <c r="N8" s="34">
        <f t="shared" si="1"/>
        <v>0.88174468672828554</v>
      </c>
      <c r="O8" s="32">
        <f t="shared" si="12"/>
        <v>1.0219775385710936</v>
      </c>
      <c r="Q8" s="12">
        <f t="shared" si="13"/>
        <v>81178.572400251782</v>
      </c>
      <c r="R8" s="12">
        <f t="shared" si="14"/>
        <v>20294.643100062945</v>
      </c>
      <c r="S8" s="12">
        <f t="shared" si="2"/>
        <v>101473.21550031472</v>
      </c>
      <c r="U8" s="3">
        <f t="shared" si="15"/>
        <v>3.3492832985556269E-2</v>
      </c>
      <c r="V8" s="34">
        <f t="shared" si="19"/>
        <v>2.4378123483219287E-3</v>
      </c>
      <c r="W8" s="3">
        <f t="shared" si="16"/>
        <v>0.18979272025148555</v>
      </c>
      <c r="Y8" s="17">
        <f t="shared" si="3"/>
        <v>2996.1292983308858</v>
      </c>
      <c r="Z8" s="17">
        <f t="shared" si="4"/>
        <v>218.11952663108053</v>
      </c>
      <c r="AB8" s="18">
        <f t="shared" si="17"/>
        <v>55.204040160000005</v>
      </c>
      <c r="AC8" s="19">
        <f t="shared" si="5"/>
        <v>48.675869097014896</v>
      </c>
      <c r="AE8" s="12">
        <f t="shared" si="6"/>
        <v>2996.1292983308858</v>
      </c>
      <c r="AF8" s="12">
        <f t="shared" si="7"/>
        <v>218.11952663108053</v>
      </c>
      <c r="AG8" s="12">
        <f t="shared" si="18"/>
        <v>289.10790850896836</v>
      </c>
      <c r="AH8" s="12">
        <f t="shared" si="8"/>
        <v>10.987280995370805</v>
      </c>
      <c r="AI8" s="12">
        <f t="shared" si="9"/>
        <v>3514.3440144663055</v>
      </c>
      <c r="AJ8" s="12">
        <f t="shared" si="10"/>
        <v>17571.720072331525</v>
      </c>
      <c r="AL8" s="22" t="s">
        <v>76</v>
      </c>
      <c r="AM8" s="27">
        <f>SUM(AM4:AM7)</f>
        <v>98172.001102308437</v>
      </c>
    </row>
    <row r="9" spans="1:41" x14ac:dyDescent="0.2">
      <c r="A9" s="13" t="s">
        <v>77</v>
      </c>
      <c r="B9" s="12">
        <v>20</v>
      </c>
      <c r="F9" s="3">
        <v>66</v>
      </c>
      <c r="G9" s="5">
        <v>1.1730000000000001E-2</v>
      </c>
      <c r="H9" s="3">
        <f t="shared" si="0"/>
        <v>0.98826999999999998</v>
      </c>
      <c r="I9" s="3">
        <f t="shared" si="11"/>
        <v>0.93939451532778628</v>
      </c>
      <c r="L9" s="5">
        <v>6</v>
      </c>
      <c r="M9" s="6">
        <v>2.5020000000000001E-2</v>
      </c>
      <c r="N9" s="34">
        <f t="shared" si="1"/>
        <v>0.86219592102620646</v>
      </c>
      <c r="O9" s="32">
        <f t="shared" si="12"/>
        <v>1.0226732291644476</v>
      </c>
      <c r="Q9" s="12">
        <f t="shared" si="13"/>
        <v>81192.731414463822</v>
      </c>
      <c r="R9" s="12">
        <f t="shared" si="14"/>
        <v>20298.182853615956</v>
      </c>
      <c r="S9" s="12">
        <f t="shared" si="2"/>
        <v>101490.91426807978</v>
      </c>
      <c r="U9" s="3">
        <f t="shared" si="15"/>
        <v>2.8134967746440337E-2</v>
      </c>
      <c r="V9" s="34">
        <f t="shared" si="19"/>
        <v>2.2262686085499253E-3</v>
      </c>
      <c r="W9" s="3">
        <f t="shared" si="16"/>
        <v>0.15943148389649528</v>
      </c>
      <c r="Y9" s="17">
        <f t="shared" si="3"/>
        <v>2461.4666671113641</v>
      </c>
      <c r="Z9" s="17">
        <f t="shared" si="4"/>
        <v>194.80975103204179</v>
      </c>
      <c r="AB9" s="18">
        <f t="shared" si="17"/>
        <v>56.308120963200004</v>
      </c>
      <c r="AC9" s="19">
        <f t="shared" si="5"/>
        <v>48.548632215121273</v>
      </c>
      <c r="AE9" s="12">
        <f t="shared" si="6"/>
        <v>2461.4666671113641</v>
      </c>
      <c r="AF9" s="12">
        <f t="shared" si="7"/>
        <v>194.80975103204179</v>
      </c>
      <c r="AG9" s="12">
        <f t="shared" si="18"/>
        <v>237.73978197659551</v>
      </c>
      <c r="AH9" s="12">
        <f t="shared" si="8"/>
        <v>9.2141769725967713</v>
      </c>
      <c r="AI9" s="12">
        <f t="shared" si="9"/>
        <v>2903.2303770925982</v>
      </c>
      <c r="AJ9" s="12">
        <f t="shared" si="10"/>
        <v>17419.382262555591</v>
      </c>
      <c r="AL9" s="22" t="s">
        <v>78</v>
      </c>
      <c r="AM9" s="27">
        <f>-AM8+B8</f>
        <v>1827.9988976915629</v>
      </c>
    </row>
    <row r="10" spans="1:41" x14ac:dyDescent="0.2">
      <c r="A10" s="82" t="s">
        <v>88</v>
      </c>
      <c r="B10" s="83">
        <f>B7+0.4</f>
        <v>0.55000000000000004</v>
      </c>
      <c r="F10" s="3">
        <v>67</v>
      </c>
      <c r="G10" s="5">
        <v>1.2800000000000001E-2</v>
      </c>
      <c r="H10" s="3">
        <f t="shared" si="0"/>
        <v>0.98719999999999997</v>
      </c>
      <c r="I10" s="3">
        <f t="shared" si="11"/>
        <v>0.92737026553159063</v>
      </c>
      <c r="L10" s="5">
        <v>7</v>
      </c>
      <c r="M10" s="6">
        <v>2.477E-2</v>
      </c>
      <c r="N10" s="34">
        <f t="shared" si="1"/>
        <v>0.84258782390013232</v>
      </c>
      <c r="O10" s="32">
        <f t="shared" si="12"/>
        <v>1.0232712799424433</v>
      </c>
      <c r="Q10" s="12">
        <f t="shared" si="13"/>
        <v>81254.382012178379</v>
      </c>
      <c r="R10" s="12">
        <f t="shared" si="14"/>
        <v>20313.595503044595</v>
      </c>
      <c r="S10" s="12">
        <f t="shared" si="2"/>
        <v>101567.97751522297</v>
      </c>
      <c r="U10" s="3">
        <f t="shared" si="15"/>
        <v>2.3608614135393016E-2</v>
      </c>
      <c r="V10" s="34">
        <f t="shared" si="19"/>
        <v>2.0407229938751393E-3</v>
      </c>
      <c r="W10" s="3">
        <f t="shared" si="16"/>
        <v>0.13378214676722711</v>
      </c>
      <c r="Y10" s="17">
        <f t="shared" si="3"/>
        <v>2020.0259617825684</v>
      </c>
      <c r="Z10" s="17">
        <f t="shared" si="4"/>
        <v>174.64495372436619</v>
      </c>
      <c r="AB10" s="18">
        <f t="shared" si="17"/>
        <v>57.434283382464002</v>
      </c>
      <c r="AC10" s="19">
        <f t="shared" si="5"/>
        <v>48.393427852493872</v>
      </c>
      <c r="AE10" s="12">
        <f t="shared" si="6"/>
        <v>2020.0259617825684</v>
      </c>
      <c r="AF10" s="12">
        <f t="shared" si="7"/>
        <v>174.64495372436619</v>
      </c>
      <c r="AG10" s="12">
        <f t="shared" si="18"/>
        <v>195.31484471986249</v>
      </c>
      <c r="AH10" s="12">
        <f t="shared" si="8"/>
        <v>7.7154360133610833</v>
      </c>
      <c r="AI10" s="12">
        <f t="shared" si="9"/>
        <v>2397.701196240158</v>
      </c>
      <c r="AJ10" s="12">
        <f t="shared" si="10"/>
        <v>16783.908373681104</v>
      </c>
      <c r="AL10" s="24" t="s">
        <v>83</v>
      </c>
      <c r="AM10" s="25">
        <f>MAX(0,-AM9+BASE_CASE!AM9)</f>
        <v>1651.6695979480282</v>
      </c>
    </row>
    <row r="11" spans="1:41" x14ac:dyDescent="0.2">
      <c r="F11" s="3">
        <v>68</v>
      </c>
      <c r="G11" s="5">
        <v>1.397E-2</v>
      </c>
      <c r="H11" s="3">
        <f t="shared" si="0"/>
        <v>0.98602999999999996</v>
      </c>
      <c r="I11" s="3">
        <f t="shared" si="11"/>
        <v>0.91441490292211425</v>
      </c>
      <c r="L11" s="5">
        <v>8</v>
      </c>
      <c r="M11" s="6">
        <v>2.4660000000000001E-2</v>
      </c>
      <c r="N11" s="34">
        <f t="shared" si="1"/>
        <v>0.82292780659029441</v>
      </c>
      <c r="O11" s="32">
        <f t="shared" si="12"/>
        <v>1.0238903305398039</v>
      </c>
      <c r="Q11" s="12">
        <f t="shared" si="13"/>
        <v>81365.273383019172</v>
      </c>
      <c r="R11" s="12">
        <f t="shared" si="14"/>
        <v>20341.318345754793</v>
      </c>
      <c r="S11" s="12">
        <f t="shared" si="2"/>
        <v>101706.59172877396</v>
      </c>
      <c r="U11" s="3">
        <f t="shared" si="15"/>
        <v>1.9786981526533333E-2</v>
      </c>
      <c r="V11" s="34">
        <f t="shared" si="19"/>
        <v>1.8689365903381623E-3</v>
      </c>
      <c r="W11" s="3">
        <f t="shared" si="16"/>
        <v>0.1121262286503556</v>
      </c>
      <c r="Y11" s="17">
        <f t="shared" si="3"/>
        <v>1655.7889377582076</v>
      </c>
      <c r="Z11" s="17">
        <f t="shared" si="4"/>
        <v>156.42472678365868</v>
      </c>
      <c r="AB11" s="18">
        <f t="shared" si="17"/>
        <v>58.582969050113284</v>
      </c>
      <c r="AC11" s="19">
        <f t="shared" si="5"/>
        <v>48.209554223956829</v>
      </c>
      <c r="AE11" s="12">
        <f t="shared" si="6"/>
        <v>1655.7889377582076</v>
      </c>
      <c r="AF11" s="12">
        <f t="shared" si="7"/>
        <v>156.42472678365868</v>
      </c>
      <c r="AG11" s="12">
        <f t="shared" si="18"/>
        <v>160.28695546630175</v>
      </c>
      <c r="AH11" s="12">
        <f t="shared" si="8"/>
        <v>6.449577658771986</v>
      </c>
      <c r="AI11" s="12">
        <f t="shared" si="9"/>
        <v>1978.9501976669401</v>
      </c>
      <c r="AJ11" s="12">
        <f t="shared" si="10"/>
        <v>15831.601581335521</v>
      </c>
      <c r="AM11" s="11"/>
    </row>
    <row r="12" spans="1:41" x14ac:dyDescent="0.2">
      <c r="F12" s="8">
        <v>69</v>
      </c>
      <c r="G12" s="9">
        <v>1.566E-2</v>
      </c>
      <c r="H12" s="8">
        <f t="shared" si="0"/>
        <v>0.98433999999999999</v>
      </c>
      <c r="I12" s="8">
        <f t="shared" si="11"/>
        <v>0.90009516554235391</v>
      </c>
      <c r="L12" s="5">
        <v>9</v>
      </c>
      <c r="M12" s="6">
        <v>2.4639999999999999E-2</v>
      </c>
      <c r="N12" s="34">
        <f t="shared" si="1"/>
        <v>0.80326389514893892</v>
      </c>
      <c r="O12" s="32">
        <f t="shared" si="12"/>
        <v>1.0244800140528032</v>
      </c>
      <c r="Q12" s="12">
        <f t="shared" si="13"/>
        <v>81523.24029763104</v>
      </c>
      <c r="R12" s="12">
        <f t="shared" si="14"/>
        <v>20380.81007440776</v>
      </c>
      <c r="S12" s="12">
        <f t="shared" si="2"/>
        <v>101904.05037203879</v>
      </c>
      <c r="U12" s="3">
        <f t="shared" si="15"/>
        <v>1.6555549786453651E-2</v>
      </c>
      <c r="V12" s="34">
        <f t="shared" si="19"/>
        <v>1.7558967406645684E-3</v>
      </c>
      <c r="W12" s="3">
        <f t="shared" si="16"/>
        <v>9.3814782123237378E-2</v>
      </c>
      <c r="Y12" s="17">
        <f t="shared" si="3"/>
        <v>1354.9025383195067</v>
      </c>
      <c r="Z12" s="17">
        <f t="shared" si="4"/>
        <v>143.73041044477313</v>
      </c>
      <c r="AB12" s="18">
        <f t="shared" si="17"/>
        <v>59.754628431115549</v>
      </c>
      <c r="AC12" s="19">
        <f t="shared" si="5"/>
        <v>47.998735586755402</v>
      </c>
      <c r="AE12" s="12">
        <f t="shared" si="6"/>
        <v>1354.9025383195067</v>
      </c>
      <c r="AF12" s="12">
        <f t="shared" si="7"/>
        <v>143.73041044477313</v>
      </c>
      <c r="AG12" s="12">
        <f t="shared" si="18"/>
        <v>131.38509183041108</v>
      </c>
      <c r="AH12" s="12">
        <f t="shared" si="8"/>
        <v>5.3819172013284966</v>
      </c>
      <c r="AI12" s="12">
        <f t="shared" si="9"/>
        <v>1635.3999577960192</v>
      </c>
      <c r="AJ12" s="12">
        <f t="shared" si="10"/>
        <v>14718.599620164172</v>
      </c>
    </row>
    <row r="13" spans="1:41" x14ac:dyDescent="0.2">
      <c r="F13" s="3">
        <v>70</v>
      </c>
      <c r="G13" s="5">
        <v>1.7469999999999999E-2</v>
      </c>
      <c r="H13" s="3">
        <f t="shared" si="0"/>
        <v>0.98253000000000001</v>
      </c>
      <c r="I13" s="3">
        <f t="shared" si="11"/>
        <v>0.88437050300032904</v>
      </c>
      <c r="L13" s="5">
        <v>10</v>
      </c>
      <c r="M13" s="6">
        <v>2.47E-2</v>
      </c>
      <c r="N13" s="34">
        <f t="shared" si="1"/>
        <v>0.78348852098697186</v>
      </c>
      <c r="O13" s="32">
        <f t="shared" si="12"/>
        <v>1.0252401581289994</v>
      </c>
      <c r="Q13" s="12">
        <f t="shared" si="13"/>
        <v>81742.119978905161</v>
      </c>
      <c r="R13" s="12">
        <f t="shared" si="14"/>
        <v>20435.52999472629</v>
      </c>
      <c r="S13" s="12">
        <f t="shared" si="2"/>
        <v>102177.64997363146</v>
      </c>
      <c r="U13" s="3">
        <f t="shared" si="15"/>
        <v>1.3826375681931661E-2</v>
      </c>
      <c r="V13" s="34">
        <f t="shared" si="19"/>
        <v>1.6389442436929563E-3</v>
      </c>
      <c r="W13" s="3">
        <f t="shared" si="16"/>
        <v>7.8349462197612754E-2</v>
      </c>
      <c r="Y13" s="17">
        <f t="shared" si="3"/>
        <v>1106.65406831213</v>
      </c>
      <c r="Z13" s="17">
        <f t="shared" si="4"/>
        <v>131.20570741555443</v>
      </c>
      <c r="AB13" s="18">
        <f t="shared" si="17"/>
        <v>60.949720999737863</v>
      </c>
      <c r="AC13" s="19">
        <f t="shared" si="5"/>
        <v>47.753406760653199</v>
      </c>
      <c r="AE13" s="12">
        <f t="shared" si="6"/>
        <v>1106.65406831213</v>
      </c>
      <c r="AF13" s="12">
        <f t="shared" si="7"/>
        <v>131.20570741555443</v>
      </c>
      <c r="AG13" s="12">
        <f t="shared" si="18"/>
        <v>107.51003495432793</v>
      </c>
      <c r="AH13" s="12">
        <f t="shared" si="8"/>
        <v>4.4799754508930105</v>
      </c>
      <c r="AI13" s="12">
        <f t="shared" si="9"/>
        <v>1349.8497861329054</v>
      </c>
      <c r="AJ13" s="12">
        <f t="shared" si="10"/>
        <v>13498.497861329053</v>
      </c>
    </row>
    <row r="14" spans="1:41" x14ac:dyDescent="0.2">
      <c r="F14" s="3">
        <v>71</v>
      </c>
      <c r="G14" s="5">
        <v>1.9740000000000001E-2</v>
      </c>
      <c r="H14" s="3">
        <f t="shared" si="0"/>
        <v>0.98026000000000002</v>
      </c>
      <c r="I14" s="3">
        <f t="shared" si="11"/>
        <v>0.86691302927110259</v>
      </c>
      <c r="L14" s="5">
        <v>11</v>
      </c>
      <c r="M14" s="6">
        <v>2.487E-2</v>
      </c>
      <c r="N14" s="34">
        <f t="shared" si="1"/>
        <v>0.76320887666583526</v>
      </c>
      <c r="O14" s="32">
        <f t="shared" si="12"/>
        <v>1.0265715519580048</v>
      </c>
      <c r="Q14" s="12">
        <f t="shared" si="13"/>
        <v>82068.023997806289</v>
      </c>
      <c r="R14" s="12">
        <f t="shared" si="14"/>
        <v>20517.005999451572</v>
      </c>
      <c r="S14" s="12">
        <f t="shared" si="2"/>
        <v>102585.02999725787</v>
      </c>
      <c r="U14" s="3">
        <f t="shared" si="15"/>
        <v>1.1520426572074778E-2</v>
      </c>
      <c r="V14" s="34">
        <f t="shared" si="19"/>
        <v>1.5466183837808756E-3</v>
      </c>
      <c r="W14" s="3">
        <f t="shared" si="16"/>
        <v>6.5282417241757096E-2</v>
      </c>
      <c r="Y14" s="17">
        <f t="shared" si="3"/>
        <v>901.80218755452961</v>
      </c>
      <c r="Z14" s="17">
        <f t="shared" si="4"/>
        <v>121.09063893319495</v>
      </c>
      <c r="AB14" s="18">
        <f t="shared" si="17"/>
        <v>62.168715419732621</v>
      </c>
      <c r="AC14" s="19">
        <f t="shared" si="5"/>
        <v>47.447715459252123</v>
      </c>
      <c r="AE14" s="12">
        <f t="shared" si="6"/>
        <v>901.80218755452961</v>
      </c>
      <c r="AF14" s="12">
        <f t="shared" si="7"/>
        <v>121.09063893319495</v>
      </c>
      <c r="AG14" s="12">
        <f t="shared" si="18"/>
        <v>87.811744139287711</v>
      </c>
      <c r="AH14" s="12">
        <f t="shared" si="8"/>
        <v>3.7175029887377606</v>
      </c>
      <c r="AI14" s="12">
        <f t="shared" si="9"/>
        <v>1114.4220736157499</v>
      </c>
      <c r="AJ14" s="12">
        <f t="shared" si="10"/>
        <v>12258.64280977325</v>
      </c>
    </row>
    <row r="15" spans="1:41" x14ac:dyDescent="0.2">
      <c r="F15" s="3">
        <v>72</v>
      </c>
      <c r="G15" s="5">
        <v>2.172E-2</v>
      </c>
      <c r="H15" s="3">
        <f t="shared" si="0"/>
        <v>0.97828000000000004</v>
      </c>
      <c r="I15" s="3">
        <f t="shared" si="11"/>
        <v>0.84808367827533426</v>
      </c>
      <c r="L15" s="5">
        <v>12</v>
      </c>
      <c r="M15" s="6">
        <v>2.487E-2</v>
      </c>
      <c r="N15" s="34">
        <f t="shared" si="1"/>
        <v>0.74468847430975171</v>
      </c>
      <c r="O15" s="32">
        <f t="shared" si="12"/>
        <v>1.0248699999999999</v>
      </c>
      <c r="Q15" s="12">
        <f t="shared" si="13"/>
        <v>82258.656528029838</v>
      </c>
      <c r="R15" s="12">
        <f t="shared" si="14"/>
        <v>20564.66413200746</v>
      </c>
      <c r="S15" s="12">
        <f t="shared" si="2"/>
        <v>102823.32066003729</v>
      </c>
      <c r="U15" s="3">
        <f t="shared" si="15"/>
        <v>9.5796724708899165E-3</v>
      </c>
      <c r="V15" s="34">
        <f t="shared" si="19"/>
        <v>1.4179341024909639E-3</v>
      </c>
      <c r="W15" s="3">
        <f t="shared" si="16"/>
        <v>5.4284810668376211E-2</v>
      </c>
      <c r="Y15" s="17">
        <f t="shared" si="3"/>
        <v>733.3856975308579</v>
      </c>
      <c r="Z15" s="17">
        <f t="shared" si="4"/>
        <v>108.57311679155667</v>
      </c>
      <c r="AB15" s="18">
        <f t="shared" si="17"/>
        <v>63.412089728127278</v>
      </c>
      <c r="AC15" s="19">
        <f t="shared" si="5"/>
        <v>47.222252352432179</v>
      </c>
      <c r="AE15" s="12">
        <f t="shared" si="6"/>
        <v>733.3856975308579</v>
      </c>
      <c r="AF15" s="12">
        <f t="shared" si="7"/>
        <v>108.57311679155667</v>
      </c>
      <c r="AG15" s="12">
        <f t="shared" si="18"/>
        <v>71.556924299684852</v>
      </c>
      <c r="AH15" s="12">
        <f t="shared" si="8"/>
        <v>3.082782781167023</v>
      </c>
      <c r="AI15" s="12">
        <f t="shared" si="9"/>
        <v>916.59852140326643</v>
      </c>
      <c r="AJ15" s="12">
        <f t="shared" si="10"/>
        <v>10999.182256839198</v>
      </c>
    </row>
    <row r="16" spans="1:41" x14ac:dyDescent="0.2">
      <c r="F16" s="3">
        <v>73</v>
      </c>
      <c r="G16" s="5">
        <v>2.392E-2</v>
      </c>
      <c r="H16" s="3">
        <f t="shared" si="0"/>
        <v>0.97607999999999995</v>
      </c>
      <c r="I16" s="3">
        <f t="shared" si="11"/>
        <v>0.82779751669098822</v>
      </c>
      <c r="L16" s="5">
        <v>13</v>
      </c>
      <c r="M16" s="6">
        <v>2.4920000000000001E-2</v>
      </c>
      <c r="N16" s="34">
        <f t="shared" si="1"/>
        <v>0.72615681422166556</v>
      </c>
      <c r="O16" s="32">
        <f t="shared" si="12"/>
        <v>1.0255201903020761</v>
      </c>
      <c r="Q16" s="12">
        <f t="shared" si="13"/>
        <v>82502.039008492677</v>
      </c>
      <c r="R16" s="12">
        <f t="shared" si="14"/>
        <v>20625.509752123169</v>
      </c>
      <c r="S16" s="12">
        <f t="shared" si="2"/>
        <v>103127.54876061584</v>
      </c>
      <c r="U16" s="3">
        <f t="shared" si="15"/>
        <v>7.9479476995782949E-3</v>
      </c>
      <c r="V16" s="34">
        <f t="shared" si="19"/>
        <v>1.2984926711875585E-3</v>
      </c>
      <c r="W16" s="3">
        <f t="shared" si="16"/>
        <v>4.5038370297610354E-2</v>
      </c>
      <c r="Y16" s="17">
        <f t="shared" si="3"/>
        <v>595.08072023673617</v>
      </c>
      <c r="Z16" s="17">
        <f t="shared" si="4"/>
        <v>97.239924956939731</v>
      </c>
      <c r="AB16" s="18">
        <f t="shared" si="17"/>
        <v>64.680331522689826</v>
      </c>
      <c r="AC16" s="19">
        <f t="shared" si="5"/>
        <v>46.968063481317614</v>
      </c>
      <c r="AE16" s="12">
        <f t="shared" si="6"/>
        <v>595.08072023673617</v>
      </c>
      <c r="AF16" s="12">
        <f t="shared" si="7"/>
        <v>97.239924956939731</v>
      </c>
      <c r="AG16" s="12">
        <f t="shared" si="18"/>
        <v>58.19325108050851</v>
      </c>
      <c r="AH16" s="12">
        <f t="shared" si="8"/>
        <v>2.5496524335436015</v>
      </c>
      <c r="AI16" s="12">
        <f t="shared" si="9"/>
        <v>753.06354870772805</v>
      </c>
      <c r="AJ16" s="12">
        <f t="shared" si="10"/>
        <v>9789.826133200464</v>
      </c>
    </row>
    <row r="17" spans="6:36" x14ac:dyDescent="0.2">
      <c r="F17" s="3">
        <v>74</v>
      </c>
      <c r="G17" s="5">
        <v>2.598E-2</v>
      </c>
      <c r="H17" s="3">
        <f t="shared" si="0"/>
        <v>0.97402</v>
      </c>
      <c r="I17" s="3">
        <f t="shared" si="11"/>
        <v>0.80629133720735635</v>
      </c>
      <c r="L17" s="5">
        <v>14</v>
      </c>
      <c r="M17" s="6">
        <v>2.4989999999999998E-2</v>
      </c>
      <c r="N17" s="34">
        <f t="shared" si="1"/>
        <v>0.70782386801134656</v>
      </c>
      <c r="O17" s="32">
        <f t="shared" si="12"/>
        <v>1.0259004351772227</v>
      </c>
      <c r="Q17" s="12">
        <f t="shared" si="13"/>
        <v>82776.822411940782</v>
      </c>
      <c r="R17" s="12">
        <f t="shared" si="14"/>
        <v>20694.205602985196</v>
      </c>
      <c r="S17" s="12">
        <f t="shared" si="2"/>
        <v>103471.02801492598</v>
      </c>
      <c r="U17" s="3">
        <f t="shared" si="15"/>
        <v>6.5802410155917628E-3</v>
      </c>
      <c r="V17" s="34">
        <f t="shared" si="19"/>
        <v>1.1700968603319166E-3</v>
      </c>
      <c r="W17" s="3">
        <f t="shared" si="16"/>
        <v>3.728803242168667E-2</v>
      </c>
      <c r="Y17" s="17">
        <f t="shared" si="3"/>
        <v>481.83885113167713</v>
      </c>
      <c r="Z17" s="17">
        <f t="shared" si="4"/>
        <v>85.697032013013612</v>
      </c>
      <c r="AB17" s="18">
        <f t="shared" si="17"/>
        <v>65.973938153143621</v>
      </c>
      <c r="AC17" s="19">
        <f t="shared" si="5"/>
        <v>46.69792809149947</v>
      </c>
      <c r="AE17" s="12">
        <f t="shared" si="6"/>
        <v>481.83885113167713</v>
      </c>
      <c r="AF17" s="12">
        <f t="shared" si="7"/>
        <v>85.697032013013612</v>
      </c>
      <c r="AG17" s="12">
        <f t="shared" si="18"/>
        <v>47.218894516239132</v>
      </c>
      <c r="AH17" s="12">
        <f t="shared" si="8"/>
        <v>2.1031985775161339</v>
      </c>
      <c r="AI17" s="12">
        <f t="shared" si="9"/>
        <v>616.85797623844599</v>
      </c>
      <c r="AJ17" s="12">
        <f t="shared" si="10"/>
        <v>8636.0116673382436</v>
      </c>
    </row>
    <row r="18" spans="6:36" x14ac:dyDescent="0.2">
      <c r="F18" s="3">
        <v>75</v>
      </c>
      <c r="G18" s="5">
        <v>2.9219999999999999E-2</v>
      </c>
      <c r="H18" s="3">
        <f t="shared" si="0"/>
        <v>0.97077999999999998</v>
      </c>
      <c r="I18" s="3">
        <f t="shared" si="11"/>
        <v>0.78273150433415739</v>
      </c>
      <c r="L18" s="5">
        <v>15</v>
      </c>
      <c r="M18" s="6">
        <v>2.4979999999999999E-2</v>
      </c>
      <c r="N18" s="34">
        <f t="shared" si="1"/>
        <v>0.6906676758678868</v>
      </c>
      <c r="O18" s="32">
        <f t="shared" si="12"/>
        <v>1.0248400102435682</v>
      </c>
      <c r="Q18" s="12">
        <f t="shared" si="13"/>
        <v>82966.673538954579</v>
      </c>
      <c r="R18" s="12">
        <f t="shared" si="14"/>
        <v>20741.668384738645</v>
      </c>
      <c r="S18" s="12">
        <f t="shared" si="2"/>
        <v>103708.34192369322</v>
      </c>
      <c r="U18" s="3">
        <f t="shared" si="15"/>
        <v>5.4297714171487451E-3</v>
      </c>
      <c r="V18" s="34">
        <f t="shared" si="19"/>
        <v>1.0895563073616843E-3</v>
      </c>
      <c r="W18" s="3">
        <f t="shared" si="16"/>
        <v>3.0768704697176238E-2</v>
      </c>
      <c r="Y18" s="17">
        <f t="shared" si="3"/>
        <v>388.84866091664748</v>
      </c>
      <c r="Z18" s="17">
        <f t="shared" si="4"/>
        <v>78.042738622090198</v>
      </c>
      <c r="AB18" s="18">
        <f t="shared" si="17"/>
        <v>67.293416916206496</v>
      </c>
      <c r="AC18" s="19">
        <f t="shared" si="5"/>
        <v>46.477387862725081</v>
      </c>
      <c r="AE18" s="12">
        <f t="shared" si="6"/>
        <v>388.84866091664748</v>
      </c>
      <c r="AF18" s="12">
        <f t="shared" si="7"/>
        <v>78.042738622090198</v>
      </c>
      <c r="AG18" s="12">
        <f t="shared" si="18"/>
        <v>38.233272330394726</v>
      </c>
      <c r="AH18" s="12">
        <f t="shared" si="8"/>
        <v>1.7330503455005994</v>
      </c>
      <c r="AI18" s="12">
        <f t="shared" si="9"/>
        <v>506.85772221463299</v>
      </c>
      <c r="AJ18" s="12">
        <f t="shared" si="10"/>
        <v>7602.8658332194946</v>
      </c>
    </row>
    <row r="19" spans="6:36" x14ac:dyDescent="0.2">
      <c r="F19" s="3">
        <v>76</v>
      </c>
      <c r="G19" s="5">
        <v>3.2870000000000003E-2</v>
      </c>
      <c r="H19" s="3">
        <f t="shared" si="0"/>
        <v>0.96713000000000005</v>
      </c>
      <c r="I19" s="3">
        <f t="shared" si="11"/>
        <v>0.75700311978669366</v>
      </c>
      <c r="L19" s="5">
        <v>16</v>
      </c>
      <c r="M19" s="6">
        <v>2.486E-2</v>
      </c>
      <c r="N19" s="34">
        <f t="shared" si="1"/>
        <v>0.67509876092267374</v>
      </c>
      <c r="O19" s="32">
        <f t="shared" si="12"/>
        <v>1.0230616849658185</v>
      </c>
      <c r="Q19" s="12">
        <f t="shared" si="13"/>
        <v>83012.664280582874</v>
      </c>
      <c r="R19" s="12">
        <f t="shared" si="14"/>
        <v>20753.166070145719</v>
      </c>
      <c r="S19" s="12">
        <f t="shared" si="2"/>
        <v>103765.83035072859</v>
      </c>
      <c r="U19" s="3">
        <f t="shared" si="15"/>
        <v>4.4636006060670055E-3</v>
      </c>
      <c r="V19" s="34">
        <f t="shared" si="19"/>
        <v>1.0113673233961824E-3</v>
      </c>
      <c r="W19" s="3">
        <f t="shared" si="16"/>
        <v>2.5293736767713047E-2</v>
      </c>
      <c r="Y19" s="17">
        <f t="shared" si="3"/>
        <v>312.62470128380011</v>
      </c>
      <c r="Z19" s="17">
        <f t="shared" si="4"/>
        <v>70.848489320295727</v>
      </c>
      <c r="AB19" s="18">
        <f t="shared" si="17"/>
        <v>68.639285254530634</v>
      </c>
      <c r="AC19" s="19">
        <f t="shared" si="5"/>
        <v>46.338296425951583</v>
      </c>
      <c r="AE19" s="12">
        <f t="shared" si="6"/>
        <v>312.62470128380011</v>
      </c>
      <c r="AF19" s="12">
        <f t="shared" si="7"/>
        <v>70.848489320295727</v>
      </c>
      <c r="AG19" s="12">
        <f t="shared" si="18"/>
        <v>30.854610698654263</v>
      </c>
      <c r="AH19" s="12">
        <f t="shared" si="8"/>
        <v>1.4257693589003213</v>
      </c>
      <c r="AI19" s="12">
        <f t="shared" si="9"/>
        <v>415.75357066165043</v>
      </c>
      <c r="AJ19" s="12">
        <f t="shared" si="10"/>
        <v>6652.0571305864069</v>
      </c>
    </row>
    <row r="20" spans="6:36" x14ac:dyDescent="0.2">
      <c r="F20" s="3">
        <v>77</v>
      </c>
      <c r="G20" s="5">
        <v>3.755E-2</v>
      </c>
      <c r="H20" s="3">
        <f t="shared" si="0"/>
        <v>0.96245000000000003</v>
      </c>
      <c r="I20" s="3">
        <f t="shared" si="11"/>
        <v>0.72857765263870333</v>
      </c>
      <c r="L20" s="5">
        <v>17</v>
      </c>
      <c r="M20" s="6">
        <v>2.4660000000000001E-2</v>
      </c>
      <c r="N20" s="34">
        <f t="shared" si="1"/>
        <v>0.66091208289531467</v>
      </c>
      <c r="O20" s="32">
        <f t="shared" si="12"/>
        <v>1.0214653028663212</v>
      </c>
      <c r="Q20" s="12">
        <f t="shared" si="13"/>
        <v>82929.0760233615</v>
      </c>
      <c r="R20" s="12">
        <f t="shared" si="14"/>
        <v>20732.269005840375</v>
      </c>
      <c r="S20" s="12">
        <f t="shared" si="2"/>
        <v>103661.34502920188</v>
      </c>
      <c r="U20" s="3">
        <f t="shared" si="15"/>
        <v>3.6515935428128119E-3</v>
      </c>
      <c r="V20" s="34">
        <f t="shared" si="19"/>
        <v>9.4977981562762467E-4</v>
      </c>
      <c r="W20" s="3">
        <f t="shared" si="16"/>
        <v>2.0692363409272611E-2</v>
      </c>
      <c r="Y20" s="17">
        <f t="shared" si="3"/>
        <v>250.12618704754448</v>
      </c>
      <c r="Z20" s="17">
        <f t="shared" si="4"/>
        <v>65.070398626687393</v>
      </c>
      <c r="AB20" s="18">
        <f t="shared" si="17"/>
        <v>70.012070959621255</v>
      </c>
      <c r="AC20" s="19">
        <f t="shared" si="5"/>
        <v>46.271823645737854</v>
      </c>
      <c r="AE20" s="12">
        <f t="shared" si="6"/>
        <v>250.12618704754448</v>
      </c>
      <c r="AF20" s="12">
        <f t="shared" si="7"/>
        <v>65.070398626687393</v>
      </c>
      <c r="AG20" s="12">
        <f t="shared" si="18"/>
        <v>24.806340850879771</v>
      </c>
      <c r="AH20" s="12">
        <f t="shared" si="8"/>
        <v>1.1703873270573335</v>
      </c>
      <c r="AI20" s="12">
        <f t="shared" si="9"/>
        <v>341.17331385216897</v>
      </c>
      <c r="AJ20" s="12">
        <f t="shared" si="10"/>
        <v>5799.9463354868722</v>
      </c>
    </row>
    <row r="21" spans="6:36" x14ac:dyDescent="0.2">
      <c r="F21" s="3">
        <v>78</v>
      </c>
      <c r="G21" s="5">
        <v>4.1500000000000002E-2</v>
      </c>
      <c r="H21" s="3">
        <f t="shared" si="0"/>
        <v>0.95850000000000002</v>
      </c>
      <c r="I21" s="3">
        <f t="shared" si="11"/>
        <v>0.69834168005419717</v>
      </c>
      <c r="L21" s="5">
        <v>18</v>
      </c>
      <c r="M21" s="6">
        <v>2.4459999999999999E-2</v>
      </c>
      <c r="N21" s="34">
        <f t="shared" si="1"/>
        <v>0.64727657622441381</v>
      </c>
      <c r="O21" s="32">
        <f t="shared" si="12"/>
        <v>1.0210659664998805</v>
      </c>
      <c r="Q21" s="12">
        <f t="shared" si="13"/>
        <v>82813.18390319949</v>
      </c>
      <c r="R21" s="12">
        <f t="shared" si="14"/>
        <v>20703.295975799872</v>
      </c>
      <c r="S21" s="12">
        <f t="shared" si="2"/>
        <v>103516.47987899937</v>
      </c>
      <c r="U21" s="3">
        <f t="shared" si="15"/>
        <v>2.975044549168168E-3</v>
      </c>
      <c r="V21" s="34">
        <f t="shared" si="19"/>
        <v>8.5873308148481291E-4</v>
      </c>
      <c r="W21" s="3">
        <f t="shared" si="16"/>
        <v>1.6858585778619629E-2</v>
      </c>
      <c r="Y21" s="17">
        <f t="shared" si="3"/>
        <v>199.30075464990426</v>
      </c>
      <c r="Z21" s="17">
        <f t="shared" si="4"/>
        <v>57.538373358305996</v>
      </c>
      <c r="AB21" s="18">
        <f t="shared" si="17"/>
        <v>71.412312378813681</v>
      </c>
      <c r="AC21" s="19">
        <f t="shared" si="5"/>
        <v>46.223517056826843</v>
      </c>
      <c r="AE21" s="12">
        <f t="shared" si="6"/>
        <v>199.30075464990426</v>
      </c>
      <c r="AF21" s="12">
        <f t="shared" si="7"/>
        <v>57.538373358305996</v>
      </c>
      <c r="AG21" s="12">
        <f t="shared" si="18"/>
        <v>19.847173405678777</v>
      </c>
      <c r="AH21" s="12">
        <f t="shared" si="8"/>
        <v>0.95647381299457213</v>
      </c>
      <c r="AI21" s="12">
        <f t="shared" si="9"/>
        <v>277.6427752268836</v>
      </c>
      <c r="AJ21" s="12">
        <f t="shared" si="10"/>
        <v>4997.569954083905</v>
      </c>
    </row>
    <row r="22" spans="6:36" x14ac:dyDescent="0.2">
      <c r="F22" s="3">
        <v>79</v>
      </c>
      <c r="G22" s="5">
        <v>4.7039999999999998E-2</v>
      </c>
      <c r="H22" s="3">
        <f t="shared" si="0"/>
        <v>0.95296000000000003</v>
      </c>
      <c r="I22" s="3">
        <f t="shared" si="11"/>
        <v>0.66549168742444775</v>
      </c>
      <c r="L22" s="5">
        <v>19</v>
      </c>
      <c r="M22" s="6">
        <v>2.427E-2</v>
      </c>
      <c r="N22" s="34">
        <f t="shared" si="1"/>
        <v>0.63405275958074025</v>
      </c>
      <c r="O22" s="32">
        <f t="shared" si="12"/>
        <v>1.0208560193830205</v>
      </c>
      <c r="Q22" s="12">
        <f t="shared" si="13"/>
        <v>82680.449851873462</v>
      </c>
      <c r="R22" s="12">
        <f t="shared" si="14"/>
        <v>20670.112462968365</v>
      </c>
      <c r="S22" s="12">
        <f t="shared" si="2"/>
        <v>103350.56231484182</v>
      </c>
      <c r="U22" s="3">
        <f t="shared" si="15"/>
        <v>2.4098336855390028E-3</v>
      </c>
      <c r="V22" s="34">
        <f t="shared" si="19"/>
        <v>7.9302787502626691E-4</v>
      </c>
      <c r="W22" s="3">
        <f t="shared" si="16"/>
        <v>1.3655724218054357E-2</v>
      </c>
      <c r="Y22" s="17">
        <f t="shared" si="3"/>
        <v>157.88514149603111</v>
      </c>
      <c r="Z22" s="17">
        <f t="shared" si="4"/>
        <v>51.966886069644069</v>
      </c>
      <c r="AB22" s="18">
        <f t="shared" si="17"/>
        <v>72.840558626389949</v>
      </c>
      <c r="AC22" s="19">
        <f t="shared" si="5"/>
        <v>46.184757206465243</v>
      </c>
      <c r="AE22" s="12">
        <f t="shared" si="6"/>
        <v>157.88514149603111</v>
      </c>
      <c r="AF22" s="12">
        <f t="shared" si="7"/>
        <v>51.966886069644069</v>
      </c>
      <c r="AG22" s="12">
        <f t="shared" si="18"/>
        <v>15.814248609176925</v>
      </c>
      <c r="AH22" s="12">
        <f t="shared" si="8"/>
        <v>0.7786096910299154</v>
      </c>
      <c r="AI22" s="12">
        <f t="shared" si="9"/>
        <v>226.44488586588201</v>
      </c>
      <c r="AJ22" s="12">
        <f t="shared" si="10"/>
        <v>4302.4528314517584</v>
      </c>
    </row>
    <row r="23" spans="6:36" x14ac:dyDescent="0.2">
      <c r="F23" s="3">
        <v>80</v>
      </c>
      <c r="G23" s="5">
        <v>5.2769999999999997E-2</v>
      </c>
      <c r="H23" s="3">
        <f t="shared" si="0"/>
        <v>0.94723000000000002</v>
      </c>
      <c r="I23" s="3">
        <f t="shared" si="11"/>
        <v>0.63037369107905961</v>
      </c>
      <c r="L23" s="5">
        <v>20</v>
      </c>
      <c r="M23" s="6">
        <v>2.4150000000000001E-2</v>
      </c>
      <c r="N23" s="34">
        <f t="shared" si="1"/>
        <v>0.62048117992903407</v>
      </c>
      <c r="O23" s="32">
        <f t="shared" si="12"/>
        <v>1.0218726692939477</v>
      </c>
      <c r="Q23" s="12">
        <f t="shared" si="13"/>
        <v>82630.136364810038</v>
      </c>
      <c r="R23" s="12">
        <f t="shared" si="14"/>
        <v>20657.534091202509</v>
      </c>
      <c r="S23" s="12">
        <f t="shared" si="2"/>
        <v>103287.67045601255</v>
      </c>
      <c r="U23" s="3">
        <f t="shared" si="15"/>
        <v>1.9402667476601432E-3</v>
      </c>
      <c r="V23" s="34">
        <f t="shared" si="19"/>
        <v>7.20612566986728E-4</v>
      </c>
      <c r="W23" s="3">
        <f t="shared" si="16"/>
        <v>1.0994844903407484E-2</v>
      </c>
      <c r="Y23" s="17">
        <f t="shared" si="3"/>
        <v>124.32384529400063</v>
      </c>
      <c r="Z23" s="17">
        <f t="shared" si="4"/>
        <v>46.182658285527502</v>
      </c>
      <c r="AB23" s="18">
        <f t="shared" si="17"/>
        <v>74.297369798917757</v>
      </c>
      <c r="AC23" s="19">
        <f t="shared" si="5"/>
        <v>46.100119678456267</v>
      </c>
      <c r="AE23" s="12">
        <f t="shared" si="6"/>
        <v>124.32384529400063</v>
      </c>
      <c r="AF23" s="12">
        <f t="shared" si="7"/>
        <v>46.182658285527502</v>
      </c>
      <c r="AG23" s="12">
        <f t="shared" si="18"/>
        <v>12.527978924580013</v>
      </c>
      <c r="AH23" s="12">
        <f t="shared" si="8"/>
        <v>0.62953052074829952</v>
      </c>
      <c r="AI23" s="12">
        <f t="shared" si="9"/>
        <v>183.66401302485644</v>
      </c>
      <c r="AJ23" s="12">
        <f t="shared" si="10"/>
        <v>3673.2802604971289</v>
      </c>
    </row>
    <row r="24" spans="6:36" x14ac:dyDescent="0.2">
      <c r="F24" s="3">
        <v>81</v>
      </c>
      <c r="G24" s="5">
        <v>5.8950000000000002E-2</v>
      </c>
      <c r="H24" s="3">
        <f t="shared" si="0"/>
        <v>0.94104999999999994</v>
      </c>
      <c r="I24" s="3">
        <f t="shared" si="11"/>
        <v>0.593213161989949</v>
      </c>
      <c r="L24" s="5">
        <v>21</v>
      </c>
      <c r="M24" s="6">
        <v>2.409E-2</v>
      </c>
      <c r="N24" s="34">
        <f t="shared" si="1"/>
        <v>0.60659575547952316</v>
      </c>
      <c r="O24" s="32">
        <f t="shared" si="12"/>
        <v>1.0228907378993022</v>
      </c>
      <c r="Q24" s="12">
        <f t="shared" si="13"/>
        <v>82662.12593342425</v>
      </c>
      <c r="R24" s="12">
        <f t="shared" si="14"/>
        <v>20665.531483356062</v>
      </c>
      <c r="S24" s="12">
        <f t="shared" si="2"/>
        <v>103327.6574167803</v>
      </c>
      <c r="U24" s="3">
        <f t="shared" si="15"/>
        <v>1.552004819452741E-3</v>
      </c>
      <c r="V24" s="34">
        <f t="shared" si="19"/>
        <v>6.4814610705587073E-4</v>
      </c>
      <c r="W24" s="3">
        <f t="shared" si="16"/>
        <v>8.7946939768988701E-3</v>
      </c>
      <c r="Y24" s="17">
        <f t="shared" si="3"/>
        <v>97.257913059960487</v>
      </c>
      <c r="Z24" s="17">
        <f t="shared" si="4"/>
        <v>40.624578446753254</v>
      </c>
      <c r="AB24" s="18">
        <f t="shared" si="17"/>
        <v>75.783317194896114</v>
      </c>
      <c r="AC24" s="19">
        <f t="shared" si="5"/>
        <v>45.969838546582345</v>
      </c>
      <c r="AE24" s="12">
        <f t="shared" si="6"/>
        <v>97.257913059960487</v>
      </c>
      <c r="AF24" s="12">
        <f t="shared" si="7"/>
        <v>40.624578446753254</v>
      </c>
      <c r="AG24" s="12">
        <f t="shared" si="18"/>
        <v>9.8649352464055884</v>
      </c>
      <c r="AH24" s="12">
        <f t="shared" si="8"/>
        <v>0.50543124505435577</v>
      </c>
      <c r="AI24" s="12">
        <f t="shared" si="9"/>
        <v>148.25285799817368</v>
      </c>
      <c r="AJ24" s="12">
        <f t="shared" si="10"/>
        <v>3113.3100179616472</v>
      </c>
    </row>
    <row r="25" spans="6:36" x14ac:dyDescent="0.2">
      <c r="F25" s="3">
        <v>82</v>
      </c>
      <c r="G25" s="5">
        <v>6.5740000000000007E-2</v>
      </c>
      <c r="H25" s="3">
        <f t="shared" si="0"/>
        <v>0.93425999999999998</v>
      </c>
      <c r="I25" s="3">
        <f t="shared" si="11"/>
        <v>0.55421532872072976</v>
      </c>
      <c r="L25" s="5">
        <v>22</v>
      </c>
      <c r="M25" s="6">
        <v>2.409E-2</v>
      </c>
      <c r="N25" s="34">
        <f t="shared" si="1"/>
        <v>0.59232660750473398</v>
      </c>
      <c r="O25" s="32">
        <f t="shared" si="12"/>
        <v>1.0240900000000002</v>
      </c>
      <c r="Q25" s="12">
        <f t="shared" si="13"/>
        <v>82791.08050312291</v>
      </c>
      <c r="R25" s="12">
        <f t="shared" si="14"/>
        <v>20697.770125780728</v>
      </c>
      <c r="S25" s="12">
        <f t="shared" si="2"/>
        <v>103488.85062890363</v>
      </c>
      <c r="U25" s="3">
        <f t="shared" si="15"/>
        <v>1.23247961922863E-3</v>
      </c>
      <c r="V25" s="34">
        <f t="shared" si="19"/>
        <v>5.7816318204133136E-4</v>
      </c>
      <c r="W25" s="3">
        <f t="shared" si="16"/>
        <v>6.9840511756289071E-3</v>
      </c>
      <c r="Y25" s="17">
        <f t="shared" si="3"/>
        <v>75.535413828435637</v>
      </c>
      <c r="Z25" s="17">
        <f t="shared" si="4"/>
        <v>35.440940417339348</v>
      </c>
      <c r="AB25" s="18">
        <f t="shared" si="17"/>
        <v>77.298983538794033</v>
      </c>
      <c r="AC25" s="19">
        <f t="shared" si="5"/>
        <v>45.786244683098147</v>
      </c>
      <c r="AE25" s="12">
        <f t="shared" si="6"/>
        <v>75.535413828435637</v>
      </c>
      <c r="AF25" s="12">
        <f t="shared" si="7"/>
        <v>35.440940417339348</v>
      </c>
      <c r="AG25" s="12">
        <f t="shared" si="18"/>
        <v>7.7172881868205971</v>
      </c>
      <c r="AH25" s="12">
        <f t="shared" si="8"/>
        <v>0.4026760103392612</v>
      </c>
      <c r="AI25" s="12">
        <f t="shared" si="9"/>
        <v>119.09631844293484</v>
      </c>
      <c r="AJ25" s="12">
        <f t="shared" si="10"/>
        <v>2620.1190057445665</v>
      </c>
    </row>
    <row r="26" spans="6:36" x14ac:dyDescent="0.2">
      <c r="F26" s="3">
        <v>83</v>
      </c>
      <c r="G26" s="5">
        <v>7.2179999999999994E-2</v>
      </c>
      <c r="H26" s="3">
        <f t="shared" si="0"/>
        <v>0.92781999999999998</v>
      </c>
      <c r="I26" s="3">
        <f t="shared" si="11"/>
        <v>0.51421206629366745</v>
      </c>
      <c r="L26" s="5">
        <v>23</v>
      </c>
      <c r="M26" s="6">
        <v>2.4129999999999999E-2</v>
      </c>
      <c r="N26" s="34">
        <f t="shared" si="1"/>
        <v>0.57787375637469385</v>
      </c>
      <c r="O26" s="32">
        <f t="shared" si="12"/>
        <v>1.0250103953858547</v>
      </c>
      <c r="Q26" s="12">
        <f t="shared" si="13"/>
        <v>82994.760361387715</v>
      </c>
      <c r="R26" s="12">
        <f t="shared" si="14"/>
        <v>20748.690090346929</v>
      </c>
      <c r="S26" s="12">
        <f t="shared" si="2"/>
        <v>103743.45045173465</v>
      </c>
      <c r="U26" s="3">
        <f t="shared" si="15"/>
        <v>9.7199135426580111E-4</v>
      </c>
      <c r="V26" s="34">
        <f t="shared" si="19"/>
        <v>5.0410881385689417E-4</v>
      </c>
      <c r="W26" s="3">
        <f t="shared" si="16"/>
        <v>5.5079510075062106E-3</v>
      </c>
      <c r="Y26" s="17">
        <f t="shared" si="3"/>
        <v>58.260248041280718</v>
      </c>
      <c r="Z26" s="17">
        <f t="shared" si="4"/>
        <v>30.221634633458944</v>
      </c>
      <c r="AB26" s="18">
        <f t="shared" si="17"/>
        <v>78.844963209569912</v>
      </c>
      <c r="AC26" s="19">
        <f t="shared" si="5"/>
        <v>45.5624350611387</v>
      </c>
      <c r="AE26" s="12">
        <f t="shared" si="6"/>
        <v>58.260248041280718</v>
      </c>
      <c r="AF26" s="12">
        <f t="shared" si="7"/>
        <v>30.221634633458944</v>
      </c>
      <c r="AG26" s="12">
        <f t="shared" si="18"/>
        <v>5.9936344787376239</v>
      </c>
      <c r="AH26" s="12">
        <f t="shared" si="8"/>
        <v>0.31821037815326148</v>
      </c>
      <c r="AI26" s="12">
        <f t="shared" si="9"/>
        <v>94.793727531630552</v>
      </c>
      <c r="AJ26" s="12">
        <f t="shared" si="10"/>
        <v>2180.2557332275028</v>
      </c>
    </row>
    <row r="27" spans="6:36" x14ac:dyDescent="0.2">
      <c r="F27" s="3">
        <v>84</v>
      </c>
      <c r="G27" s="5">
        <v>8.1259999999999999E-2</v>
      </c>
      <c r="H27" s="3">
        <f t="shared" si="0"/>
        <v>0.91874</v>
      </c>
      <c r="I27" s="3">
        <f t="shared" si="11"/>
        <v>0.47242719378664405</v>
      </c>
      <c r="L27" s="5">
        <v>24</v>
      </c>
      <c r="M27" s="6">
        <v>2.4209999999999999E-2</v>
      </c>
      <c r="N27" s="34">
        <f t="shared" si="1"/>
        <v>0.56320138825489208</v>
      </c>
      <c r="O27" s="32">
        <f t="shared" si="12"/>
        <v>1.026051725769471</v>
      </c>
      <c r="Q27" s="12">
        <f t="shared" si="13"/>
        <v>83283.464922455794</v>
      </c>
      <c r="R27" s="12">
        <f t="shared" si="14"/>
        <v>20820.866230613949</v>
      </c>
      <c r="S27" s="12">
        <f t="shared" si="2"/>
        <v>104104.33115306974</v>
      </c>
      <c r="U27" s="3">
        <f t="shared" si="15"/>
        <v>7.5905623629543778E-4</v>
      </c>
      <c r="V27" s="34">
        <f t="shared" si="19"/>
        <v>4.4757609886995431E-4</v>
      </c>
      <c r="W27" s="3">
        <f t="shared" si="16"/>
        <v>4.3013186723408177E-3</v>
      </c>
      <c r="Y27" s="17">
        <f t="shared" si="3"/>
        <v>44.496210405323353</v>
      </c>
      <c r="Z27" s="17">
        <f t="shared" si="4"/>
        <v>26.242149269773122</v>
      </c>
      <c r="AB27" s="18">
        <f t="shared" si="17"/>
        <v>80.421862473761308</v>
      </c>
      <c r="AC27" s="19">
        <f t="shared" si="5"/>
        <v>45.293704591266376</v>
      </c>
      <c r="AE27" s="12">
        <f t="shared" si="6"/>
        <v>44.496210405323353</v>
      </c>
      <c r="AF27" s="12">
        <f t="shared" si="7"/>
        <v>26.242149269773122</v>
      </c>
      <c r="AG27" s="12">
        <f t="shared" si="18"/>
        <v>4.6228708900364257</v>
      </c>
      <c r="AH27" s="12">
        <f t="shared" si="8"/>
        <v>0.2494755058371543</v>
      </c>
      <c r="AI27" s="12">
        <f t="shared" si="9"/>
        <v>75.610706070970053</v>
      </c>
      <c r="AJ27" s="12">
        <f t="shared" si="10"/>
        <v>1814.6569457032813</v>
      </c>
    </row>
    <row r="28" spans="6:36" x14ac:dyDescent="0.2">
      <c r="F28" s="3">
        <v>85</v>
      </c>
      <c r="G28" s="5">
        <v>9.264E-2</v>
      </c>
      <c r="H28" s="3">
        <f t="shared" si="0"/>
        <v>0.90735999999999994</v>
      </c>
      <c r="I28" s="3">
        <f t="shared" si="11"/>
        <v>0.42866153855424932</v>
      </c>
      <c r="L28" s="5">
        <v>25</v>
      </c>
      <c r="M28" s="6">
        <v>2.4309999999999998E-2</v>
      </c>
      <c r="N28" s="34">
        <f t="shared" si="1"/>
        <v>0.54854806158178537</v>
      </c>
      <c r="O28" s="32">
        <f t="shared" si="12"/>
        <v>1.0267129312805383</v>
      </c>
      <c r="Q28" s="12">
        <f t="shared" si="13"/>
        <v>83627.029768984314</v>
      </c>
      <c r="R28" s="12">
        <f t="shared" si="14"/>
        <v>20906.757442246078</v>
      </c>
      <c r="S28" s="12">
        <f t="shared" si="2"/>
        <v>104533.78721123039</v>
      </c>
      <c r="U28" s="3">
        <f t="shared" si="15"/>
        <v>5.8542667658027423E-4</v>
      </c>
      <c r="V28" s="34">
        <f t="shared" si="19"/>
        <v>3.9847416180565314E-4</v>
      </c>
      <c r="W28" s="3">
        <f t="shared" si="16"/>
        <v>3.3174178339548895E-3</v>
      </c>
      <c r="Y28" s="17">
        <f t="shared" si="3"/>
        <v>33.563000424011207</v>
      </c>
      <c r="Z28" s="17">
        <f t="shared" si="4"/>
        <v>22.849228219555986</v>
      </c>
      <c r="AB28" s="18">
        <f t="shared" si="17"/>
        <v>82.030299723236539</v>
      </c>
      <c r="AC28" s="19">
        <f t="shared" si="5"/>
        <v>44.997561904154267</v>
      </c>
      <c r="AE28" s="12">
        <f t="shared" si="6"/>
        <v>33.563000424011207</v>
      </c>
      <c r="AF28" s="12">
        <f t="shared" si="7"/>
        <v>22.849228219555986</v>
      </c>
      <c r="AG28" s="12">
        <f t="shared" si="18"/>
        <v>3.5307109945769803</v>
      </c>
      <c r="AH28" s="12">
        <f t="shared" si="8"/>
        <v>0.1935488532281506</v>
      </c>
      <c r="AI28" s="12">
        <f t="shared" si="9"/>
        <v>60.136488491372319</v>
      </c>
      <c r="AJ28" s="12">
        <f t="shared" si="10"/>
        <v>1503.412212284308</v>
      </c>
    </row>
    <row r="29" spans="6:36" x14ac:dyDescent="0.2">
      <c r="F29" s="3">
        <v>86</v>
      </c>
      <c r="G29" s="5">
        <v>0.107</v>
      </c>
      <c r="H29" s="3">
        <f t="shared" si="0"/>
        <v>0.89300000000000002</v>
      </c>
      <c r="I29" s="3">
        <f t="shared" si="11"/>
        <v>0.38279475392894463</v>
      </c>
      <c r="L29" s="5">
        <v>26</v>
      </c>
      <c r="M29" s="6">
        <v>2.443E-2</v>
      </c>
      <c r="N29" s="34">
        <f t="shared" si="1"/>
        <v>0.53390072310461278</v>
      </c>
      <c r="O29" s="32">
        <f t="shared" si="12"/>
        <v>1.0274345732142838</v>
      </c>
      <c r="Q29" s="12">
        <f t="shared" si="13"/>
        <v>84031.033003797362</v>
      </c>
      <c r="R29" s="12">
        <f t="shared" si="14"/>
        <v>21007.75825094934</v>
      </c>
      <c r="S29" s="12">
        <f t="shared" si="2"/>
        <v>105038.7912547467</v>
      </c>
      <c r="U29" s="3">
        <f t="shared" si="15"/>
        <v>4.4436811885825706E-4</v>
      </c>
      <c r="V29" s="34">
        <f t="shared" si="19"/>
        <v>3.5496370823317292E-4</v>
      </c>
      <c r="W29" s="3">
        <f t="shared" si="16"/>
        <v>2.5180860068634591E-3</v>
      </c>
      <c r="Y29" s="17">
        <f t="shared" si="3"/>
        <v>24.915546494471098</v>
      </c>
      <c r="Z29" s="17">
        <f t="shared" si="4"/>
        <v>19.906466492069963</v>
      </c>
      <c r="AB29" s="18">
        <f t="shared" si="17"/>
        <v>83.670905717701274</v>
      </c>
      <c r="AC29" s="19">
        <f t="shared" si="5"/>
        <v>44.671957065498589</v>
      </c>
      <c r="AE29" s="12">
        <f t="shared" si="6"/>
        <v>24.915546494471098</v>
      </c>
      <c r="AF29" s="12">
        <f t="shared" si="7"/>
        <v>19.906466492069963</v>
      </c>
      <c r="AG29" s="12">
        <f t="shared" si="18"/>
        <v>2.6631742339791273</v>
      </c>
      <c r="AH29" s="12">
        <f t="shared" si="8"/>
        <v>0.14819554704675214</v>
      </c>
      <c r="AI29" s="12">
        <f t="shared" si="9"/>
        <v>47.633382767566943</v>
      </c>
      <c r="AJ29" s="12">
        <f t="shared" si="10"/>
        <v>1238.4679519567405</v>
      </c>
    </row>
    <row r="30" spans="6:36" x14ac:dyDescent="0.2">
      <c r="F30" s="3">
        <v>87</v>
      </c>
      <c r="G30" s="5">
        <v>0.12225999999999999</v>
      </c>
      <c r="H30" s="3">
        <f t="shared" si="0"/>
        <v>0.87773999999999996</v>
      </c>
      <c r="I30" s="3">
        <f t="shared" si="11"/>
        <v>0.33599426731359183</v>
      </c>
      <c r="L30" s="5">
        <v>27</v>
      </c>
      <c r="M30" s="6">
        <v>2.4570000000000002E-2</v>
      </c>
      <c r="N30" s="34">
        <f t="shared" si="1"/>
        <v>0.51924921182601969</v>
      </c>
      <c r="O30" s="32">
        <f t="shared" si="12"/>
        <v>1.0282167231936064</v>
      </c>
      <c r="Q30" s="12">
        <f t="shared" si="13"/>
        <v>84501.266906900069</v>
      </c>
      <c r="R30" s="12">
        <f t="shared" si="14"/>
        <v>21125.316726725017</v>
      </c>
      <c r="S30" s="12">
        <f t="shared" si="2"/>
        <v>105626.58363362509</v>
      </c>
      <c r="U30" s="3">
        <f t="shared" si="15"/>
        <v>3.3153372174964953E-4</v>
      </c>
      <c r="V30" s="34">
        <f t="shared" si="19"/>
        <v>3.0786119519912622E-4</v>
      </c>
      <c r="W30" s="3">
        <f t="shared" si="16"/>
        <v>1.8786910899146825E-3</v>
      </c>
      <c r="Y30" s="17">
        <f t="shared" si="3"/>
        <v>18.180028027481445</v>
      </c>
      <c r="Z30" s="17">
        <f t="shared" si="4"/>
        <v>16.885115291958765</v>
      </c>
      <c r="AB30" s="18">
        <f t="shared" si="17"/>
        <v>85.344323832055295</v>
      </c>
      <c r="AC30" s="19">
        <f t="shared" si="5"/>
        <v>44.314972883619298</v>
      </c>
      <c r="AE30" s="12">
        <f t="shared" si="6"/>
        <v>18.180028027481445</v>
      </c>
      <c r="AF30" s="12">
        <f t="shared" si="7"/>
        <v>16.885115291958765</v>
      </c>
      <c r="AG30" s="12">
        <f t="shared" si="18"/>
        <v>1.9770097894512157</v>
      </c>
      <c r="AH30" s="12">
        <f t="shared" si="8"/>
        <v>0.11158891311277538</v>
      </c>
      <c r="AI30" s="12">
        <f t="shared" si="9"/>
        <v>37.153742022004202</v>
      </c>
      <c r="AJ30" s="12">
        <f t="shared" si="10"/>
        <v>1003.1510345941134</v>
      </c>
    </row>
    <row r="31" spans="6:36" x14ac:dyDescent="0.2">
      <c r="F31" s="3">
        <v>88</v>
      </c>
      <c r="G31" s="5">
        <v>0.13988</v>
      </c>
      <c r="H31" s="3">
        <f t="shared" si="0"/>
        <v>0.86012</v>
      </c>
      <c r="I31" s="3">
        <f t="shared" si="11"/>
        <v>0.28899538920176659</v>
      </c>
      <c r="L31" s="5">
        <v>28</v>
      </c>
      <c r="M31" s="6">
        <v>2.4719999999999999E-2</v>
      </c>
      <c r="N31" s="34">
        <f t="shared" si="1"/>
        <v>0.50472410428806358</v>
      </c>
      <c r="O31" s="32">
        <f t="shared" si="12"/>
        <v>1.0287783115855829</v>
      </c>
      <c r="Q31" s="12">
        <f t="shared" si="13"/>
        <v>85020.543140026217</v>
      </c>
      <c r="R31" s="12">
        <f t="shared" si="14"/>
        <v>21255.135785006554</v>
      </c>
      <c r="S31" s="12">
        <f t="shared" si="2"/>
        <v>106275.67892503277</v>
      </c>
      <c r="U31" s="3">
        <f t="shared" si="15"/>
        <v>2.4238496703861228E-4</v>
      </c>
      <c r="V31" s="34">
        <f t="shared" si="19"/>
        <v>2.6279130965726555E-4</v>
      </c>
      <c r="W31" s="3">
        <f t="shared" si="16"/>
        <v>1.3735148132188043E-3</v>
      </c>
      <c r="Y31" s="17">
        <f t="shared" si="3"/>
        <v>12.999057879971762</v>
      </c>
      <c r="Z31" s="17">
        <f t="shared" si="4"/>
        <v>14.096098743891806</v>
      </c>
      <c r="AB31" s="18">
        <f t="shared" si="17"/>
        <v>87.051210308696398</v>
      </c>
      <c r="AC31" s="19">
        <f t="shared" si="5"/>
        <v>43.936844150248639</v>
      </c>
      <c r="AE31" s="12">
        <f t="shared" si="6"/>
        <v>12.999057879971762</v>
      </c>
      <c r="AF31" s="12">
        <f t="shared" si="7"/>
        <v>14.096098743891806</v>
      </c>
      <c r="AG31" s="12">
        <f t="shared" si="18"/>
        <v>1.4425553659964858</v>
      </c>
      <c r="AH31" s="12">
        <f t="shared" si="8"/>
        <v>8.2543757624042161E-2</v>
      </c>
      <c r="AI31" s="12">
        <f t="shared" si="9"/>
        <v>28.620255747484094</v>
      </c>
      <c r="AJ31" s="12">
        <f t="shared" si="10"/>
        <v>801.36716092955464</v>
      </c>
    </row>
    <row r="32" spans="6:36" x14ac:dyDescent="0.2">
      <c r="F32" s="3">
        <v>89</v>
      </c>
      <c r="G32" s="5">
        <v>0.16003000000000001</v>
      </c>
      <c r="H32" s="3">
        <f t="shared" si="0"/>
        <v>0.83996999999999999</v>
      </c>
      <c r="I32" s="3">
        <f t="shared" si="11"/>
        <v>0.2427474570678079</v>
      </c>
      <c r="L32" s="5">
        <v>29</v>
      </c>
      <c r="M32" s="6">
        <v>2.487E-2</v>
      </c>
      <c r="N32" s="34">
        <f t="shared" si="1"/>
        <v>0.49046199601095725</v>
      </c>
      <c r="O32" s="32">
        <f t="shared" si="12"/>
        <v>1.0290789263859452</v>
      </c>
      <c r="Q32" s="12">
        <f t="shared" si="13"/>
        <v>85568.00657167178</v>
      </c>
      <c r="R32" s="12">
        <f t="shared" si="14"/>
        <v>21392.001642917945</v>
      </c>
      <c r="S32" s="12">
        <f t="shared" si="2"/>
        <v>106960.00821458973</v>
      </c>
      <c r="U32" s="3">
        <f t="shared" si="15"/>
        <v>1.7305668564890963E-4</v>
      </c>
      <c r="V32" s="34">
        <f t="shared" si="19"/>
        <v>2.1980357555940501E-4</v>
      </c>
      <c r="W32" s="3">
        <f t="shared" si="16"/>
        <v>9.8065455201048904E-4</v>
      </c>
      <c r="Y32" s="17">
        <f t="shared" si="3"/>
        <v>9.0768248724930594</v>
      </c>
      <c r="Z32" s="17">
        <f t="shared" si="4"/>
        <v>11.530855816275926</v>
      </c>
      <c r="AB32" s="18">
        <f t="shared" si="17"/>
        <v>88.79223451487033</v>
      </c>
      <c r="AC32" s="19">
        <f t="shared" si="5"/>
        <v>43.549216570436315</v>
      </c>
      <c r="AE32" s="12">
        <f t="shared" si="6"/>
        <v>9.0768248724930594</v>
      </c>
      <c r="AF32" s="12">
        <f t="shared" si="7"/>
        <v>11.530855816275926</v>
      </c>
      <c r="AG32" s="12">
        <f t="shared" si="18"/>
        <v>1.0314527007005663</v>
      </c>
      <c r="AH32" s="12">
        <f t="shared" si="8"/>
        <v>5.9815494063568092E-2</v>
      </c>
      <c r="AI32" s="12">
        <f t="shared" si="9"/>
        <v>21.69894888353312</v>
      </c>
      <c r="AJ32" s="12">
        <f t="shared" si="10"/>
        <v>629.26951762246051</v>
      </c>
    </row>
    <row r="33" spans="6:36" x14ac:dyDescent="0.2">
      <c r="F33" s="3">
        <v>90</v>
      </c>
      <c r="G33" s="5">
        <v>0.18076</v>
      </c>
      <c r="H33" s="3">
        <f t="shared" si="0"/>
        <v>0.81923999999999997</v>
      </c>
      <c r="I33" s="3">
        <f t="shared" si="11"/>
        <v>0.19886842672823093</v>
      </c>
      <c r="L33" s="5">
        <v>30</v>
      </c>
      <c r="M33" s="6">
        <v>2.5020000000000001E-2</v>
      </c>
      <c r="N33" s="34">
        <f t="shared" si="1"/>
        <v>0.47646370067584165</v>
      </c>
      <c r="O33" s="32">
        <f t="shared" si="12"/>
        <v>1.0293795630501541</v>
      </c>
      <c r="Q33" s="12">
        <f t="shared" si="13"/>
        <v>86144.15415707216</v>
      </c>
      <c r="R33" s="12">
        <f t="shared" si="14"/>
        <v>21536.03853926804</v>
      </c>
      <c r="S33" s="12">
        <f t="shared" si="2"/>
        <v>107680.19269634021</v>
      </c>
      <c r="U33" s="3">
        <f t="shared" si="15"/>
        <v>1.2050871527836083E-4</v>
      </c>
      <c r="V33" s="34">
        <f t="shared" si="19"/>
        <v>1.7726311682141584E-4</v>
      </c>
      <c r="W33" s="3">
        <f t="shared" si="16"/>
        <v>6.8288271991071199E-4</v>
      </c>
      <c r="Y33" s="17">
        <f t="shared" si="3"/>
        <v>6.1816360066562357</v>
      </c>
      <c r="Z33" s="17">
        <f t="shared" si="4"/>
        <v>9.0946088425013141</v>
      </c>
      <c r="AB33" s="18">
        <f t="shared" si="17"/>
        <v>90.568079205167734</v>
      </c>
      <c r="AC33" s="19">
        <f t="shared" si="5"/>
        <v>43.152402181196955</v>
      </c>
      <c r="AE33" s="12">
        <f t="shared" si="6"/>
        <v>6.1816360066562357</v>
      </c>
      <c r="AF33" s="12">
        <f t="shared" si="7"/>
        <v>9.0946088425013141</v>
      </c>
      <c r="AG33" s="12">
        <f t="shared" si="18"/>
        <v>0.72022944587869697</v>
      </c>
      <c r="AH33" s="12">
        <f t="shared" si="8"/>
        <v>4.2317599629178151E-2</v>
      </c>
      <c r="AI33" s="12">
        <f t="shared" si="9"/>
        <v>16.038791894665426</v>
      </c>
      <c r="AJ33" s="12">
        <f t="shared" si="10"/>
        <v>481.16375683996279</v>
      </c>
    </row>
    <row r="34" spans="6:36" x14ac:dyDescent="0.2">
      <c r="F34" s="3">
        <v>91</v>
      </c>
      <c r="G34" s="5">
        <v>0.20019000000000001</v>
      </c>
      <c r="H34" s="3">
        <f t="shared" si="0"/>
        <v>0.79981000000000002</v>
      </c>
      <c r="I34" s="3">
        <f t="shared" si="11"/>
        <v>0.15905695638150638</v>
      </c>
      <c r="L34" s="5">
        <v>31</v>
      </c>
      <c r="M34" s="6">
        <v>2.5180000000000001E-2</v>
      </c>
      <c r="N34" s="34">
        <f t="shared" si="1"/>
        <v>0.46258987582736705</v>
      </c>
      <c r="O34" s="32">
        <f t="shared" si="12"/>
        <v>1.0299916309747603</v>
      </c>
      <c r="Q34" s="12">
        <f t="shared" si="13"/>
        <v>86775.747166721892</v>
      </c>
      <c r="R34" s="12">
        <f t="shared" si="14"/>
        <v>21693.936791680473</v>
      </c>
      <c r="S34" s="12">
        <f t="shared" si="2"/>
        <v>108469.68395840237</v>
      </c>
      <c r="U34" s="3">
        <f t="shared" si="15"/>
        <v>8.1926464231767897E-5</v>
      </c>
      <c r="V34" s="34">
        <f t="shared" si="19"/>
        <v>1.3670629169892532E-4</v>
      </c>
      <c r="W34" s="3">
        <f t="shared" si="16"/>
        <v>4.642499639800186E-4</v>
      </c>
      <c r="Y34" s="17">
        <f t="shared" si="3"/>
        <v>4.1100643962786378</v>
      </c>
      <c r="Z34" s="17">
        <f t="shared" si="4"/>
        <v>6.8595085409153471</v>
      </c>
      <c r="AB34" s="18">
        <f t="shared" si="17"/>
        <v>92.379440789271086</v>
      </c>
      <c r="AC34" s="19">
        <f t="shared" si="5"/>
        <v>42.733794043710517</v>
      </c>
      <c r="AE34" s="12">
        <f t="shared" si="6"/>
        <v>4.1100643962786378</v>
      </c>
      <c r="AF34" s="12">
        <f t="shared" si="7"/>
        <v>6.8595085409153471</v>
      </c>
      <c r="AG34" s="12">
        <f t="shared" si="18"/>
        <v>0.49050089313319495</v>
      </c>
      <c r="AH34" s="12">
        <f t="shared" si="8"/>
        <v>2.9182169508673222E-2</v>
      </c>
      <c r="AI34" s="12">
        <f t="shared" si="9"/>
        <v>11.489255999835851</v>
      </c>
      <c r="AJ34" s="12">
        <f t="shared" si="10"/>
        <v>356.1669359949114</v>
      </c>
    </row>
    <row r="35" spans="6:36" x14ac:dyDescent="0.2">
      <c r="F35" s="3">
        <v>92</v>
      </c>
      <c r="G35" s="5">
        <v>0.22470000000000001</v>
      </c>
      <c r="H35" s="3">
        <f t="shared" ref="H35:H66" si="20">1-G35</f>
        <v>0.77529999999999999</v>
      </c>
      <c r="I35" s="3">
        <f t="shared" si="11"/>
        <v>0.12331685828258189</v>
      </c>
      <c r="L35" s="5">
        <v>32</v>
      </c>
      <c r="M35" s="6">
        <v>2.5340000000000001E-2</v>
      </c>
      <c r="N35" s="34">
        <f t="shared" ref="N35:N66" si="21">1/((1+M35)^L35)</f>
        <v>0.44898020595178956</v>
      </c>
      <c r="O35" s="32">
        <f t="shared" si="12"/>
        <v>1.0303124050796995</v>
      </c>
      <c r="Q35" s="12">
        <f t="shared" si="13"/>
        <v>87439.193933082614</v>
      </c>
      <c r="R35" s="12">
        <f t="shared" si="14"/>
        <v>21859.798483270653</v>
      </c>
      <c r="S35" s="12">
        <f t="shared" ref="S35:S66" si="22">Q35+R35</f>
        <v>109298.99241635327</v>
      </c>
      <c r="U35" s="3">
        <f t="shared" si="15"/>
        <v>5.398994956105619E-5</v>
      </c>
      <c r="V35" s="34">
        <f t="shared" si="19"/>
        <v>1.0431696690631003E-4</v>
      </c>
      <c r="W35" s="3">
        <f t="shared" si="16"/>
        <v>3.0594304751265216E-4</v>
      </c>
      <c r="Y35" s="17">
        <f t="shared" ref="Y35:Y53" si="23">U35*(S35-$B$9)*N35</f>
        <v>2.6489685283632864</v>
      </c>
      <c r="Z35" s="17">
        <f t="shared" ref="Z35:Z53" si="24">V35*MAX(S35,$B$8)*N35</f>
        <v>5.1191552927017332</v>
      </c>
      <c r="AB35" s="18">
        <f t="shared" si="17"/>
        <v>94.227029605056515</v>
      </c>
      <c r="AC35" s="19">
        <f t="shared" ref="AC35:AC66" si="25">AB35*N35</f>
        <v>42.306071158303645</v>
      </c>
      <c r="AE35" s="12">
        <f t="shared" ref="AE35:AE53" si="26">Y35</f>
        <v>2.6489685283632864</v>
      </c>
      <c r="AF35" s="12">
        <f t="shared" ref="AF35:AF53" si="27">Z35</f>
        <v>5.1191552927017332</v>
      </c>
      <c r="AG35" s="12">
        <f t="shared" si="18"/>
        <v>0.32612524082473227</v>
      </c>
      <c r="AH35" s="12">
        <f t="shared" ref="AH35:AH53" si="28">AC35*W34</f>
        <v>1.964059201137857E-2</v>
      </c>
      <c r="AI35" s="12">
        <f t="shared" ref="AI35:AI66" si="29">SUM(AE35:AH35)</f>
        <v>8.1138896539011309</v>
      </c>
      <c r="AJ35" s="12">
        <f t="shared" ref="AJ35:AJ66" si="30">AI35*L35</f>
        <v>259.64446892483619</v>
      </c>
    </row>
    <row r="36" spans="6:36" x14ac:dyDescent="0.2">
      <c r="F36" s="3">
        <v>93</v>
      </c>
      <c r="G36" s="5">
        <v>0.246</v>
      </c>
      <c r="H36" s="3">
        <f t="shared" si="20"/>
        <v>0.754</v>
      </c>
      <c r="I36" s="3">
        <f t="shared" ref="I36:I67" si="31">I35*H36</f>
        <v>9.298091114506675E-2</v>
      </c>
      <c r="L36" s="5">
        <v>33</v>
      </c>
      <c r="M36" s="6">
        <v>2.5499999999999998E-2</v>
      </c>
      <c r="N36" s="34">
        <f t="shared" si="21"/>
        <v>0.43563530089638008</v>
      </c>
      <c r="O36" s="32">
        <f t="shared" ref="O36:O67" si="32">N35/N36</f>
        <v>1.0306332040308728</v>
      </c>
      <c r="Q36" s="12">
        <f t="shared" ref="Q36:Q53" si="33">Q35*(1-$B$5)*O36</f>
        <v>88135.146395904914</v>
      </c>
      <c r="R36" s="12">
        <f t="shared" ref="R36:R53" si="34">R35*(1-$B$5)*O36</f>
        <v>22033.786598976229</v>
      </c>
      <c r="S36" s="12">
        <f t="shared" si="22"/>
        <v>110168.93299488115</v>
      </c>
      <c r="U36" s="3">
        <f t="shared" ref="U36:U53" si="35">I36*$B$7*(1-$B$10)*(1-$B$7)^L35</f>
        <v>3.4602158673680923E-5</v>
      </c>
      <c r="V36" s="34">
        <f t="shared" si="19"/>
        <v>7.5261989688112343E-5</v>
      </c>
      <c r="W36" s="3">
        <f t="shared" ref="W36:W53" si="36">(1-G36)*(1-$B$7)*W35</f>
        <v>1.9607889915085878E-4</v>
      </c>
      <c r="Y36" s="17">
        <f t="shared" si="23"/>
        <v>1.6603764029211538</v>
      </c>
      <c r="Z36" s="17">
        <f t="shared" si="24"/>
        <v>3.6120845164799888</v>
      </c>
      <c r="AB36" s="18">
        <f t="shared" ref="AB36:AB53" si="37">AB35*(1+$B$4)</f>
        <v>96.111570197157647</v>
      </c>
      <c r="AC36" s="19">
        <f t="shared" si="25"/>
        <v>41.869592802462329</v>
      </c>
      <c r="AE36" s="12">
        <f t="shared" si="26"/>
        <v>1.6603764029211538</v>
      </c>
      <c r="AF36" s="12">
        <f t="shared" si="27"/>
        <v>3.6120845164799888</v>
      </c>
      <c r="AG36" s="12">
        <f t="shared" ref="AG36:AG53" si="38">S36/(1-$B$5)*($B$6)*N36*W35</f>
        <v>0.21018996471444917</v>
      </c>
      <c r="AH36" s="12">
        <f t="shared" si="28"/>
        <v>1.2809710820099131E-2</v>
      </c>
      <c r="AI36" s="12">
        <f t="shared" si="29"/>
        <v>5.4954605949356914</v>
      </c>
      <c r="AJ36" s="12">
        <f t="shared" si="30"/>
        <v>181.3501996328778</v>
      </c>
    </row>
    <row r="37" spans="6:36" x14ac:dyDescent="0.2">
      <c r="F37" s="3">
        <v>94</v>
      </c>
      <c r="G37" s="5">
        <v>0.27561999999999998</v>
      </c>
      <c r="H37" s="3">
        <f t="shared" si="20"/>
        <v>0.72438000000000002</v>
      </c>
      <c r="I37" s="3">
        <f t="shared" si="31"/>
        <v>6.7353512415263453E-2</v>
      </c>
      <c r="L37" s="5">
        <v>34</v>
      </c>
      <c r="M37" s="6">
        <v>2.5659999999999999E-2</v>
      </c>
      <c r="N37" s="34">
        <f t="shared" si="21"/>
        <v>0.42255550600771669</v>
      </c>
      <c r="O37" s="32">
        <f t="shared" si="32"/>
        <v>1.0309540278204883</v>
      </c>
      <c r="Q37" s="12">
        <f t="shared" si="33"/>
        <v>88864.291917679613</v>
      </c>
      <c r="R37" s="12">
        <f t="shared" si="34"/>
        <v>22216.072979419903</v>
      </c>
      <c r="S37" s="12">
        <f t="shared" si="22"/>
        <v>111080.36489709951</v>
      </c>
      <c r="U37" s="3">
        <f t="shared" si="35"/>
        <v>2.1305344945034833E-5</v>
      </c>
      <c r="V37" s="34">
        <f t="shared" ref="V37:V53" si="39">I36*G37*(1-$B$10)*(1-$B$7)^L36</f>
        <v>5.404326618395963E-5</v>
      </c>
      <c r="W37" s="3">
        <f t="shared" si="36"/>
        <v>1.2073028802186423E-4</v>
      </c>
      <c r="Y37" s="17">
        <f t="shared" si="23"/>
        <v>0.99984212684951468</v>
      </c>
      <c r="Z37" s="17">
        <f t="shared" si="24"/>
        <v>2.536662280709995</v>
      </c>
      <c r="AB37" s="18">
        <f t="shared" si="37"/>
        <v>98.033801601100805</v>
      </c>
      <c r="AC37" s="19">
        <f t="shared" si="25"/>
        <v>41.424722641413254</v>
      </c>
      <c r="AE37" s="12">
        <f t="shared" si="26"/>
        <v>0.99984212684951468</v>
      </c>
      <c r="AF37" s="12">
        <f t="shared" si="27"/>
        <v>2.536662280709995</v>
      </c>
      <c r="AG37" s="12">
        <f t="shared" si="38"/>
        <v>0.13174711192100969</v>
      </c>
      <c r="AH37" s="12">
        <f t="shared" si="28"/>
        <v>8.1225140131579651E-3</v>
      </c>
      <c r="AI37" s="12">
        <f t="shared" si="29"/>
        <v>3.6763740334936772</v>
      </c>
      <c r="AJ37" s="12">
        <f t="shared" si="30"/>
        <v>124.99671713878503</v>
      </c>
    </row>
    <row r="38" spans="6:36" x14ac:dyDescent="0.2">
      <c r="F38" s="3">
        <v>95</v>
      </c>
      <c r="G38" s="5">
        <v>0.30556</v>
      </c>
      <c r="H38" s="3">
        <f t="shared" si="20"/>
        <v>0.69443999999999995</v>
      </c>
      <c r="I38" s="3">
        <f t="shared" si="31"/>
        <v>4.6772973161655546E-2</v>
      </c>
      <c r="L38" s="5">
        <v>35</v>
      </c>
      <c r="M38" s="6">
        <v>2.581E-2</v>
      </c>
      <c r="N38" s="34">
        <f t="shared" si="21"/>
        <v>0.40988073390848567</v>
      </c>
      <c r="O38" s="32">
        <f t="shared" si="32"/>
        <v>1.0309230735935515</v>
      </c>
      <c r="Q38" s="12">
        <f t="shared" si="33"/>
        <v>89596.779479446108</v>
      </c>
      <c r="R38" s="12">
        <f t="shared" si="34"/>
        <v>22399.194869861527</v>
      </c>
      <c r="S38" s="12">
        <f t="shared" si="22"/>
        <v>111995.97434930764</v>
      </c>
      <c r="U38" s="3">
        <f t="shared" si="35"/>
        <v>1.257599118208549E-5</v>
      </c>
      <c r="V38" s="34">
        <f t="shared" si="39"/>
        <v>3.6890346807960782E-5</v>
      </c>
      <c r="W38" s="3">
        <f t="shared" si="36"/>
        <v>7.1263950031817889E-5</v>
      </c>
      <c r="Y38" s="17">
        <f t="shared" si="23"/>
        <v>0.57719768350166656</v>
      </c>
      <c r="Z38" s="17">
        <f t="shared" si="24"/>
        <v>1.6934510810393368</v>
      </c>
      <c r="AB38" s="18">
        <f t="shared" si="37"/>
        <v>99.994477633122827</v>
      </c>
      <c r="AC38" s="19">
        <f t="shared" si="25"/>
        <v>40.985809879060042</v>
      </c>
      <c r="AE38" s="12">
        <f t="shared" si="26"/>
        <v>0.57719768350166656</v>
      </c>
      <c r="AF38" s="12">
        <f t="shared" si="27"/>
        <v>1.6934510810393368</v>
      </c>
      <c r="AG38" s="12">
        <f t="shared" si="38"/>
        <v>7.9335092999486378E-2</v>
      </c>
      <c r="AH38" s="12">
        <f t="shared" si="28"/>
        <v>4.9482286315082873E-3</v>
      </c>
      <c r="AI38" s="12">
        <f t="shared" si="29"/>
        <v>2.3549320861719978</v>
      </c>
      <c r="AJ38" s="12">
        <f t="shared" si="30"/>
        <v>82.422623016019926</v>
      </c>
    </row>
    <row r="39" spans="6:36" x14ac:dyDescent="0.2">
      <c r="F39" s="3">
        <v>96</v>
      </c>
      <c r="G39" s="5">
        <v>0.33257999999999999</v>
      </c>
      <c r="H39" s="3">
        <f t="shared" si="20"/>
        <v>0.66742000000000001</v>
      </c>
      <c r="I39" s="3">
        <f t="shared" si="31"/>
        <v>3.1217217747552144E-2</v>
      </c>
      <c r="L39" s="5">
        <v>36</v>
      </c>
      <c r="M39" s="6">
        <v>2.596E-2</v>
      </c>
      <c r="N39" s="34">
        <f t="shared" si="21"/>
        <v>0.39747018785099719</v>
      </c>
      <c r="O39" s="32">
        <f t="shared" si="32"/>
        <v>1.0312238412762189</v>
      </c>
      <c r="Q39" s="12">
        <f t="shared" si="33"/>
        <v>90361.659728555722</v>
      </c>
      <c r="R39" s="12">
        <f t="shared" si="34"/>
        <v>22590.41493213893</v>
      </c>
      <c r="S39" s="12">
        <f t="shared" si="22"/>
        <v>112952.07466069465</v>
      </c>
      <c r="U39" s="3">
        <f t="shared" si="35"/>
        <v>7.1344478295353727E-6</v>
      </c>
      <c r="V39" s="34">
        <f t="shared" si="39"/>
        <v>2.3700964501581954E-5</v>
      </c>
      <c r="W39" s="3">
        <f t="shared" si="36"/>
        <v>4.0428537700700513E-5</v>
      </c>
      <c r="Y39" s="17">
        <f t="shared" si="23"/>
        <v>0.32024490810499989</v>
      </c>
      <c r="Z39" s="17">
        <f t="shared" si="24"/>
        <v>1.0640567526829767</v>
      </c>
      <c r="AB39" s="18">
        <f t="shared" si="37"/>
        <v>101.99436718578528</v>
      </c>
      <c r="AC39" s="19">
        <f t="shared" si="25"/>
        <v>40.539720285077657</v>
      </c>
      <c r="AE39" s="12">
        <f t="shared" si="26"/>
        <v>0.32024490810499989</v>
      </c>
      <c r="AF39" s="12">
        <f t="shared" si="27"/>
        <v>1.0640567526829767</v>
      </c>
      <c r="AG39" s="12">
        <f t="shared" si="38"/>
        <v>4.5799194946104883E-2</v>
      </c>
      <c r="AH39" s="12">
        <f t="shared" si="28"/>
        <v>2.889020600699648E-3</v>
      </c>
      <c r="AI39" s="12">
        <f t="shared" si="29"/>
        <v>1.4329898763347813</v>
      </c>
      <c r="AJ39" s="12">
        <f t="shared" si="30"/>
        <v>51.587635548052127</v>
      </c>
    </row>
    <row r="40" spans="6:36" x14ac:dyDescent="0.2">
      <c r="F40" s="3">
        <v>97</v>
      </c>
      <c r="G40" s="5">
        <v>0.35658000000000001</v>
      </c>
      <c r="H40" s="3">
        <f t="shared" si="20"/>
        <v>0.64341999999999999</v>
      </c>
      <c r="I40" s="3">
        <f t="shared" si="31"/>
        <v>2.0085782243129999E-2</v>
      </c>
      <c r="L40" s="5">
        <v>37</v>
      </c>
      <c r="M40" s="6">
        <v>2.6110000000000001E-2</v>
      </c>
      <c r="N40" s="34">
        <f t="shared" si="21"/>
        <v>0.38532302185706108</v>
      </c>
      <c r="O40" s="32">
        <f t="shared" si="32"/>
        <v>1.0315246307770374</v>
      </c>
      <c r="Q40" s="12">
        <f t="shared" si="33"/>
        <v>91159.651578764955</v>
      </c>
      <c r="R40" s="12">
        <f t="shared" si="34"/>
        <v>22789.912894691239</v>
      </c>
      <c r="S40" s="12">
        <f t="shared" si="22"/>
        <v>113949.56447345619</v>
      </c>
      <c r="U40" s="3">
        <f t="shared" si="35"/>
        <v>3.9018794591077019E-6</v>
      </c>
      <c r="V40" s="34">
        <f t="shared" si="39"/>
        <v>1.4416007973315768E-5</v>
      </c>
      <c r="W40" s="3">
        <f t="shared" si="36"/>
        <v>2.2110650268277017E-5</v>
      </c>
      <c r="Y40" s="17">
        <f t="shared" si="23"/>
        <v>0.17129127550194209</v>
      </c>
      <c r="Z40" s="17">
        <f t="shared" si="24"/>
        <v>0.63296929185564188</v>
      </c>
      <c r="AB40" s="18">
        <f t="shared" si="37"/>
        <v>104.03425452950098</v>
      </c>
      <c r="AC40" s="19">
        <f t="shared" si="25"/>
        <v>40.086793331953963</v>
      </c>
      <c r="AE40" s="12">
        <f t="shared" si="26"/>
        <v>0.17129127550194209</v>
      </c>
      <c r="AF40" s="12">
        <f t="shared" si="27"/>
        <v>0.63296929185564188</v>
      </c>
      <c r="AG40" s="12">
        <f t="shared" si="38"/>
        <v>2.5410595401769549E-2</v>
      </c>
      <c r="AH40" s="12">
        <f t="shared" si="28"/>
        <v>1.6206504355210907E-3</v>
      </c>
      <c r="AI40" s="12">
        <f t="shared" si="29"/>
        <v>0.83129181319487466</v>
      </c>
      <c r="AJ40" s="12">
        <f t="shared" si="30"/>
        <v>30.757797088210364</v>
      </c>
    </row>
    <row r="41" spans="6:36" x14ac:dyDescent="0.2">
      <c r="F41" s="3">
        <v>98</v>
      </c>
      <c r="G41" s="5">
        <v>0.37907999999999997</v>
      </c>
      <c r="H41" s="3">
        <f t="shared" si="20"/>
        <v>0.62092000000000003</v>
      </c>
      <c r="I41" s="3">
        <f t="shared" si="31"/>
        <v>1.2471663910404279E-2</v>
      </c>
      <c r="L41" s="5">
        <v>38</v>
      </c>
      <c r="M41" s="6">
        <v>2.6259999999999999E-2</v>
      </c>
      <c r="N41" s="34">
        <f t="shared" si="21"/>
        <v>0.37343818647922755</v>
      </c>
      <c r="O41" s="32">
        <f t="shared" si="32"/>
        <v>1.0318254420895829</v>
      </c>
      <c r="Q41" s="12">
        <f t="shared" si="33"/>
        <v>91991.509139589674</v>
      </c>
      <c r="R41" s="12">
        <f t="shared" si="34"/>
        <v>22997.877284897419</v>
      </c>
      <c r="S41" s="12">
        <f t="shared" si="22"/>
        <v>114989.38642448709</v>
      </c>
      <c r="U41" s="3">
        <f t="shared" si="35"/>
        <v>2.0593417446867812E-6</v>
      </c>
      <c r="V41" s="34">
        <f t="shared" si="39"/>
        <v>8.3817053036984354E-6</v>
      </c>
      <c r="W41" s="3">
        <f t="shared" si="36"/>
        <v>1.166960321989178E-5</v>
      </c>
      <c r="Y41" s="17">
        <f t="shared" si="23"/>
        <v>8.8415694377260171E-2</v>
      </c>
      <c r="Z41" s="17">
        <f t="shared" si="24"/>
        <v>0.35992239423529632</v>
      </c>
      <c r="AB41" s="18">
        <f t="shared" si="37"/>
        <v>106.11493962009101</v>
      </c>
      <c r="AC41" s="19">
        <f t="shared" si="25"/>
        <v>39.627370610079517</v>
      </c>
      <c r="AE41" s="12">
        <f t="shared" si="26"/>
        <v>8.8415694377260171E-2</v>
      </c>
      <c r="AF41" s="12">
        <f t="shared" si="27"/>
        <v>0.35992239423529632</v>
      </c>
      <c r="AG41" s="12">
        <f t="shared" si="38"/>
        <v>1.3591493384408876E-2</v>
      </c>
      <c r="AH41" s="12">
        <f t="shared" si="28"/>
        <v>8.7618693261086737E-4</v>
      </c>
      <c r="AI41" s="12">
        <f t="shared" si="29"/>
        <v>0.4628057689295762</v>
      </c>
      <c r="AJ41" s="12">
        <f t="shared" si="30"/>
        <v>17.586619219323897</v>
      </c>
    </row>
    <row r="42" spans="6:36" x14ac:dyDescent="0.2">
      <c r="F42" s="3">
        <v>99</v>
      </c>
      <c r="G42" s="5">
        <v>0.40250999999999998</v>
      </c>
      <c r="H42" s="3">
        <f t="shared" si="20"/>
        <v>0.59749000000000008</v>
      </c>
      <c r="I42" s="3">
        <f t="shared" si="31"/>
        <v>7.4516944698274539E-3</v>
      </c>
      <c r="L42" s="5">
        <v>39</v>
      </c>
      <c r="M42" s="6">
        <v>2.64E-2</v>
      </c>
      <c r="N42" s="34">
        <f t="shared" si="21"/>
        <v>0.36195193998143993</v>
      </c>
      <c r="O42" s="32">
        <f t="shared" si="32"/>
        <v>1.0317341758090222</v>
      </c>
      <c r="Q42" s="12">
        <f t="shared" si="33"/>
        <v>92822.746618564299</v>
      </c>
      <c r="R42" s="12">
        <f t="shared" si="34"/>
        <v>23205.686654641075</v>
      </c>
      <c r="S42" s="12">
        <f t="shared" si="22"/>
        <v>116028.43327320537</v>
      </c>
      <c r="U42" s="3">
        <f t="shared" si="35"/>
        <v>1.045870684177969E-6</v>
      </c>
      <c r="V42" s="34">
        <f t="shared" si="39"/>
        <v>4.6971319920386318E-6</v>
      </c>
      <c r="W42" s="3">
        <f t="shared" si="36"/>
        <v>5.9266005436751684E-6</v>
      </c>
      <c r="Y42" s="17">
        <f t="shared" si="23"/>
        <v>4.3915563537609892E-2</v>
      </c>
      <c r="Z42" s="17">
        <f t="shared" si="24"/>
        <v>0.19726412070902569</v>
      </c>
      <c r="AB42" s="18">
        <f t="shared" si="37"/>
        <v>108.23723841249283</v>
      </c>
      <c r="AC42" s="19">
        <f t="shared" si="25"/>
        <v>39.176678421635408</v>
      </c>
      <c r="AE42" s="12">
        <f t="shared" si="26"/>
        <v>4.3915563537609892E-2</v>
      </c>
      <c r="AF42" s="12">
        <f t="shared" si="27"/>
        <v>0.19726412070902569</v>
      </c>
      <c r="AG42" s="12">
        <f t="shared" si="38"/>
        <v>7.0155319590590633E-3</v>
      </c>
      <c r="AH42" s="12">
        <f t="shared" si="28"/>
        <v>4.5717629265378136E-4</v>
      </c>
      <c r="AI42" s="12">
        <f t="shared" si="29"/>
        <v>0.24865239249834845</v>
      </c>
      <c r="AJ42" s="12">
        <f t="shared" si="30"/>
        <v>9.6974433074355897</v>
      </c>
    </row>
    <row r="43" spans="6:36" x14ac:dyDescent="0.2">
      <c r="F43" s="3">
        <v>100</v>
      </c>
      <c r="G43" s="5">
        <v>0.43419999999999997</v>
      </c>
      <c r="H43" s="3">
        <f t="shared" si="20"/>
        <v>0.56580000000000008</v>
      </c>
      <c r="I43" s="3">
        <f t="shared" si="31"/>
        <v>4.2161687310283743E-3</v>
      </c>
      <c r="L43" s="5">
        <v>40</v>
      </c>
      <c r="M43" s="6">
        <v>2.6540000000000001E-2</v>
      </c>
      <c r="N43" s="34">
        <f t="shared" si="21"/>
        <v>0.35072355328981947</v>
      </c>
      <c r="O43" s="32">
        <f t="shared" si="32"/>
        <v>1.0320149205443923</v>
      </c>
      <c r="Q43" s="12">
        <f t="shared" si="33"/>
        <v>93686.981367791959</v>
      </c>
      <c r="R43" s="12">
        <f t="shared" si="34"/>
        <v>23421.74534194799</v>
      </c>
      <c r="S43" s="12">
        <f t="shared" si="22"/>
        <v>117108.72670973995</v>
      </c>
      <c r="U43" s="3">
        <f t="shared" si="35"/>
        <v>5.0299058814171078E-7</v>
      </c>
      <c r="V43" s="34">
        <f t="shared" si="39"/>
        <v>2.5733299560637534E-6</v>
      </c>
      <c r="W43" s="3">
        <f t="shared" si="36"/>
        <v>2.8502799994696993E-6</v>
      </c>
      <c r="Y43" s="17">
        <f t="shared" si="23"/>
        <v>2.0655697958507677E-2</v>
      </c>
      <c r="Z43" s="17">
        <f t="shared" si="24"/>
        <v>0.10569383767688093</v>
      </c>
      <c r="AB43" s="18">
        <f t="shared" si="37"/>
        <v>110.40198318074269</v>
      </c>
      <c r="AC43" s="19">
        <f t="shared" si="25"/>
        <v>38.720575831392964</v>
      </c>
      <c r="AE43" s="12">
        <f t="shared" si="26"/>
        <v>2.0655697958507677E-2</v>
      </c>
      <c r="AF43" s="12">
        <f t="shared" si="27"/>
        <v>0.10569383767688093</v>
      </c>
      <c r="AG43" s="12">
        <f t="shared" si="38"/>
        <v>3.4845686811283893E-3</v>
      </c>
      <c r="AH43" s="12">
        <f t="shared" si="28"/>
        <v>2.2948138577374912E-4</v>
      </c>
      <c r="AI43" s="12">
        <f t="shared" si="29"/>
        <v>0.13006358570229073</v>
      </c>
      <c r="AJ43" s="12">
        <f t="shared" si="30"/>
        <v>5.2025434280916292</v>
      </c>
    </row>
    <row r="44" spans="6:36" x14ac:dyDescent="0.2">
      <c r="F44" s="3">
        <v>101</v>
      </c>
      <c r="G44" s="5">
        <v>0.47489999999999999</v>
      </c>
      <c r="H44" s="3">
        <f t="shared" si="20"/>
        <v>0.52510000000000001</v>
      </c>
      <c r="I44" s="3">
        <f t="shared" si="31"/>
        <v>2.2139102006629996E-3</v>
      </c>
      <c r="L44" s="5">
        <v>41</v>
      </c>
      <c r="M44" s="6">
        <v>2.6669999999999999E-2</v>
      </c>
      <c r="N44" s="34">
        <f t="shared" si="21"/>
        <v>0.33988676611542612</v>
      </c>
      <c r="O44" s="32">
        <f t="shared" si="32"/>
        <v>1.0318835219689406</v>
      </c>
      <c r="Q44" s="12">
        <f t="shared" si="33"/>
        <v>94547.223145914104</v>
      </c>
      <c r="R44" s="12">
        <f t="shared" si="34"/>
        <v>23636.805786478526</v>
      </c>
      <c r="S44" s="12">
        <f t="shared" si="22"/>
        <v>118184.02893239263</v>
      </c>
      <c r="U44" s="3">
        <f t="shared" si="35"/>
        <v>2.2450230415823054E-7</v>
      </c>
      <c r="V44" s="34">
        <f t="shared" si="39"/>
        <v>1.3535979717481577E-6</v>
      </c>
      <c r="W44" s="3">
        <f t="shared" si="36"/>
        <v>1.2721797235633081E-6</v>
      </c>
      <c r="Y44" s="17">
        <f t="shared" si="23"/>
        <v>9.0165490202933352E-3</v>
      </c>
      <c r="Z44" s="17">
        <f t="shared" si="24"/>
        <v>5.4372930591848709E-2</v>
      </c>
      <c r="AB44" s="18">
        <f t="shared" si="37"/>
        <v>112.61002284435754</v>
      </c>
      <c r="AC44" s="19">
        <f t="shared" si="25"/>
        <v>38.274656496752947</v>
      </c>
      <c r="AE44" s="12">
        <f t="shared" si="26"/>
        <v>9.0165490202933352E-3</v>
      </c>
      <c r="AF44" s="12">
        <f t="shared" si="27"/>
        <v>5.4372930591848709E-2</v>
      </c>
      <c r="AG44" s="12">
        <f t="shared" si="38"/>
        <v>1.6389652762671453E-3</v>
      </c>
      <c r="AH44" s="12">
        <f t="shared" si="28"/>
        <v>1.0909348789926791E-4</v>
      </c>
      <c r="AI44" s="12">
        <f t="shared" si="29"/>
        <v>6.5137538376308451E-2</v>
      </c>
      <c r="AJ44" s="12">
        <f t="shared" si="30"/>
        <v>2.6706390734286467</v>
      </c>
    </row>
    <row r="45" spans="6:36" x14ac:dyDescent="0.2">
      <c r="F45" s="3">
        <v>102</v>
      </c>
      <c r="G45" s="5">
        <v>0.50953999999999999</v>
      </c>
      <c r="H45" s="3">
        <f t="shared" si="20"/>
        <v>0.49046000000000001</v>
      </c>
      <c r="I45" s="3">
        <f t="shared" si="31"/>
        <v>1.0858343970171747E-3</v>
      </c>
      <c r="L45" s="5">
        <v>42</v>
      </c>
      <c r="M45" s="6">
        <v>2.6800000000000001E-2</v>
      </c>
      <c r="N45" s="34">
        <f t="shared" si="21"/>
        <v>0.32930162970189214</v>
      </c>
      <c r="O45" s="32">
        <f t="shared" si="32"/>
        <v>1.032144196866309</v>
      </c>
      <c r="Q45" s="12">
        <f t="shared" si="33"/>
        <v>95439.467610481865</v>
      </c>
      <c r="R45" s="12">
        <f t="shared" si="34"/>
        <v>23859.866902620466</v>
      </c>
      <c r="S45" s="12">
        <f t="shared" si="22"/>
        <v>119299.33451310234</v>
      </c>
      <c r="U45" s="3">
        <f t="shared" si="35"/>
        <v>9.3592990082828877E-8</v>
      </c>
      <c r="V45" s="34">
        <f t="shared" si="39"/>
        <v>6.4822645634444726E-7</v>
      </c>
      <c r="W45" s="3">
        <f t="shared" si="36"/>
        <v>5.303602771360311E-7</v>
      </c>
      <c r="Y45" s="17">
        <f t="shared" si="23"/>
        <v>3.6762277556345946E-3</v>
      </c>
      <c r="Z45" s="17">
        <f t="shared" si="24"/>
        <v>2.5465877942686888E-2</v>
      </c>
      <c r="AB45" s="18">
        <f t="shared" si="37"/>
        <v>114.8622233012447</v>
      </c>
      <c r="AC45" s="19">
        <f t="shared" si="25"/>
        <v>37.824317324282525</v>
      </c>
      <c r="AE45" s="12">
        <f t="shared" si="26"/>
        <v>3.6762277556345946E-3</v>
      </c>
      <c r="AF45" s="12">
        <f t="shared" si="27"/>
        <v>2.5465877942686888E-2</v>
      </c>
      <c r="AG45" s="12">
        <f t="shared" si="38"/>
        <v>7.1543396011787682E-4</v>
      </c>
      <c r="AH45" s="12">
        <f t="shared" si="28"/>
        <v>4.8119329557576593E-5</v>
      </c>
      <c r="AI45" s="12">
        <f t="shared" si="29"/>
        <v>2.9905658987996932E-2</v>
      </c>
      <c r="AJ45" s="12">
        <f t="shared" si="30"/>
        <v>1.2560376774958713</v>
      </c>
    </row>
    <row r="46" spans="6:36" x14ac:dyDescent="0.2">
      <c r="F46" s="3">
        <v>103</v>
      </c>
      <c r="G46" s="5">
        <v>0.54442999999999997</v>
      </c>
      <c r="H46" s="3">
        <f t="shared" si="20"/>
        <v>0.45557000000000003</v>
      </c>
      <c r="I46" s="3">
        <f t="shared" si="31"/>
        <v>4.9467357624911434E-4</v>
      </c>
      <c r="L46" s="5">
        <v>43</v>
      </c>
      <c r="M46" s="6">
        <v>2.6929999999999999E-2</v>
      </c>
      <c r="N46" s="34">
        <f t="shared" si="21"/>
        <v>0.3189655855815991</v>
      </c>
      <c r="O46" s="32">
        <f t="shared" si="32"/>
        <v>1.0324048881369017</v>
      </c>
      <c r="Q46" s="12">
        <f t="shared" si="33"/>
        <v>96364.465078835594</v>
      </c>
      <c r="R46" s="12">
        <f t="shared" si="34"/>
        <v>24091.116269708898</v>
      </c>
      <c r="S46" s="12">
        <f t="shared" si="22"/>
        <v>120455.5813485445</v>
      </c>
      <c r="U46" s="3">
        <f t="shared" si="35"/>
        <v>3.62424347182292E-8</v>
      </c>
      <c r="V46" s="34">
        <f t="shared" si="39"/>
        <v>2.887440456811689E-7</v>
      </c>
      <c r="W46" s="3">
        <f t="shared" si="36"/>
        <v>2.0537379673663244E-7</v>
      </c>
      <c r="Y46" s="17">
        <f t="shared" si="23"/>
        <v>1.3922460888720662E-3</v>
      </c>
      <c r="Z46" s="17">
        <f t="shared" si="24"/>
        <v>1.109388840872166E-2</v>
      </c>
      <c r="AB46" s="18">
        <f t="shared" si="37"/>
        <v>117.15946776726959</v>
      </c>
      <c r="AC46" s="19">
        <f t="shared" si="25"/>
        <v>37.369838242815632</v>
      </c>
      <c r="AE46" s="12">
        <f t="shared" si="26"/>
        <v>1.3922460888720662E-3</v>
      </c>
      <c r="AF46" s="12">
        <f t="shared" si="27"/>
        <v>1.109388840872166E-2</v>
      </c>
      <c r="AG46" s="12">
        <f t="shared" si="38"/>
        <v>2.9169630352801688E-4</v>
      </c>
      <c r="AH46" s="12">
        <f t="shared" si="28"/>
        <v>1.9819477766988353E-5</v>
      </c>
      <c r="AI46" s="12">
        <f t="shared" si="29"/>
        <v>1.2797650278888731E-2</v>
      </c>
      <c r="AJ46" s="12">
        <f t="shared" si="30"/>
        <v>0.5502989619922154</v>
      </c>
    </row>
    <row r="47" spans="6:36" x14ac:dyDescent="0.2">
      <c r="F47" s="3">
        <v>104</v>
      </c>
      <c r="G47" s="5">
        <v>0.57923999999999998</v>
      </c>
      <c r="H47" s="3">
        <f t="shared" si="20"/>
        <v>0.42076000000000002</v>
      </c>
      <c r="I47" s="3">
        <f t="shared" si="31"/>
        <v>2.0813885394257737E-4</v>
      </c>
      <c r="L47" s="5">
        <v>44</v>
      </c>
      <c r="M47" s="6">
        <v>2.7050000000000001E-2</v>
      </c>
      <c r="N47" s="34">
        <f t="shared" si="21"/>
        <v>0.30900832177573956</v>
      </c>
      <c r="O47" s="32">
        <f t="shared" si="32"/>
        <v>1.0322232868960919</v>
      </c>
      <c r="Q47" s="12">
        <f t="shared" si="33"/>
        <v>97281.312696218825</v>
      </c>
      <c r="R47" s="12">
        <f t="shared" si="34"/>
        <v>24320.328174054706</v>
      </c>
      <c r="S47" s="12">
        <f t="shared" si="22"/>
        <v>121601.64087027354</v>
      </c>
      <c r="U47" s="3">
        <f t="shared" si="35"/>
        <v>1.2961961807235799E-8</v>
      </c>
      <c r="V47" s="34">
        <f t="shared" si="39"/>
        <v>1.1896071802172678E-7</v>
      </c>
      <c r="W47" s="3">
        <f t="shared" si="36"/>
        <v>7.3451116907669651E-8</v>
      </c>
      <c r="Y47" s="17">
        <f t="shared" si="23"/>
        <v>4.8697751948610093E-4</v>
      </c>
      <c r="Z47" s="17">
        <f t="shared" si="24"/>
        <v>4.4700583010568338E-3</v>
      </c>
      <c r="AB47" s="18">
        <f t="shared" si="37"/>
        <v>119.50265712261498</v>
      </c>
      <c r="AC47" s="19">
        <f t="shared" si="25"/>
        <v>36.927315525200882</v>
      </c>
      <c r="AE47" s="12">
        <f t="shared" si="26"/>
        <v>4.8697751948610093E-4</v>
      </c>
      <c r="AF47" s="12">
        <f t="shared" si="27"/>
        <v>4.4700583010568338E-3</v>
      </c>
      <c r="AG47" s="12">
        <f t="shared" si="38"/>
        <v>1.1046986505905237E-4</v>
      </c>
      <c r="AH47" s="12">
        <f t="shared" si="28"/>
        <v>7.5839029927020973E-6</v>
      </c>
      <c r="AI47" s="12">
        <f t="shared" si="29"/>
        <v>5.0750895885946891E-3</v>
      </c>
      <c r="AJ47" s="12">
        <f t="shared" si="30"/>
        <v>0.22330394189816632</v>
      </c>
    </row>
    <row r="48" spans="6:36" x14ac:dyDescent="0.2">
      <c r="F48" s="3">
        <v>105</v>
      </c>
      <c r="G48" s="5">
        <v>0.61363999999999996</v>
      </c>
      <c r="H48" s="3">
        <f t="shared" si="20"/>
        <v>0.38636000000000004</v>
      </c>
      <c r="I48" s="3">
        <f t="shared" si="31"/>
        <v>8.0416527609254203E-5</v>
      </c>
      <c r="L48" s="5">
        <v>45</v>
      </c>
      <c r="M48" s="6">
        <v>2.717E-2</v>
      </c>
      <c r="N48" s="34">
        <f t="shared" si="21"/>
        <v>0.29929213083059769</v>
      </c>
      <c r="O48" s="32">
        <f t="shared" si="32"/>
        <v>1.0324639038058816</v>
      </c>
      <c r="Q48" s="12">
        <f t="shared" si="33"/>
        <v>98229.776108477381</v>
      </c>
      <c r="R48" s="12">
        <f t="shared" si="34"/>
        <v>24557.444027119345</v>
      </c>
      <c r="S48" s="12">
        <f t="shared" si="22"/>
        <v>122787.22013559673</v>
      </c>
      <c r="U48" s="3">
        <f t="shared" si="35"/>
        <v>4.2567860292670804E-9</v>
      </c>
      <c r="V48" s="34">
        <f t="shared" si="39"/>
        <v>4.5072543379222334E-8</v>
      </c>
      <c r="W48" s="3">
        <f t="shared" si="36"/>
        <v>2.4121787499180161E-8</v>
      </c>
      <c r="Y48" s="17">
        <f t="shared" si="23"/>
        <v>1.5640820822723905E-4</v>
      </c>
      <c r="Z48" s="17">
        <f t="shared" si="24"/>
        <v>1.6563821085801144E-3</v>
      </c>
      <c r="AB48" s="18">
        <f t="shared" si="37"/>
        <v>121.89271026506728</v>
      </c>
      <c r="AC48" s="19">
        <f t="shared" si="25"/>
        <v>36.481528987948657</v>
      </c>
      <c r="AE48" s="12">
        <f t="shared" si="26"/>
        <v>1.5640820822723905E-4</v>
      </c>
      <c r="AF48" s="12">
        <f t="shared" si="27"/>
        <v>1.6563821085801144E-3</v>
      </c>
      <c r="AG48" s="12">
        <f t="shared" si="38"/>
        <v>3.8639905041013826E-5</v>
      </c>
      <c r="AH48" s="12">
        <f t="shared" si="28"/>
        <v>2.679609050664356E-6</v>
      </c>
      <c r="AI48" s="12">
        <f t="shared" si="29"/>
        <v>1.8541098308990315E-3</v>
      </c>
      <c r="AJ48" s="12">
        <f t="shared" si="30"/>
        <v>8.3434942390456415E-2</v>
      </c>
    </row>
    <row r="49" spans="6:36" x14ac:dyDescent="0.2">
      <c r="F49" s="3">
        <v>106</v>
      </c>
      <c r="G49" s="5">
        <v>0.64729999999999999</v>
      </c>
      <c r="H49" s="3">
        <f t="shared" si="20"/>
        <v>0.35270000000000001</v>
      </c>
      <c r="I49" s="3">
        <f t="shared" si="31"/>
        <v>2.8362909287783957E-5</v>
      </c>
      <c r="L49" s="5">
        <v>46</v>
      </c>
      <c r="M49" s="6">
        <v>2.7279999999999999E-2</v>
      </c>
      <c r="N49" s="34">
        <f t="shared" si="21"/>
        <v>0.28994370460990543</v>
      </c>
      <c r="O49" s="32">
        <f t="shared" si="32"/>
        <v>1.0322422114088312</v>
      </c>
      <c r="Q49" s="12">
        <f t="shared" si="33"/>
        <v>99166.189047448061</v>
      </c>
      <c r="R49" s="12">
        <f t="shared" si="34"/>
        <v>24791.547261862015</v>
      </c>
      <c r="S49" s="12">
        <f t="shared" si="22"/>
        <v>123957.73630931007</v>
      </c>
      <c r="U49" s="3">
        <f t="shared" si="35"/>
        <v>1.2761631676441244E-9</v>
      </c>
      <c r="V49" s="34">
        <f t="shared" si="39"/>
        <v>1.561403304821929E-8</v>
      </c>
      <c r="W49" s="3">
        <f t="shared" si="36"/>
        <v>7.2315912833167161E-9</v>
      </c>
      <c r="Y49" s="17">
        <f t="shared" si="23"/>
        <v>4.5858880558487583E-5</v>
      </c>
      <c r="Z49" s="17">
        <f t="shared" si="24"/>
        <v>5.611802968692553E-4</v>
      </c>
      <c r="AB49" s="18">
        <f t="shared" si="37"/>
        <v>124.33056447036863</v>
      </c>
      <c r="AC49" s="19">
        <f t="shared" si="25"/>
        <v>36.048864458779363</v>
      </c>
      <c r="AE49" s="12">
        <f t="shared" si="26"/>
        <v>4.5858880558487583E-5</v>
      </c>
      <c r="AF49" s="12">
        <f t="shared" si="27"/>
        <v>5.611802968692553E-4</v>
      </c>
      <c r="AG49" s="12">
        <f t="shared" si="38"/>
        <v>1.2410405968491406E-5</v>
      </c>
      <c r="AH49" s="12">
        <f t="shared" si="28"/>
        <v>8.6956304806142408E-7</v>
      </c>
      <c r="AI49" s="12">
        <f t="shared" si="29"/>
        <v>6.2031914644429564E-4</v>
      </c>
      <c r="AJ49" s="12">
        <f t="shared" si="30"/>
        <v>2.8534680736437598E-2</v>
      </c>
    </row>
    <row r="50" spans="6:36" x14ac:dyDescent="0.2">
      <c r="F50" s="3">
        <v>107</v>
      </c>
      <c r="G50" s="5">
        <v>0.67991000000000001</v>
      </c>
      <c r="H50" s="3">
        <f t="shared" si="20"/>
        <v>0.32008999999999999</v>
      </c>
      <c r="I50" s="3">
        <f t="shared" si="31"/>
        <v>9.0786836339267661E-6</v>
      </c>
      <c r="L50" s="5">
        <v>47</v>
      </c>
      <c r="M50" s="6">
        <v>2.7390000000000001E-2</v>
      </c>
      <c r="N50" s="34">
        <f t="shared" si="21"/>
        <v>0.28082727798558355</v>
      </c>
      <c r="O50" s="32">
        <f t="shared" si="32"/>
        <v>1.0324627532258097</v>
      </c>
      <c r="Q50" s="12">
        <f t="shared" si="33"/>
        <v>100132.91784628089</v>
      </c>
      <c r="R50" s="12">
        <f t="shared" si="34"/>
        <v>25033.229461570223</v>
      </c>
      <c r="S50" s="12">
        <f t="shared" si="22"/>
        <v>125166.14730785112</v>
      </c>
      <c r="U50" s="3">
        <f t="shared" si="35"/>
        <v>3.4721400808152653E-10</v>
      </c>
      <c r="V50" s="34">
        <f t="shared" si="39"/>
        <v>4.9168312294398595E-9</v>
      </c>
      <c r="W50" s="3">
        <f t="shared" si="36"/>
        <v>1.9675460457953205E-9</v>
      </c>
      <c r="Y50" s="17">
        <f t="shared" si="23"/>
        <v>1.2202646005626975E-5</v>
      </c>
      <c r="Z50" s="17">
        <f t="shared" si="24"/>
        <v>1.7282695424440596E-4</v>
      </c>
      <c r="AB50" s="18">
        <f t="shared" si="37"/>
        <v>126.81717575977601</v>
      </c>
      <c r="AC50" s="19">
        <f t="shared" si="25"/>
        <v>35.613722270437222</v>
      </c>
      <c r="AE50" s="12">
        <f t="shared" si="26"/>
        <v>1.2202646005626975E-5</v>
      </c>
      <c r="AF50" s="12">
        <f t="shared" si="27"/>
        <v>1.7282695424440596E-4</v>
      </c>
      <c r="AG50" s="12">
        <f t="shared" si="38"/>
        <v>3.638724948862755E-6</v>
      </c>
      <c r="AH50" s="12">
        <f t="shared" si="28"/>
        <v>2.5754388353735624E-7</v>
      </c>
      <c r="AI50" s="12">
        <f t="shared" si="29"/>
        <v>1.8892586908243305E-4</v>
      </c>
      <c r="AJ50" s="12">
        <f t="shared" si="30"/>
        <v>8.8795158468743529E-3</v>
      </c>
    </row>
    <row r="51" spans="6:36" x14ac:dyDescent="0.2">
      <c r="F51" s="3">
        <v>108</v>
      </c>
      <c r="G51" s="5">
        <v>0.71118000000000003</v>
      </c>
      <c r="H51" s="3">
        <f t="shared" si="20"/>
        <v>0.28881999999999997</v>
      </c>
      <c r="I51" s="3">
        <f t="shared" si="31"/>
        <v>2.6221054071507283E-6</v>
      </c>
      <c r="L51" s="5">
        <v>48</v>
      </c>
      <c r="M51" s="6">
        <v>2.75E-2</v>
      </c>
      <c r="N51" s="34">
        <f t="shared" si="21"/>
        <v>0.27193939918145021</v>
      </c>
      <c r="O51" s="32">
        <f t="shared" si="32"/>
        <v>1.0326833067620442</v>
      </c>
      <c r="Q51" s="12">
        <f t="shared" si="33"/>
        <v>101130.66967745041</v>
      </c>
      <c r="R51" s="12">
        <f t="shared" si="34"/>
        <v>25282.667419362602</v>
      </c>
      <c r="S51" s="12">
        <f t="shared" si="22"/>
        <v>126413.33709681302</v>
      </c>
      <c r="U51" s="3">
        <f t="shared" si="35"/>
        <v>8.5239997341990508E-11</v>
      </c>
      <c r="V51" s="34">
        <f t="shared" si="39"/>
        <v>1.3992793968487136E-9</v>
      </c>
      <c r="W51" s="3">
        <f t="shared" si="36"/>
        <v>4.8302665160461376E-10</v>
      </c>
      <c r="Y51" s="17">
        <f t="shared" si="23"/>
        <v>2.9298119202017344E-6</v>
      </c>
      <c r="Z51" s="17">
        <f t="shared" si="24"/>
        <v>4.8102701707494236E-5</v>
      </c>
      <c r="AB51" s="18">
        <f t="shared" si="37"/>
        <v>129.35351927497152</v>
      </c>
      <c r="AC51" s="19">
        <f t="shared" si="25"/>
        <v>35.176318313641893</v>
      </c>
      <c r="AE51" s="12">
        <f t="shared" si="26"/>
        <v>2.9298119202017344E-6</v>
      </c>
      <c r="AF51" s="12">
        <f t="shared" si="27"/>
        <v>4.8102701707494236E-5</v>
      </c>
      <c r="AG51" s="12">
        <f t="shared" si="38"/>
        <v>9.6823129448117371E-7</v>
      </c>
      <c r="AH51" s="12">
        <f t="shared" si="28"/>
        <v>6.9211026003643617E-8</v>
      </c>
      <c r="AI51" s="12">
        <f t="shared" si="29"/>
        <v>5.2069955948180795E-5</v>
      </c>
      <c r="AJ51" s="12">
        <f t="shared" si="30"/>
        <v>2.4993578855126782E-3</v>
      </c>
    </row>
    <row r="52" spans="6:36" x14ac:dyDescent="0.2">
      <c r="F52" s="3">
        <v>109</v>
      </c>
      <c r="G52" s="5">
        <v>0.74085999999999996</v>
      </c>
      <c r="H52" s="3">
        <f t="shared" si="20"/>
        <v>0.25914000000000004</v>
      </c>
      <c r="I52" s="3">
        <f t="shared" si="31"/>
        <v>6.7949239520903985E-7</v>
      </c>
      <c r="L52" s="5">
        <v>49</v>
      </c>
      <c r="M52" s="6">
        <v>2.76E-2</v>
      </c>
      <c r="N52" s="34">
        <f t="shared" si="21"/>
        <v>0.26340215020802832</v>
      </c>
      <c r="O52" s="32">
        <f t="shared" si="32"/>
        <v>1.0324114627260232</v>
      </c>
      <c r="Q52" s="12">
        <f t="shared" si="33"/>
        <v>102111.47643077935</v>
      </c>
      <c r="R52" s="12">
        <f t="shared" si="34"/>
        <v>25527.869107694838</v>
      </c>
      <c r="S52" s="12">
        <f t="shared" si="22"/>
        <v>127639.34553847418</v>
      </c>
      <c r="U52" s="3">
        <f t="shared" si="35"/>
        <v>1.8775728974522913E-11</v>
      </c>
      <c r="V52" s="34">
        <f t="shared" si="39"/>
        <v>3.5785512510779351E-10</v>
      </c>
      <c r="W52" s="3">
        <f t="shared" si="36"/>
        <v>1.0639579752229668E-10</v>
      </c>
      <c r="Y52" s="17">
        <f t="shared" si="23"/>
        <v>6.3115007281305309E-7</v>
      </c>
      <c r="Z52" s="17">
        <f t="shared" si="24"/>
        <v>1.2031260384484958E-5</v>
      </c>
      <c r="AB52" s="18">
        <f t="shared" si="37"/>
        <v>131.94058966047095</v>
      </c>
      <c r="AC52" s="19">
        <f t="shared" si="25"/>
        <v>34.753435016283198</v>
      </c>
      <c r="AE52" s="12">
        <f t="shared" si="26"/>
        <v>6.3115007281305309E-7</v>
      </c>
      <c r="AF52" s="12">
        <f t="shared" si="27"/>
        <v>1.2031260384484958E-5</v>
      </c>
      <c r="AG52" s="12">
        <f t="shared" si="38"/>
        <v>2.3246852478301725E-7</v>
      </c>
      <c r="AH52" s="12">
        <f t="shared" si="28"/>
        <v>1.6786835347673809E-8</v>
      </c>
      <c r="AI52" s="12">
        <f t="shared" si="29"/>
        <v>1.2911665817428702E-5</v>
      </c>
      <c r="AJ52" s="12">
        <f t="shared" si="30"/>
        <v>6.326716250540064E-4</v>
      </c>
    </row>
    <row r="53" spans="6:36" x14ac:dyDescent="0.2">
      <c r="F53" s="3">
        <v>110</v>
      </c>
      <c r="G53" s="5">
        <v>0.76873999999999998</v>
      </c>
      <c r="H53" s="3">
        <f t="shared" si="20"/>
        <v>0.23126000000000002</v>
      </c>
      <c r="I53" s="3">
        <f t="shared" si="31"/>
        <v>1.5713941131604257E-7</v>
      </c>
      <c r="L53" s="5">
        <v>50</v>
      </c>
      <c r="M53" s="6">
        <v>2.7709999999999999E-2</v>
      </c>
      <c r="N53" s="34">
        <f t="shared" si="21"/>
        <v>0.25495931300893881</v>
      </c>
      <c r="O53" s="32">
        <f t="shared" si="32"/>
        <v>1.0331144491230784</v>
      </c>
      <c r="Q53" s="12">
        <f t="shared" si="33"/>
        <v>103171.99920404638</v>
      </c>
      <c r="R53" s="12">
        <f t="shared" si="34"/>
        <v>25792.999801011596</v>
      </c>
      <c r="S53" s="12">
        <f t="shared" si="22"/>
        <v>128964.99900505798</v>
      </c>
      <c r="U53" s="3">
        <f t="shared" si="35"/>
        <v>3.6907638202509434E-12</v>
      </c>
      <c r="V53" s="34">
        <f t="shared" si="39"/>
        <v>8.1790705387290211E-11</v>
      </c>
      <c r="W53" s="3">
        <f t="shared" si="36"/>
        <v>2.0914328314755383E-11</v>
      </c>
      <c r="Y53" s="17">
        <f t="shared" si="23"/>
        <v>1.213365488038561E-7</v>
      </c>
      <c r="Z53" s="17">
        <f t="shared" si="24"/>
        <v>2.6893460789119545E-6</v>
      </c>
      <c r="AB53" s="18">
        <f t="shared" si="37"/>
        <v>134.57940145368036</v>
      </c>
      <c r="AC53" s="19">
        <f t="shared" si="25"/>
        <v>34.312271739784528</v>
      </c>
      <c r="AE53" s="12">
        <f t="shared" si="26"/>
        <v>1.213365488038561E-7</v>
      </c>
      <c r="AF53" s="12">
        <f t="shared" si="27"/>
        <v>2.6893460789119545E-6</v>
      </c>
      <c r="AG53" s="12">
        <f t="shared" si="38"/>
        <v>5.0079086076750968E-8</v>
      </c>
      <c r="AH53" s="12">
        <f t="shared" si="28"/>
        <v>3.6506815165561367E-9</v>
      </c>
      <c r="AI53" s="12">
        <f t="shared" si="29"/>
        <v>2.8644123953091173E-6</v>
      </c>
      <c r="AJ53" s="12">
        <f t="shared" si="30"/>
        <v>1.4322061976545586E-4</v>
      </c>
    </row>
    <row r="54" spans="6:36" x14ac:dyDescent="0.2">
      <c r="M54" s="1"/>
      <c r="Q54" s="11"/>
      <c r="R54" s="11"/>
    </row>
    <row r="55" spans="6:36" x14ac:dyDescent="0.2">
      <c r="M55" s="1"/>
    </row>
    <row r="56" spans="6:36" x14ac:dyDescent="0.2">
      <c r="M56" s="1"/>
    </row>
    <row r="57" spans="6:36" x14ac:dyDescent="0.2">
      <c r="M57" s="1"/>
    </row>
    <row r="58" spans="6:36" x14ac:dyDescent="0.2">
      <c r="M58" s="1"/>
    </row>
    <row r="59" spans="6:36" x14ac:dyDescent="0.2">
      <c r="M59" s="1"/>
    </row>
    <row r="60" spans="6:36" x14ac:dyDescent="0.2">
      <c r="M60" s="1"/>
    </row>
    <row r="61" spans="6:36" x14ac:dyDescent="0.2">
      <c r="M61" s="1"/>
    </row>
    <row r="62" spans="6:36" x14ac:dyDescent="0.2">
      <c r="M62" s="1"/>
    </row>
  </sheetData>
  <mergeCells count="8">
    <mergeCell ref="AE1:AJ1"/>
    <mergeCell ref="AL2:AM2"/>
    <mergeCell ref="F1:I1"/>
    <mergeCell ref="L1:O1"/>
    <mergeCell ref="Q1:S1"/>
    <mergeCell ref="U1:V1"/>
    <mergeCell ref="Y1:Z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BSCR</vt:lpstr>
      <vt:lpstr>BASE_CASE</vt:lpstr>
      <vt:lpstr>IR_UP</vt:lpstr>
      <vt:lpstr>IR_DOWN</vt:lpstr>
      <vt:lpstr>EQUITY DOWN</vt:lpstr>
      <vt:lpstr>PROPERTY DOWN</vt:lpstr>
      <vt:lpstr>MORTALITY </vt:lpstr>
      <vt:lpstr>LAPSE DOWN</vt:lpstr>
      <vt:lpstr>LAPSE UP</vt:lpstr>
      <vt:lpstr>LIFE CAT</vt:lpstr>
      <vt:lpstr>EXPENSES</vt:lpstr>
      <vt:lpstr>LAPSE MASS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Rodolfo Emanuele Coppola</cp:lastModifiedBy>
  <cp:revision/>
  <dcterms:created xsi:type="dcterms:W3CDTF">2024-05-02T09:50:06Z</dcterms:created>
  <dcterms:modified xsi:type="dcterms:W3CDTF">2024-05-15T20:44:14Z</dcterms:modified>
  <cp:category/>
  <cp:contentStatus/>
</cp:coreProperties>
</file>