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so/Desktop/EVALUACION CAPSTONE/Grupo3/"/>
    </mc:Choice>
  </mc:AlternateContent>
  <xr:revisionPtr revIDLastSave="0" documentId="13_ncr:1_{90FDF438-BFD2-7C41-9A50-7CCB49C103C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B37" i="1"/>
  <c r="B53" i="1"/>
  <c r="B54" i="1"/>
  <c r="B55" i="1"/>
  <c r="B56" i="1"/>
  <c r="B57" i="1"/>
  <c r="B58" i="1"/>
  <c r="B52" i="1"/>
  <c r="J58" i="1"/>
  <c r="K58" i="1" s="1"/>
  <c r="H58" i="1"/>
  <c r="I58" i="1" s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D56" i="1"/>
  <c r="E56" i="1" s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F54" i="1"/>
  <c r="G54" i="1" s="1"/>
  <c r="D54" i="1"/>
  <c r="E54" i="1" s="1"/>
  <c r="J53" i="1"/>
  <c r="K53" i="1" s="1"/>
  <c r="H53" i="1"/>
  <c r="I53" i="1" s="1"/>
  <c r="F53" i="1"/>
  <c r="G53" i="1" s="1"/>
  <c r="D53" i="1"/>
  <c r="E53" i="1" s="1"/>
  <c r="J52" i="1"/>
  <c r="K52" i="1" s="1"/>
  <c r="H52" i="1"/>
  <c r="I52" i="1" s="1"/>
  <c r="F52" i="1"/>
  <c r="G52" i="1" s="1"/>
  <c r="D52" i="1"/>
  <c r="E52" i="1" s="1"/>
  <c r="B23" i="1"/>
  <c r="B10" i="1"/>
  <c r="B40" i="1"/>
  <c r="B41" i="1"/>
  <c r="B42" i="1"/>
  <c r="B43" i="1"/>
  <c r="B44" i="1"/>
  <c r="B45" i="1"/>
  <c r="B39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B26" i="1"/>
  <c r="B27" i="1"/>
  <c r="B28" i="1"/>
  <c r="B29" i="1"/>
  <c r="B30" i="1"/>
  <c r="B31" i="1"/>
  <c r="B25" i="1"/>
  <c r="B12" i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J25" i="1"/>
  <c r="K25" i="1" s="1"/>
  <c r="H25" i="1"/>
  <c r="I25" i="1" s="1"/>
  <c r="F25" i="1"/>
  <c r="G25" i="1" s="1"/>
  <c r="D25" i="1"/>
  <c r="E25" i="1" s="1"/>
  <c r="E59" i="1" l="1"/>
  <c r="E32" i="1"/>
  <c r="G32" i="1"/>
  <c r="G59" i="1"/>
  <c r="I59" i="1"/>
  <c r="K59" i="1"/>
  <c r="E46" i="1"/>
  <c r="K46" i="1"/>
  <c r="G46" i="1"/>
  <c r="I46" i="1"/>
  <c r="I32" i="1"/>
  <c r="K32" i="1"/>
  <c r="C32" i="1" l="1"/>
  <c r="C33" i="1" s="1"/>
  <c r="C5" i="1" s="1"/>
  <c r="C59" i="1"/>
  <c r="C60" i="1" s="1"/>
  <c r="D5" i="1" s="1"/>
  <c r="C46" i="1"/>
  <c r="C47" i="1" s="1"/>
  <c r="D4" i="1" s="1"/>
  <c r="B13" i="1" l="1"/>
  <c r="B14" i="1"/>
  <c r="B15" i="1"/>
  <c r="B16" i="1"/>
  <c r="B17" i="1"/>
  <c r="B18" i="1"/>
  <c r="D12" i="1" l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F16" i="1" l="1"/>
  <c r="G16" i="1" s="1"/>
  <c r="H16" i="1"/>
  <c r="I16" i="1" s="1"/>
  <c r="J16" i="1"/>
  <c r="K16" i="1" s="1"/>
  <c r="J18" i="1"/>
  <c r="K18" i="1" s="1"/>
  <c r="H18" i="1"/>
  <c r="I18" i="1" s="1"/>
  <c r="F18" i="1"/>
  <c r="G18" i="1" s="1"/>
  <c r="J17" i="1"/>
  <c r="K17" i="1" s="1"/>
  <c r="H17" i="1"/>
  <c r="I17" i="1" s="1"/>
  <c r="F17" i="1"/>
  <c r="G17" i="1" s="1"/>
  <c r="J15" i="1"/>
  <c r="K15" i="1" s="1"/>
  <c r="H15" i="1"/>
  <c r="I15" i="1" s="1"/>
  <c r="F15" i="1"/>
  <c r="G15" i="1" s="1"/>
  <c r="J14" i="1"/>
  <c r="K14" i="1" s="1"/>
  <c r="H14" i="1"/>
  <c r="I14" i="1" s="1"/>
  <c r="F14" i="1"/>
  <c r="G14" i="1" s="1"/>
  <c r="J13" i="1"/>
  <c r="H13" i="1"/>
  <c r="I13" i="1" s="1"/>
  <c r="F13" i="1"/>
  <c r="G13" i="1" s="1"/>
  <c r="J12" i="1"/>
  <c r="K12" i="1" s="1"/>
  <c r="H12" i="1"/>
  <c r="I12" i="1" s="1"/>
  <c r="F12" i="1"/>
  <c r="G12" i="1" s="1"/>
  <c r="E19" i="1" l="1"/>
  <c r="G19" i="1"/>
  <c r="I19" i="1"/>
  <c r="K13" i="1"/>
  <c r="K19" i="1" l="1"/>
  <c r="C19" i="1" s="1"/>
  <c r="C20" i="1" s="1"/>
  <c r="C4" i="1" s="1"/>
  <c r="E5" i="1" l="1"/>
  <c r="E4" i="1"/>
</calcChain>
</file>

<file path=xl/sharedStrings.xml><?xml version="1.0" encoding="utf-8"?>
<sst xmlns="http://schemas.openxmlformats.org/spreadsheetml/2006/main" count="129" uniqueCount="64">
  <si>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</si>
  <si>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</si>
  <si>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</si>
  <si>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</si>
  <si>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</si>
  <si>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</si>
  <si>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</si>
  <si>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</si>
  <si>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</si>
  <si>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</si>
  <si>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</si>
  <si>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</si>
  <si>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</si>
  <si>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</si>
  <si>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</si>
  <si>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</si>
  <si>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</si>
  <si>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</si>
  <si>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</si>
  <si>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</si>
  <si>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</si>
  <si>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</si>
  <si>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</si>
  <si>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</si>
  <si>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</si>
  <si>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</si>
  <si>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</si>
  <si>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</si>
  <si>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</si>
  <si>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</si>
  <si>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</si>
  <si>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</si>
  <si>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</si>
  <si>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</si>
  <si>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</si>
  <si>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</si>
  <si>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</si>
  <si>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</si>
  <si>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</si>
  <si>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</si>
  <si>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</si>
  <si>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</si>
  <si>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</si>
  <si>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</si>
  <si>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</si>
  <si>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</si>
  <si>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</si>
  <si>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</si>
  <si>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</si>
  <si>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</si>
  <si>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</si>
  <si>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</si>
  <si>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</si>
  <si>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</si>
  <si>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</si>
  <si>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</si>
  <si>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</si>
  <si>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</si>
  <si>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</si>
  <si>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</si>
  <si>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</si>
  <si>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</si>
  <si>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OLIVA GODOY FLAVIO</t>
  </si>
  <si>
    <t>TORO GOMEZ MATIAS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</si>
</sst>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73"/>
  <sheetViews>
    <sheetView tabSelected="1" topLeftCell="A2" zoomScale="130" zoomScaleNormal="130" workbookViewId="0">
      <selection activeCell="C4" sqref="C4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9">
        <v>0.7</v>
      </c>
      <c r="D2" s="32">
        <v>0.3</v>
      </c>
      <c r="E2" s="33">
        <v>1</v>
      </c>
    </row>
    <row r="3" spans="1:11" ht="16" x14ac:dyDescent="0.2">
      <c r="B3" s="2" t="s">
        <v>2</v>
      </c>
      <c r="C3" s="30" t="s">
        <v>45</v>
      </c>
      <c r="D3" s="34" t="s">
        <v>47</v>
      </c>
      <c r="E3" s="35" t="s">
        <v>46</v>
      </c>
    </row>
    <row r="4" spans="1:11" x14ac:dyDescent="0.2">
      <c r="A4" s="3">
        <v>1</v>
      </c>
      <c r="B4" s="57" t="s">
        <v>62</v>
      </c>
      <c r="C4" s="31">
        <f>C20</f>
        <v>6.6</v>
      </c>
      <c r="D4" s="37">
        <f>C47</f>
        <v>5.0999999999999996</v>
      </c>
      <c r="E4" s="36">
        <f>C4*C$2+D4*D$2</f>
        <v>6.1499999999999986</v>
      </c>
    </row>
    <row r="5" spans="1:11" x14ac:dyDescent="0.2">
      <c r="A5" s="3">
        <v>2</v>
      </c>
      <c r="B5" s="57" t="s">
        <v>63</v>
      </c>
      <c r="C5" s="31">
        <f>C33</f>
        <v>6.6</v>
      </c>
      <c r="D5" s="37">
        <f>C60</f>
        <v>5.0999999999999996</v>
      </c>
      <c r="E5" s="36">
        <f t="shared" ref="E5" si="0">C5*C$2+D5*D$2</f>
        <v>6.1499999999999986</v>
      </c>
    </row>
    <row r="10" spans="1:11" ht="19" outlineLevel="1" x14ac:dyDescent="0.2">
      <c r="A10" s="38" t="s">
        <v>48</v>
      </c>
      <c r="B10" s="12" t="str">
        <f>B4</f>
        <v>OLIVA GODOY FLAVIO</v>
      </c>
      <c r="C10" s="42" t="s">
        <v>9</v>
      </c>
      <c r="D10" s="43" t="s">
        <v>10</v>
      </c>
      <c r="E10" s="44"/>
      <c r="F10" s="44"/>
      <c r="G10" s="44"/>
      <c r="H10" s="44"/>
      <c r="I10" s="44"/>
      <c r="J10" s="44"/>
      <c r="K10" s="45"/>
    </row>
    <row r="11" spans="1:11" outlineLevel="1" x14ac:dyDescent="0.2">
      <c r="A11" s="39"/>
      <c r="B11" s="16" t="s">
        <v>11</v>
      </c>
      <c r="C11" s="41"/>
      <c r="D11" s="43" t="s">
        <v>5</v>
      </c>
      <c r="E11" s="45"/>
      <c r="F11" s="43" t="s">
        <v>6</v>
      </c>
      <c r="G11" s="45"/>
      <c r="H11" s="46" t="s">
        <v>17</v>
      </c>
      <c r="I11" s="45"/>
      <c r="J11" s="43" t="s">
        <v>7</v>
      </c>
      <c r="K11" s="45"/>
    </row>
    <row r="12" spans="1:11" ht="26" outlineLevel="1" x14ac:dyDescent="0.2">
      <c r="A12" s="40"/>
      <c r="B12" s="19" t="str">
        <f>RUBRICA!A4</f>
        <v xml:space="preserve">1. Presenta el proyecto considerando la relevancia, objetivos, metodología y desarrollo, de acuerdo a los estándares de calidad de la disciplina. </v>
      </c>
      <c r="C12" s="17" t="s">
        <v>5</v>
      </c>
      <c r="D12" s="13" t="str">
        <f t="shared" ref="D12:D16" si="1">IF($C12=CL,"X","")</f>
        <v>X</v>
      </c>
      <c r="E12" s="13">
        <f>IF(D12="X",100*0.15,"")</f>
        <v>15</v>
      </c>
      <c r="F12" s="13" t="str">
        <f t="shared" ref="F12:F16" si="2">IF($C12=L,"X","")</f>
        <v/>
      </c>
      <c r="G12" s="13" t="str">
        <f>IF(F12="X",60*0.15,"")</f>
        <v/>
      </c>
      <c r="H12" s="13" t="str">
        <f t="shared" ref="H12:H16" si="3">IF($C12=ML,"X","")</f>
        <v/>
      </c>
      <c r="I12" s="13" t="str">
        <f>IF(H12="X",30*0.15,"")</f>
        <v/>
      </c>
      <c r="J12" s="13" t="str">
        <f t="shared" ref="J12:J16" si="4">IF($C12=NL,"X","")</f>
        <v/>
      </c>
      <c r="K12" s="13" t="str">
        <f t="shared" ref="K12:K16" si="5">IF($J12="X",0,"")</f>
        <v/>
      </c>
    </row>
    <row r="13" spans="1:11" ht="26.5" customHeight="1" outlineLevel="1" x14ac:dyDescent="0.2">
      <c r="A13" s="40"/>
      <c r="B13" s="19" t="str">
        <f>RUBRICA!A5</f>
        <v xml:space="preserve">2. Presenta las evidencias del Proyecto APT, dando cuenta del cumplimiento de los objetivos y de acuerdo a los estándares de la disciplina. </v>
      </c>
      <c r="C13" s="17" t="s">
        <v>5</v>
      </c>
      <c r="D13" s="13" t="str">
        <f t="shared" si="1"/>
        <v>X</v>
      </c>
      <c r="E13" s="13">
        <f>IF(D13="X",100*0.25,"")</f>
        <v>25</v>
      </c>
      <c r="F13" s="13" t="str">
        <f t="shared" si="2"/>
        <v/>
      </c>
      <c r="G13" s="13" t="str">
        <f>IF(F13="X",60*0.25,"")</f>
        <v/>
      </c>
      <c r="H13" s="13" t="str">
        <f t="shared" si="3"/>
        <v/>
      </c>
      <c r="I13" s="13" t="str">
        <f>IF(H13="X",30*0.25,"")</f>
        <v/>
      </c>
      <c r="J13" s="13" t="str">
        <f t="shared" si="4"/>
        <v/>
      </c>
      <c r="K13" s="13" t="str">
        <f t="shared" si="5"/>
        <v/>
      </c>
    </row>
    <row r="14" spans="1:11" ht="26" outlineLevel="1" x14ac:dyDescent="0.2">
      <c r="A14" s="40"/>
      <c r="B14" s="19" t="str">
        <f>RUBRICA!A6</f>
        <v>3. Responde las preguntas realizadas por la comisión, cumpliendo con los estándares de calidad de la disciplina.</v>
      </c>
      <c r="C14" s="17" t="s">
        <v>5</v>
      </c>
      <c r="D14" s="13" t="str">
        <f t="shared" si="1"/>
        <v>X</v>
      </c>
      <c r="E14" s="13">
        <f>IF(D14="X",100*0.2,"")</f>
        <v>20</v>
      </c>
      <c r="F14" s="13" t="str">
        <f t="shared" si="2"/>
        <v/>
      </c>
      <c r="G14" s="13" t="str">
        <f>IF(F14="X",60*0.2,"")</f>
        <v/>
      </c>
      <c r="H14" s="13" t="str">
        <f t="shared" si="3"/>
        <v/>
      </c>
      <c r="I14" s="13" t="str">
        <f>IF(H14="X",30*0.2,"")</f>
        <v/>
      </c>
      <c r="J14" s="13" t="str">
        <f t="shared" si="4"/>
        <v/>
      </c>
      <c r="K14" s="13" t="str">
        <f t="shared" si="5"/>
        <v/>
      </c>
    </row>
    <row r="15" spans="1:11" outlineLevel="1" x14ac:dyDescent="0.2">
      <c r="A15" s="40"/>
      <c r="B15" s="19" t="str">
        <f>RUBRICA!A7</f>
        <v>4. Expone el Proyecto APT, considerando el formato y el tiempo establecido para la presentación.</v>
      </c>
      <c r="C15" s="17" t="s">
        <v>5</v>
      </c>
      <c r="D15" s="13" t="str">
        <f t="shared" si="1"/>
        <v>X</v>
      </c>
      <c r="E15" s="13">
        <f>IF(D15="X",100*0.05,"")</f>
        <v>5</v>
      </c>
      <c r="F15" s="13" t="str">
        <f t="shared" si="2"/>
        <v/>
      </c>
      <c r="G15" s="13" t="str">
        <f>IF(F15="X",60*0.05,"")</f>
        <v/>
      </c>
      <c r="H15" s="13" t="str">
        <f t="shared" si="3"/>
        <v/>
      </c>
      <c r="I15" s="13" t="str">
        <f>IF(H15="X",30*0.05,"")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0"/>
      <c r="B16" s="19" t="str">
        <f>RUBRICA!A8</f>
        <v>5. Expresa sus ideas con fluidez, claridad y precisión, utilizando lenguaje técnico propio de la disciplina.</v>
      </c>
      <c r="C16" s="17" t="s">
        <v>6</v>
      </c>
      <c r="D16" s="13" t="str">
        <f t="shared" si="1"/>
        <v/>
      </c>
      <c r="E16" s="13" t="str">
        <f>IF(D16="X",100*0.05,"")</f>
        <v/>
      </c>
      <c r="F16" s="13" t="str">
        <f t="shared" si="2"/>
        <v>X</v>
      </c>
      <c r="G16" s="13">
        <f>IF(F16="X",60*0.05,"")</f>
        <v>3</v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ht="26" outlineLevel="1" x14ac:dyDescent="0.2">
      <c r="A17" s="40"/>
      <c r="B17" s="19" t="str">
        <f>RUBRICA!A9</f>
        <v>6. Entrega la documentación y evidencias requerida por la asignatura de acuerdo a la estructura y nombres solicitados, guardando todas las evidencias de avances en Git</v>
      </c>
      <c r="C17" s="17" t="s">
        <v>5</v>
      </c>
      <c r="D17" s="13" t="str">
        <f>IF($C17=CL,"X","")</f>
        <v>X</v>
      </c>
      <c r="E17" s="13">
        <f>IF(D17="X",100*0.2,"")</f>
        <v>20</v>
      </c>
      <c r="F17" s="13" t="str">
        <f>IF($C17=L,"X","")</f>
        <v/>
      </c>
      <c r="G17" s="13" t="str">
        <f>IF(F17="X",60*0.2,"")</f>
        <v/>
      </c>
      <c r="H17" s="13" t="str">
        <f>IF($C17=ML,"X","")</f>
        <v/>
      </c>
      <c r="I17" s="13" t="str">
        <f>IF(H17="X",30*0.2,"")</f>
        <v/>
      </c>
      <c r="J17" s="13" t="str">
        <f>IF($C17=NL,"X","")</f>
        <v/>
      </c>
      <c r="K17" s="13" t="str">
        <f t="shared" ref="K17:K18" si="6">IF($J17="X",0,"")</f>
        <v/>
      </c>
    </row>
    <row r="18" spans="1:11" ht="26" outlineLevel="1" x14ac:dyDescent="0.2">
      <c r="A18" s="40"/>
      <c r="B18" s="19" t="str">
        <f>RUBRICA!A10</f>
        <v xml:space="preserve">7. Expone el tema utilizando un lenguaje técnico disciplinar al presentar la propuesta y responde evidenciando un manejo de la información. </v>
      </c>
      <c r="C18" s="17" t="s">
        <v>6</v>
      </c>
      <c r="D18" s="13" t="str">
        <f>IF($C18=CL,"X","")</f>
        <v/>
      </c>
      <c r="E18" s="13" t="str">
        <f>IF(D18="X",100*0.1,"")</f>
        <v/>
      </c>
      <c r="F18" s="13" t="str">
        <f>IF($C18=L,"X","")</f>
        <v>X</v>
      </c>
      <c r="G18" s="13">
        <f>IF(F18="X",60*0.1,"")</f>
        <v>6</v>
      </c>
      <c r="H18" s="13" t="str">
        <f>IF($C18=ML,"X","")</f>
        <v/>
      </c>
      <c r="I18" s="13" t="str">
        <f>IF(H18="X",30*0.1,"")</f>
        <v/>
      </c>
      <c r="J18" s="13" t="str">
        <f>IF($C18=NL,"X","")</f>
        <v/>
      </c>
      <c r="K18" s="13" t="str">
        <f t="shared" si="6"/>
        <v/>
      </c>
    </row>
    <row r="19" spans="1:11" ht="15.75" customHeight="1" outlineLevel="1" x14ac:dyDescent="0.25">
      <c r="A19" s="39"/>
      <c r="B19" s="18" t="s">
        <v>4</v>
      </c>
      <c r="C19" s="22">
        <f>E19+G19+I19+K19</f>
        <v>94</v>
      </c>
      <c r="D19" s="14"/>
      <c r="E19" s="14">
        <f>SUM(E12:E18)</f>
        <v>85</v>
      </c>
      <c r="F19" s="14"/>
      <c r="G19" s="14">
        <f>SUM(G12:G18)</f>
        <v>9</v>
      </c>
      <c r="H19" s="14"/>
      <c r="I19" s="14">
        <f>SUM(I12:I18)</f>
        <v>0</v>
      </c>
      <c r="J19" s="14"/>
      <c r="K19" s="14">
        <f>SUM(K12:K18)</f>
        <v>0</v>
      </c>
    </row>
    <row r="20" spans="1:11" ht="15.75" customHeight="1" outlineLevel="1" x14ac:dyDescent="0.25">
      <c r="A20" s="41"/>
      <c r="B20" s="21" t="s">
        <v>12</v>
      </c>
      <c r="C20" s="15">
        <f>VLOOKUP(C19,ESCALA_IEP!A2:B202,2,FALSE)</f>
        <v>6.6</v>
      </c>
    </row>
    <row r="21" spans="1:11" ht="15.75" customHeight="1" x14ac:dyDescent="0.2"/>
    <row r="22" spans="1:11" ht="15.75" customHeight="1" x14ac:dyDescent="0.2"/>
    <row r="23" spans="1:11" ht="24" customHeight="1" x14ac:dyDescent="0.2">
      <c r="A23" s="38" t="s">
        <v>48</v>
      </c>
      <c r="B23" s="12" t="str">
        <f>B5</f>
        <v>TORO GOMEZ MATIAS NICOLAS</v>
      </c>
      <c r="C23" s="42" t="s">
        <v>9</v>
      </c>
      <c r="D23" s="43" t="s">
        <v>10</v>
      </c>
      <c r="E23" s="44"/>
      <c r="F23" s="44"/>
      <c r="G23" s="44"/>
      <c r="H23" s="44"/>
      <c r="I23" s="44"/>
      <c r="J23" s="44"/>
      <c r="K23" s="45"/>
    </row>
    <row r="24" spans="1:11" ht="24" customHeight="1" x14ac:dyDescent="0.2">
      <c r="A24" s="39"/>
      <c r="B24" s="16" t="s">
        <v>11</v>
      </c>
      <c r="C24" s="41"/>
      <c r="D24" s="43" t="s">
        <v>5</v>
      </c>
      <c r="E24" s="45"/>
      <c r="F24" s="43" t="s">
        <v>6</v>
      </c>
      <c r="G24" s="45"/>
      <c r="H24" s="46" t="s">
        <v>17</v>
      </c>
      <c r="I24" s="45"/>
      <c r="J24" s="43" t="s">
        <v>7</v>
      </c>
      <c r="K24" s="45"/>
    </row>
    <row r="25" spans="1:11" ht="24" customHeight="1" x14ac:dyDescent="0.2">
      <c r="A25" s="40"/>
      <c r="B25" s="19" t="str">
        <f>RUBRICA!A4</f>
        <v xml:space="preserve">1. Presenta el proyecto considerando la relevancia, objetivos, metodología y desarrollo, de acuerdo a los estándares de calidad de la disciplina. </v>
      </c>
      <c r="C25" s="17" t="s">
        <v>5</v>
      </c>
      <c r="D25" s="13" t="str">
        <f t="shared" ref="D25:D29" si="7">IF($C25=CL,"X","")</f>
        <v>X</v>
      </c>
      <c r="E25" s="13">
        <f>IF(D25="X",100*0.15,"")</f>
        <v>15</v>
      </c>
      <c r="F25" s="13" t="str">
        <f t="shared" ref="F25:F29" si="8">IF($C25=L,"X","")</f>
        <v/>
      </c>
      <c r="G25" s="13" t="str">
        <f>IF(F25="X",60*0.15,"")</f>
        <v/>
      </c>
      <c r="H25" s="13" t="str">
        <f t="shared" ref="H25:H29" si="9">IF($C25=ML,"X","")</f>
        <v/>
      </c>
      <c r="I25" s="13" t="str">
        <f>IF(H25="X",30*0.15,"")</f>
        <v/>
      </c>
      <c r="J25" s="13" t="str">
        <f t="shared" ref="J25:J29" si="10">IF($C25=NL,"X","")</f>
        <v/>
      </c>
      <c r="K25" s="13" t="str">
        <f t="shared" ref="K25:K31" si="11">IF($J25="X",0,"")</f>
        <v/>
      </c>
    </row>
    <row r="26" spans="1:11" ht="24" customHeight="1" x14ac:dyDescent="0.2">
      <c r="A26" s="40"/>
      <c r="B26" s="19" t="str">
        <f>RUBRICA!A5</f>
        <v xml:space="preserve">2. Presenta las evidencias del Proyecto APT, dando cuenta del cumplimiento de los objetivos y de acuerdo a los estándares de la disciplina. </v>
      </c>
      <c r="C26" s="17" t="s">
        <v>5</v>
      </c>
      <c r="D26" s="13" t="str">
        <f t="shared" si="7"/>
        <v>X</v>
      </c>
      <c r="E26" s="13">
        <f>IF(D26="X",100*0.25,"")</f>
        <v>25</v>
      </c>
      <c r="F26" s="13" t="str">
        <f t="shared" si="8"/>
        <v/>
      </c>
      <c r="G26" s="13" t="str">
        <f>IF(F26="X",60*0.25,"")</f>
        <v/>
      </c>
      <c r="H26" s="13" t="str">
        <f t="shared" si="9"/>
        <v/>
      </c>
      <c r="I26" s="13" t="str">
        <f>IF(H26="X",30*0.25,"")</f>
        <v/>
      </c>
      <c r="J26" s="13" t="str">
        <f t="shared" si="10"/>
        <v/>
      </c>
      <c r="K26" s="13" t="str">
        <f t="shared" si="11"/>
        <v/>
      </c>
    </row>
    <row r="27" spans="1:11" ht="24" customHeight="1" x14ac:dyDescent="0.2">
      <c r="A27" s="40"/>
      <c r="B27" s="19" t="str">
        <f>RUBRICA!A6</f>
        <v>3. Responde las preguntas realizadas por la comisión, cumpliendo con los estándares de calidad de la disciplina.</v>
      </c>
      <c r="C27" s="17" t="s">
        <v>5</v>
      </c>
      <c r="D27" s="13" t="str">
        <f t="shared" si="7"/>
        <v>X</v>
      </c>
      <c r="E27" s="13">
        <f>IF(D27="X",100*0.2,"")</f>
        <v>20</v>
      </c>
      <c r="F27" s="13" t="str">
        <f t="shared" si="8"/>
        <v/>
      </c>
      <c r="G27" s="13" t="str">
        <f>IF(F27="X",60*0.2,"")</f>
        <v/>
      </c>
      <c r="H27" s="13" t="str">
        <f t="shared" si="9"/>
        <v/>
      </c>
      <c r="I27" s="13" t="str">
        <f>IF(H27="X",30*0.2,"")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0"/>
      <c r="B28" s="19" t="str">
        <f>RUBRICA!A7</f>
        <v>4. Expone el Proyecto APT, considerando el formato y el tiempo establecido para la presentación.</v>
      </c>
      <c r="C28" s="17" t="s">
        <v>5</v>
      </c>
      <c r="D28" s="13" t="str">
        <f t="shared" si="7"/>
        <v>X</v>
      </c>
      <c r="E28" s="13">
        <f>IF(D28="X",100*0.05,"")</f>
        <v>5</v>
      </c>
      <c r="F28" s="13" t="str">
        <f t="shared" si="8"/>
        <v/>
      </c>
      <c r="G28" s="13" t="str">
        <f>IF(F28="X",60*0.05,"")</f>
        <v/>
      </c>
      <c r="H28" s="13" t="str">
        <f t="shared" si="9"/>
        <v/>
      </c>
      <c r="I28" s="13" t="str">
        <f>IF(H28="X",30*0.05,"")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0"/>
      <c r="B29" s="19" t="str">
        <f>RUBRICA!A8</f>
        <v>5. Expresa sus ideas con fluidez, claridad y precisión, utilizando lenguaje técnico propio de la disciplina.</v>
      </c>
      <c r="C29" s="17" t="s">
        <v>6</v>
      </c>
      <c r="D29" s="13" t="str">
        <f t="shared" si="7"/>
        <v/>
      </c>
      <c r="E29" s="13" t="str">
        <f>IF(D29="X",100*0.05,"")</f>
        <v/>
      </c>
      <c r="F29" s="13" t="str">
        <f t="shared" si="8"/>
        <v>X</v>
      </c>
      <c r="G29" s="13">
        <f>IF(F29="X",60*0.05,"")</f>
        <v>3</v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0"/>
      <c r="B30" s="19" t="str">
        <f>RUBRICA!A9</f>
        <v>6. Entrega la documentación y evidencias requerida por la asignatura de acuerdo a la estructura y nombres solicitados, guardando todas las evidencias de avances en Git</v>
      </c>
      <c r="C30" s="17" t="s">
        <v>5</v>
      </c>
      <c r="D30" s="13" t="str">
        <f>IF($C30=CL,"X","")</f>
        <v>X</v>
      </c>
      <c r="E30" s="13">
        <f>IF(D30="X",100*0.2,"")</f>
        <v>20</v>
      </c>
      <c r="F30" s="13" t="str">
        <f>IF($C30=L,"X","")</f>
        <v/>
      </c>
      <c r="G30" s="13" t="str">
        <f>IF(F30="X",60*0.2,"")</f>
        <v/>
      </c>
      <c r="H30" s="13" t="str">
        <f>IF($C30=ML,"X","")</f>
        <v/>
      </c>
      <c r="I30" s="13" t="str">
        <f>IF(H30="X",30*0.2,"")</f>
        <v/>
      </c>
      <c r="J30" s="13" t="str">
        <f>IF($C30=NL,"X","")</f>
        <v/>
      </c>
      <c r="K30" s="13" t="str">
        <f t="shared" si="11"/>
        <v/>
      </c>
    </row>
    <row r="31" spans="1:11" ht="24" customHeight="1" x14ac:dyDescent="0.2">
      <c r="A31" s="40"/>
      <c r="B31" s="19" t="str">
        <f>RUBRICA!A10</f>
        <v xml:space="preserve">7. Expone el tema utilizando un lenguaje técnico disciplinar al presentar la propuesta y responde evidenciando un manejo de la información. </v>
      </c>
      <c r="C31" s="17" t="s">
        <v>6</v>
      </c>
      <c r="D31" s="13" t="str">
        <f>IF($C31=CL,"X","")</f>
        <v/>
      </c>
      <c r="E31" s="13" t="str">
        <f>IF(D31="X",100*0.1,"")</f>
        <v/>
      </c>
      <c r="F31" s="13" t="str">
        <f>IF($C31=L,"X","")</f>
        <v>X</v>
      </c>
      <c r="G31" s="13">
        <f>IF(F31="X",60*0.1,"")</f>
        <v>6</v>
      </c>
      <c r="H31" s="13" t="str">
        <f>IF($C31=ML,"X","")</f>
        <v/>
      </c>
      <c r="I31" s="13" t="str">
        <f>IF(H31="X",30*0.1,"")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5">
      <c r="A32" s="39"/>
      <c r="B32" s="18" t="s">
        <v>4</v>
      </c>
      <c r="C32" s="22">
        <f>E32+G32+I32+K32</f>
        <v>94</v>
      </c>
      <c r="D32" s="14"/>
      <c r="E32" s="14">
        <f>SUM(E25:E31)</f>
        <v>85</v>
      </c>
      <c r="F32" s="14"/>
      <c r="G32" s="14">
        <f>SUM(G25:G31)</f>
        <v>9</v>
      </c>
      <c r="H32" s="14"/>
      <c r="I32" s="14">
        <f>SUM(I25:I31)</f>
        <v>0</v>
      </c>
      <c r="J32" s="14"/>
      <c r="K32" s="14">
        <f>SUM(K25:K31)</f>
        <v>0</v>
      </c>
    </row>
    <row r="33" spans="1:11" ht="24" customHeight="1" x14ac:dyDescent="0.25">
      <c r="A33" s="41"/>
      <c r="B33" s="21" t="s">
        <v>12</v>
      </c>
      <c r="C33" s="15">
        <f>VLOOKUP(C32,ESCALA_IEP!A15:B215,2,FALSE)</f>
        <v>6.6</v>
      </c>
    </row>
    <row r="34" spans="1:11" ht="16.25" customHeight="1" x14ac:dyDescent="0.2"/>
    <row r="35" spans="1:11" ht="13.75" customHeight="1" x14ac:dyDescent="0.2"/>
    <row r="36" spans="1:11" ht="15.75" customHeight="1" x14ac:dyDescent="0.2"/>
    <row r="37" spans="1:11" ht="24" customHeight="1" x14ac:dyDescent="0.2">
      <c r="A37" s="47" t="s">
        <v>60</v>
      </c>
      <c r="B37" s="12" t="str">
        <f>B4</f>
        <v>OLIVA GODOY FLAVIO</v>
      </c>
      <c r="C37" s="42" t="s">
        <v>9</v>
      </c>
      <c r="D37" s="43" t="s">
        <v>10</v>
      </c>
      <c r="E37" s="44"/>
      <c r="F37" s="44"/>
      <c r="G37" s="44"/>
      <c r="H37" s="44"/>
      <c r="I37" s="44"/>
      <c r="J37" s="44"/>
      <c r="K37" s="45"/>
    </row>
    <row r="38" spans="1:11" ht="24" customHeight="1" x14ac:dyDescent="0.2">
      <c r="A38" s="39"/>
      <c r="B38" s="16" t="s">
        <v>11</v>
      </c>
      <c r="C38" s="41"/>
      <c r="D38" s="43" t="s">
        <v>5</v>
      </c>
      <c r="E38" s="45"/>
      <c r="F38" s="43" t="s">
        <v>6</v>
      </c>
      <c r="G38" s="45"/>
      <c r="H38" s="46" t="s">
        <v>17</v>
      </c>
      <c r="I38" s="45"/>
      <c r="J38" s="43" t="s">
        <v>7</v>
      </c>
      <c r="K38" s="45"/>
    </row>
    <row r="39" spans="1:11" ht="24" customHeight="1" x14ac:dyDescent="0.2">
      <c r="A39" s="40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0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0"/>
      <c r="B41" s="19" t="str">
        <f>RUBRICA!A6</f>
        <v>3. Responde las preguntas realizadas por la comisión, cumpliendo con los estándares de calidad de la disciplina.</v>
      </c>
      <c r="C41" s="17" t="s">
        <v>18</v>
      </c>
      <c r="D41" s="13" t="str">
        <f t="shared" si="12"/>
        <v/>
      </c>
      <c r="E41" s="13" t="str">
        <f>IF(D41="X",100*0.2,"")</f>
        <v/>
      </c>
      <c r="F41" s="13" t="str">
        <f t="shared" si="13"/>
        <v/>
      </c>
      <c r="G41" s="13" t="str">
        <f>IF(F41="X",60*0.2,"")</f>
        <v/>
      </c>
      <c r="H41" s="13" t="str">
        <f t="shared" si="14"/>
        <v>X</v>
      </c>
      <c r="I41" s="13">
        <f>IF(H41="X",30*0.2,"")</f>
        <v>6</v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0"/>
      <c r="B42" s="19" t="str">
        <f>RUBRICA!A7</f>
        <v>4. Expone el Proyecto APT, considerando el formato y el tiempo establecido para la presentación.</v>
      </c>
      <c r="C42" s="17" t="s">
        <v>18</v>
      </c>
      <c r="D42" s="13" t="str">
        <f t="shared" si="12"/>
        <v/>
      </c>
      <c r="E42" s="13" t="str">
        <f>IF(D42="X",100*0.05,"")</f>
        <v/>
      </c>
      <c r="F42" s="13" t="str">
        <f t="shared" si="13"/>
        <v/>
      </c>
      <c r="G42" s="13" t="str">
        <f>IF(F42="X",60*0.05,"")</f>
        <v/>
      </c>
      <c r="H42" s="13" t="str">
        <f t="shared" si="14"/>
        <v>X</v>
      </c>
      <c r="I42" s="13">
        <f>IF(H42="X",30*0.05,"")</f>
        <v>1.5</v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0"/>
      <c r="B43" s="19" t="str">
        <f>RUBRICA!A8</f>
        <v>5. Expresa sus ideas con fluidez, claridad y precisión, utilizando lenguaje técnico propio de la disciplina.</v>
      </c>
      <c r="C43" s="17" t="s">
        <v>18</v>
      </c>
      <c r="D43" s="13" t="str">
        <f t="shared" si="12"/>
        <v/>
      </c>
      <c r="E43" s="13" t="str">
        <f>IF(D43="X",100*0.05,"")</f>
        <v/>
      </c>
      <c r="F43" s="13" t="str">
        <f t="shared" si="13"/>
        <v/>
      </c>
      <c r="G43" s="13" t="str">
        <f>IF(F43="X",60*0.05,"")</f>
        <v/>
      </c>
      <c r="H43" s="13" t="str">
        <f t="shared" si="14"/>
        <v>X</v>
      </c>
      <c r="I43" s="13">
        <f>IF(H43="X",30*0.05,"")</f>
        <v>1.5</v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0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0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6</v>
      </c>
      <c r="D45" s="13" t="str">
        <f>IF($C45=CL,"X","")</f>
        <v/>
      </c>
      <c r="E45" s="13" t="str">
        <f>IF(D45="X",100*0.1,"")</f>
        <v/>
      </c>
      <c r="F45" s="13" t="str">
        <f>IF($C45=L,"X","")</f>
        <v>X</v>
      </c>
      <c r="G45" s="13">
        <f>IF(F45="X",60*0.1,"")</f>
        <v>6</v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39"/>
      <c r="B46" s="18" t="s">
        <v>4</v>
      </c>
      <c r="C46" s="22">
        <f>E46+G46+I46+K46</f>
        <v>75</v>
      </c>
      <c r="D46" s="14"/>
      <c r="E46" s="14">
        <f>SUM(E39:E45)</f>
        <v>60</v>
      </c>
      <c r="F46" s="14"/>
      <c r="G46" s="14">
        <f>SUM(G39:G45)</f>
        <v>6</v>
      </c>
      <c r="H46" s="14"/>
      <c r="I46" s="14">
        <f>SUM(I39:I45)</f>
        <v>9</v>
      </c>
      <c r="J46" s="14"/>
      <c r="K46" s="14">
        <f>SUM(K39:K45)</f>
        <v>0</v>
      </c>
    </row>
    <row r="47" spans="1:11" ht="24" customHeight="1" x14ac:dyDescent="0.25">
      <c r="A47" s="41"/>
      <c r="B47" s="21" t="s">
        <v>12</v>
      </c>
      <c r="C47" s="15">
        <f>VLOOKUP(C46,ESCALA_IEP!A41:B241,2,FALSE)</f>
        <v>5.0999999999999996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47" t="s">
        <v>61</v>
      </c>
      <c r="B50" s="12" t="str">
        <f>B5</f>
        <v>TORO GOMEZ MATIAS NICOLAS</v>
      </c>
      <c r="C50" s="42" t="s">
        <v>9</v>
      </c>
      <c r="D50" s="43" t="s">
        <v>10</v>
      </c>
      <c r="E50" s="44"/>
      <c r="F50" s="44"/>
      <c r="G50" s="44"/>
      <c r="H50" s="44"/>
      <c r="I50" s="44"/>
      <c r="J50" s="44"/>
      <c r="K50" s="45"/>
    </row>
    <row r="51" spans="1:11" ht="24" customHeight="1" x14ac:dyDescent="0.2">
      <c r="A51" s="39"/>
      <c r="B51" s="16" t="s">
        <v>11</v>
      </c>
      <c r="C51" s="41"/>
      <c r="D51" s="43" t="s">
        <v>5</v>
      </c>
      <c r="E51" s="45"/>
      <c r="F51" s="43" t="s">
        <v>6</v>
      </c>
      <c r="G51" s="45"/>
      <c r="H51" s="46" t="s">
        <v>17</v>
      </c>
      <c r="I51" s="45"/>
      <c r="J51" s="43" t="s">
        <v>7</v>
      </c>
      <c r="K51" s="45"/>
    </row>
    <row r="52" spans="1:11" ht="24" customHeight="1" x14ac:dyDescent="0.2">
      <c r="A52" s="40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5</v>
      </c>
      <c r="D52" s="13" t="str">
        <f t="shared" ref="D52:D56" si="17">IF($C52=CL,"X","")</f>
        <v>X</v>
      </c>
      <c r="E52" s="13">
        <f>IF(D52="X",100*0.15,"")</f>
        <v>15</v>
      </c>
      <c r="F52" s="13" t="str">
        <f t="shared" ref="F52:F56" si="18">IF($C52=L,"X","")</f>
        <v/>
      </c>
      <c r="G52" s="13" t="str">
        <f>IF(F52="X",60*0.15,"")</f>
        <v/>
      </c>
      <c r="H52" s="13" t="str">
        <f t="shared" ref="H52:H56" si="19">IF($C52=ML,"X","")</f>
        <v/>
      </c>
      <c r="I52" s="13" t="str">
        <f>IF(H52="X",30*0.15,"")</f>
        <v/>
      </c>
      <c r="J52" s="13" t="str">
        <f t="shared" ref="J52:J56" si="20">IF($C52=NL,"X","")</f>
        <v/>
      </c>
      <c r="K52" s="13" t="str">
        <f t="shared" ref="K52:K58" si="21">IF($J52="X",0,"")</f>
        <v/>
      </c>
    </row>
    <row r="53" spans="1:11" ht="24" customHeight="1" x14ac:dyDescent="0.2">
      <c r="A53" s="40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5</v>
      </c>
      <c r="D53" s="13" t="str">
        <f t="shared" si="17"/>
        <v>X</v>
      </c>
      <c r="E53" s="13">
        <f>IF(D53="X",100*0.25,"")</f>
        <v>25</v>
      </c>
      <c r="F53" s="13" t="str">
        <f t="shared" si="18"/>
        <v/>
      </c>
      <c r="G53" s="13" t="str">
        <f>IF(F53="X",60*0.25,"")</f>
        <v/>
      </c>
      <c r="H53" s="13" t="str">
        <f t="shared" si="19"/>
        <v/>
      </c>
      <c r="I53" s="13" t="str">
        <f>IF(H53="X",30*0.25,"")</f>
        <v/>
      </c>
      <c r="J53" s="13" t="str">
        <f t="shared" si="20"/>
        <v/>
      </c>
      <c r="K53" s="13" t="str">
        <f t="shared" si="21"/>
        <v/>
      </c>
    </row>
    <row r="54" spans="1:11" ht="24" customHeight="1" x14ac:dyDescent="0.2">
      <c r="A54" s="40"/>
      <c r="B54" s="19" t="str">
        <f>RUBRICA!A6</f>
        <v>3. Responde las preguntas realizadas por la comisión, cumpliendo con los estándares de calidad de la disciplina.</v>
      </c>
      <c r="C54" s="17" t="s">
        <v>18</v>
      </c>
      <c r="D54" s="13" t="str">
        <f t="shared" si="17"/>
        <v/>
      </c>
      <c r="E54" s="13" t="str">
        <f>IF(D54="X",100*0.2,"")</f>
        <v/>
      </c>
      <c r="F54" s="13" t="str">
        <f t="shared" si="18"/>
        <v/>
      </c>
      <c r="G54" s="13" t="str">
        <f>IF(F54="X",60*0.2,"")</f>
        <v/>
      </c>
      <c r="H54" s="13" t="str">
        <f t="shared" si="19"/>
        <v>X</v>
      </c>
      <c r="I54" s="13">
        <f>IF(H54="X",30*0.2,"")</f>
        <v>6</v>
      </c>
      <c r="J54" s="13" t="str">
        <f t="shared" si="20"/>
        <v/>
      </c>
      <c r="K54" s="13" t="str">
        <f t="shared" si="21"/>
        <v/>
      </c>
    </row>
    <row r="55" spans="1:11" ht="24" customHeight="1" x14ac:dyDescent="0.2">
      <c r="A55" s="40"/>
      <c r="B55" s="19" t="str">
        <f>RUBRICA!A7</f>
        <v>4. Expone el Proyecto APT, considerando el formato y el tiempo establecido para la presentación.</v>
      </c>
      <c r="C55" s="17" t="s">
        <v>18</v>
      </c>
      <c r="D55" s="13" t="str">
        <f t="shared" si="17"/>
        <v/>
      </c>
      <c r="E55" s="13" t="str">
        <f>IF(D55="X",100*0.05,"")</f>
        <v/>
      </c>
      <c r="F55" s="13" t="str">
        <f t="shared" si="18"/>
        <v/>
      </c>
      <c r="G55" s="13" t="str">
        <f>IF(F55="X",60*0.05,"")</f>
        <v/>
      </c>
      <c r="H55" s="13" t="str">
        <f t="shared" si="19"/>
        <v>X</v>
      </c>
      <c r="I55" s="13">
        <f>IF(H55="X",30*0.05,"")</f>
        <v>1.5</v>
      </c>
      <c r="J55" s="13" t="str">
        <f t="shared" si="20"/>
        <v/>
      </c>
      <c r="K55" s="13" t="str">
        <f t="shared" si="21"/>
        <v/>
      </c>
    </row>
    <row r="56" spans="1:11" ht="24" customHeight="1" x14ac:dyDescent="0.2">
      <c r="A56" s="40"/>
      <c r="B56" s="19" t="str">
        <f>RUBRICA!A8</f>
        <v>5. Expresa sus ideas con fluidez, claridad y precisión, utilizando lenguaje técnico propio de la disciplina.</v>
      </c>
      <c r="C56" s="17" t="s">
        <v>18</v>
      </c>
      <c r="D56" s="13" t="str">
        <f t="shared" si="17"/>
        <v/>
      </c>
      <c r="E56" s="13" t="str">
        <f>IF(D56="X",100*0.05,"")</f>
        <v/>
      </c>
      <c r="F56" s="13" t="str">
        <f t="shared" si="18"/>
        <v/>
      </c>
      <c r="G56" s="13" t="str">
        <f>IF(F56="X",60*0.05,"")</f>
        <v/>
      </c>
      <c r="H56" s="13" t="str">
        <f t="shared" si="19"/>
        <v>X</v>
      </c>
      <c r="I56" s="13">
        <f>IF(H56="X",30*0.05,"")</f>
        <v>1.5</v>
      </c>
      <c r="J56" s="13" t="str">
        <f t="shared" si="20"/>
        <v/>
      </c>
      <c r="K56" s="13" t="str">
        <f t="shared" si="21"/>
        <v/>
      </c>
    </row>
    <row r="57" spans="1:11" ht="24" customHeight="1" x14ac:dyDescent="0.2">
      <c r="A57" s="40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5</v>
      </c>
      <c r="D57" s="13" t="str">
        <f>IF($C57=CL,"X","")</f>
        <v>X</v>
      </c>
      <c r="E57" s="13">
        <f>IF(D57="X",100*0.2,"")</f>
        <v>20</v>
      </c>
      <c r="F57" s="13" t="str">
        <f>IF($C57=L,"X","")</f>
        <v/>
      </c>
      <c r="G57" s="13" t="str">
        <f>IF(F57="X",60*0.2,"")</f>
        <v/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21"/>
        <v/>
      </c>
    </row>
    <row r="58" spans="1:11" ht="24" customHeight="1" x14ac:dyDescent="0.2">
      <c r="A58" s="40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6</v>
      </c>
      <c r="D58" s="13" t="str">
        <f>IF($C58=CL,"X","")</f>
        <v/>
      </c>
      <c r="E58" s="13" t="str">
        <f>IF(D58="X",100*0.1,"")</f>
        <v/>
      </c>
      <c r="F58" s="13" t="str">
        <f>IF($C58=L,"X","")</f>
        <v>X</v>
      </c>
      <c r="G58" s="13">
        <f>IF(F58="X",60*0.1,"")</f>
        <v>6</v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1"/>
        <v/>
      </c>
    </row>
    <row r="59" spans="1:11" ht="24" customHeight="1" x14ac:dyDescent="0.25">
      <c r="A59" s="39"/>
      <c r="B59" s="18" t="s">
        <v>4</v>
      </c>
      <c r="C59" s="22">
        <f>E59+G59+I59+K59</f>
        <v>75</v>
      </c>
      <c r="D59" s="14"/>
      <c r="E59" s="14">
        <f>SUM(E52:E58)</f>
        <v>60</v>
      </c>
      <c r="F59" s="14"/>
      <c r="G59" s="14">
        <f>SUM(G52:G58)</f>
        <v>6</v>
      </c>
      <c r="H59" s="14"/>
      <c r="I59" s="14">
        <f>SUM(I52:I58)</f>
        <v>9</v>
      </c>
      <c r="J59" s="14"/>
      <c r="K59" s="14">
        <f>SUM(K52:K58)</f>
        <v>0</v>
      </c>
    </row>
    <row r="60" spans="1:11" ht="24" customHeight="1" x14ac:dyDescent="0.25">
      <c r="A60" s="41"/>
      <c r="B60" s="21" t="s">
        <v>12</v>
      </c>
      <c r="C60" s="15">
        <f>VLOOKUP(C59,ESCALA_IEP!A54:B254,2,FALSE)</f>
        <v>5.0999999999999996</v>
      </c>
    </row>
    <row r="61" spans="1:11" ht="15.75" customHeight="1" x14ac:dyDescent="0.2"/>
    <row r="62" spans="1:11" ht="15.75" customHeight="1" x14ac:dyDescent="0.2"/>
    <row r="63" spans="1:11" ht="15.75" customHeight="1" x14ac:dyDescent="0.2"/>
    <row r="64" spans="1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</sheetData>
  <mergeCells count="28">
    <mergeCell ref="A50:A60"/>
    <mergeCell ref="C50:C51"/>
    <mergeCell ref="D50:K50"/>
    <mergeCell ref="D51:E51"/>
    <mergeCell ref="F51:G51"/>
    <mergeCell ref="H51:I51"/>
    <mergeCell ref="J51:K51"/>
    <mergeCell ref="D23:K23"/>
    <mergeCell ref="D24:E24"/>
    <mergeCell ref="F24:G24"/>
    <mergeCell ref="H24:I24"/>
    <mergeCell ref="J24:K24"/>
    <mergeCell ref="A37:A47"/>
    <mergeCell ref="C37:C38"/>
    <mergeCell ref="D37:K37"/>
    <mergeCell ref="D38:E38"/>
    <mergeCell ref="F38:G38"/>
    <mergeCell ref="H38:I38"/>
    <mergeCell ref="J38:K38"/>
    <mergeCell ref="A10:A20"/>
    <mergeCell ref="C10:C11"/>
    <mergeCell ref="D11:E11"/>
    <mergeCell ref="D10:K10"/>
    <mergeCell ref="F11:G11"/>
    <mergeCell ref="H11:I11"/>
    <mergeCell ref="J11:K11"/>
    <mergeCell ref="A23:A33"/>
    <mergeCell ref="C23:C24"/>
  </mergeCells>
  <conditionalFormatting sqref="C4:C5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5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C12:C18 C25:C31 C39:C45 C52:C58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8" t="s">
        <v>13</v>
      </c>
      <c r="B1" s="50" t="s">
        <v>14</v>
      </c>
      <c r="C1" s="51"/>
      <c r="D1" s="51"/>
      <c r="E1" s="52"/>
      <c r="F1" s="48" t="s">
        <v>15</v>
      </c>
    </row>
    <row r="2" spans="1:6" ht="16" x14ac:dyDescent="0.2">
      <c r="A2" s="49"/>
      <c r="B2" s="53" t="s">
        <v>23</v>
      </c>
      <c r="C2" s="53" t="s">
        <v>24</v>
      </c>
      <c r="D2" s="25" t="s">
        <v>16</v>
      </c>
      <c r="E2" s="26" t="s">
        <v>7</v>
      </c>
      <c r="F2" s="49"/>
    </row>
    <row r="3" spans="1:6" x14ac:dyDescent="0.2">
      <c r="A3" s="49"/>
      <c r="B3" s="54"/>
      <c r="C3" s="54"/>
      <c r="D3" s="27">
        <v>0.3</v>
      </c>
      <c r="E3" s="27">
        <v>0</v>
      </c>
      <c r="F3" s="49"/>
    </row>
    <row r="4" spans="1:6" ht="105" x14ac:dyDescent="0.2">
      <c r="A4" s="23" t="s">
        <v>25</v>
      </c>
      <c r="B4" s="23" t="s">
        <v>49</v>
      </c>
      <c r="C4" s="23" t="s">
        <v>39</v>
      </c>
      <c r="D4" s="23" t="s">
        <v>40</v>
      </c>
      <c r="E4" s="23" t="s">
        <v>26</v>
      </c>
      <c r="F4" s="28">
        <v>15</v>
      </c>
    </row>
    <row r="5" spans="1:6" ht="136.75" customHeight="1" x14ac:dyDescent="0.2">
      <c r="A5" s="23" t="s">
        <v>27</v>
      </c>
      <c r="B5" s="23" t="s">
        <v>19</v>
      </c>
      <c r="C5" s="23" t="s">
        <v>20</v>
      </c>
      <c r="D5" s="23" t="s">
        <v>21</v>
      </c>
      <c r="E5" s="23" t="s">
        <v>22</v>
      </c>
      <c r="F5" s="28">
        <v>25</v>
      </c>
    </row>
    <row r="6" spans="1:6" ht="87" customHeight="1" x14ac:dyDescent="0.2">
      <c r="A6" s="23" t="s">
        <v>28</v>
      </c>
      <c r="B6" s="23" t="s">
        <v>29</v>
      </c>
      <c r="C6" s="23" t="s">
        <v>30</v>
      </c>
      <c r="D6" s="23" t="s">
        <v>31</v>
      </c>
      <c r="E6" s="23" t="s">
        <v>41</v>
      </c>
      <c r="F6" s="28">
        <v>20</v>
      </c>
    </row>
    <row r="7" spans="1:6" ht="75" x14ac:dyDescent="0.2">
      <c r="A7" s="23" t="s">
        <v>32</v>
      </c>
      <c r="B7" s="23" t="s">
        <v>33</v>
      </c>
      <c r="C7" s="23" t="s">
        <v>34</v>
      </c>
      <c r="D7" s="23" t="s">
        <v>35</v>
      </c>
      <c r="E7" s="23" t="s">
        <v>36</v>
      </c>
      <c r="F7" s="28">
        <v>5</v>
      </c>
    </row>
    <row r="8" spans="1:6" ht="90" x14ac:dyDescent="0.2">
      <c r="A8" s="23" t="s">
        <v>37</v>
      </c>
      <c r="B8" s="23" t="s">
        <v>42</v>
      </c>
      <c r="C8" s="23" t="s">
        <v>43</v>
      </c>
      <c r="D8" s="23" t="s">
        <v>44</v>
      </c>
      <c r="E8" s="23" t="s">
        <v>38</v>
      </c>
      <c r="F8" s="28">
        <v>5</v>
      </c>
    </row>
    <row r="9" spans="1:6" ht="90" x14ac:dyDescent="0.2">
      <c r="A9" s="23" t="s">
        <v>55</v>
      </c>
      <c r="B9" s="23" t="s">
        <v>50</v>
      </c>
      <c r="C9" s="23" t="s">
        <v>51</v>
      </c>
      <c r="D9" s="23" t="s">
        <v>52</v>
      </c>
      <c r="E9" s="23" t="s">
        <v>53</v>
      </c>
      <c r="F9" s="24">
        <v>20</v>
      </c>
    </row>
    <row r="10" spans="1:6" ht="126" customHeight="1" x14ac:dyDescent="0.2">
      <c r="A10" s="23" t="s">
        <v>54</v>
      </c>
      <c r="B10" s="23" t="s">
        <v>56</v>
      </c>
      <c r="C10" s="23" t="s">
        <v>57</v>
      </c>
      <c r="D10" s="23" t="s">
        <v>58</v>
      </c>
      <c r="E10" s="23" t="s">
        <v>59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5" t="s">
        <v>3</v>
      </c>
      <c r="B1" s="4" t="s">
        <v>4</v>
      </c>
      <c r="C1" s="5"/>
      <c r="D1" s="5"/>
      <c r="E1" s="6"/>
    </row>
    <row r="2" spans="1:5" ht="49" thickBot="1" x14ac:dyDescent="0.25">
      <c r="A2" s="56"/>
      <c r="B2" s="7" t="s">
        <v>5</v>
      </c>
      <c r="C2" s="8" t="s">
        <v>6</v>
      </c>
      <c r="D2" s="20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Willy Bascuñan</cp:lastModifiedBy>
  <dcterms:created xsi:type="dcterms:W3CDTF">2023-08-07T04:08:01Z</dcterms:created>
  <dcterms:modified xsi:type="dcterms:W3CDTF">2024-12-11T18:30:02Z</dcterms:modified>
</cp:coreProperties>
</file>