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-Start Here" sheetId="1" r:id="rId4"/>
    <sheet state="visible" name="Spanish-Cc Only" sheetId="2" r:id="rId5"/>
  </sheets>
  <definedNames/>
  <calcPr/>
  <extLst>
    <ext uri="GoogleSheetsCustomDataVersion1">
      <go:sheetsCustomData xmlns:go="http://customooxmlschemas.google.com/" r:id="rId6" roundtripDataSignature="AMtx7mgZd+tozrVEMD6DU/9mB0f7zBeILQ=="/>
    </ext>
  </extLst>
</workbook>
</file>

<file path=xl/sharedStrings.xml><?xml version="1.0" encoding="utf-8"?>
<sst xmlns="http://schemas.openxmlformats.org/spreadsheetml/2006/main" count="273" uniqueCount="210">
  <si>
    <t>Production Order - Bags</t>
  </si>
  <si>
    <t>Production Order - Materials &amp; Printing</t>
  </si>
  <si>
    <t>Production Order - Slitting</t>
  </si>
  <si>
    <t>Order#</t>
  </si>
  <si>
    <t>Item Name:</t>
  </si>
  <si>
    <t>Trader Joe's 2lb Gala Organic</t>
  </si>
  <si>
    <t>Item ID:</t>
  </si>
  <si>
    <t>Film:</t>
  </si>
  <si>
    <t>Grade</t>
  </si>
  <si>
    <t>L/LDPE Bag Film - General, clear</t>
  </si>
  <si>
    <t>Packing:</t>
  </si>
  <si>
    <t>Machine</t>
  </si>
  <si>
    <t>Mil</t>
  </si>
  <si>
    <t>Width</t>
  </si>
  <si>
    <t>Dimensions:</t>
  </si>
  <si>
    <t>inches</t>
  </si>
  <si>
    <t>mm</t>
  </si>
  <si>
    <t>+/- mm</t>
  </si>
  <si>
    <t>Thickness</t>
  </si>
  <si>
    <t>Width Top</t>
  </si>
  <si>
    <t>Printing:</t>
  </si>
  <si>
    <t>Width Bottom</t>
  </si>
  <si>
    <t>Surface/Reverse</t>
  </si>
  <si>
    <t>Surface</t>
  </si>
  <si>
    <t>Length</t>
  </si>
  <si>
    <t>Num Colors</t>
  </si>
  <si>
    <t>Slitting:</t>
  </si>
  <si>
    <t>Zip Header</t>
  </si>
  <si>
    <t>Cylinder</t>
  </si>
  <si>
    <t>Finished Width</t>
  </si>
  <si>
    <t>Lip</t>
  </si>
  <si>
    <t>Around</t>
  </si>
  <si>
    <t>Feet / roll</t>
  </si>
  <si>
    <t>Bottom Gusset</t>
  </si>
  <si>
    <t>Repeat</t>
  </si>
  <si>
    <t>Fin Fig Wind</t>
  </si>
  <si>
    <t>Web Width</t>
  </si>
  <si>
    <t>Across</t>
  </si>
  <si>
    <t>Core ID</t>
  </si>
  <si>
    <t>Single width</t>
  </si>
  <si>
    <t>Recloseable specifications:</t>
  </si>
  <si>
    <t>Trim</t>
  </si>
  <si>
    <t>Roll packaging:</t>
  </si>
  <si>
    <t>Wrap in clear PE, no plugs, with SMK core tag and exterior label</t>
  </si>
  <si>
    <t>Zipper open?</t>
  </si>
  <si>
    <t>n/a</t>
  </si>
  <si>
    <t>Full web width</t>
  </si>
  <si>
    <t>Zipper loc:</t>
  </si>
  <si>
    <t>Pallets:</t>
  </si>
  <si>
    <t>48 x 40 with stretch wrap</t>
  </si>
  <si>
    <t>Zipper type:</t>
  </si>
  <si>
    <t>Impressions:</t>
  </si>
  <si>
    <t>Special Instructions:</t>
  </si>
  <si>
    <t>Slider color:</t>
  </si>
  <si>
    <t>Overrun %:</t>
  </si>
  <si>
    <t>SMK/MPC eyemark</t>
  </si>
  <si>
    <t>Stacking:</t>
  </si>
  <si>
    <t>Film lbs/m:</t>
  </si>
  <si>
    <t>Bundling specifications:</t>
  </si>
  <si>
    <t>Packing specifications:</t>
  </si>
  <si>
    <t>Method:</t>
  </si>
  <si>
    <t>wickets</t>
  </si>
  <si>
    <t>Bags/carton:</t>
  </si>
  <si>
    <t>Feet</t>
  </si>
  <si>
    <t>Lbs</t>
  </si>
  <si>
    <t>Kg</t>
  </si>
  <si>
    <t>Bags/bundle:</t>
  </si>
  <si>
    <t>Bundles / carton:</t>
  </si>
  <si>
    <t>Net</t>
  </si>
  <si>
    <t>Wicket direction:</t>
  </si>
  <si>
    <t>STANDARD</t>
  </si>
  <si>
    <t>Carton#:</t>
  </si>
  <si>
    <t>Incl Overrun</t>
  </si>
  <si>
    <t>Wicket size</t>
  </si>
  <si>
    <t>4 x 5 x 4</t>
  </si>
  <si>
    <t>Carton wt:</t>
  </si>
  <si>
    <t>tba</t>
  </si>
  <si>
    <t>Washers:</t>
  </si>
  <si>
    <t>wicket ends only</t>
  </si>
  <si>
    <t>Film wt/carton</t>
  </si>
  <si>
    <t>Hrs/color setup:</t>
  </si>
  <si>
    <t>Chip wkt end:</t>
  </si>
  <si>
    <t>9 x 5</t>
  </si>
  <si>
    <t>Total wt / carton:</t>
  </si>
  <si>
    <t>Hours set up:</t>
  </si>
  <si>
    <t>Chip wkt base:</t>
  </si>
  <si>
    <t>Pallet size:</t>
  </si>
  <si>
    <t>48x40 Exp</t>
  </si>
  <si>
    <t>Est fpm:</t>
  </si>
  <si>
    <t>Wkt hole dia:</t>
  </si>
  <si>
    <t>Pallet type:</t>
  </si>
  <si>
    <t>used, export</t>
  </si>
  <si>
    <t>Hours running:</t>
  </si>
  <si>
    <t>Num wkt holes:</t>
  </si>
  <si>
    <t>cartons/layer:</t>
  </si>
  <si>
    <t>Hours total:</t>
  </si>
  <si>
    <t>Vent Pattern:</t>
  </si>
  <si>
    <t>2 x 7 on 1.5" centers</t>
  </si>
  <si>
    <t>layers:</t>
  </si>
  <si>
    <t>Vent diameter:</t>
  </si>
  <si>
    <t>0.25"</t>
  </si>
  <si>
    <t>Bags/pallet:</t>
  </si>
  <si>
    <t>Print Type</t>
  </si>
  <si>
    <t>halftone</t>
  </si>
  <si>
    <t>(line, halftones, process)</t>
  </si>
  <si>
    <t>Perforations:</t>
  </si>
  <si>
    <t>Pallet bag?:</t>
  </si>
  <si>
    <t>no</t>
  </si>
  <si>
    <t>Scrn Freq</t>
  </si>
  <si>
    <t>?</t>
  </si>
  <si>
    <t>lpi</t>
  </si>
  <si>
    <t>Stretch wrap:</t>
  </si>
  <si>
    <t>yes</t>
  </si>
  <si>
    <t>Fig Wind Print</t>
  </si>
  <si>
    <t>Colors</t>
  </si>
  <si>
    <t>Anilox</t>
  </si>
  <si>
    <t>Sq In Ink</t>
  </si>
  <si>
    <t>Ink Lbs</t>
  </si>
  <si>
    <t>Hand packed.</t>
  </si>
  <si>
    <t>CI Deck 1</t>
  </si>
  <si>
    <t>CI Deck 2</t>
  </si>
  <si>
    <t>CI Deck 3</t>
  </si>
  <si>
    <t>CI Deck 4</t>
  </si>
  <si>
    <t>CI Deck 5</t>
  </si>
  <si>
    <t>CI Deck 6</t>
  </si>
  <si>
    <t>Stack Deck 1</t>
  </si>
  <si>
    <t>Stack Deck 2</t>
  </si>
  <si>
    <t>Orden de Produccion  - Bolsas</t>
  </si>
  <si>
    <t>Orden de Produccion - Materiales y Impresion</t>
  </si>
  <si>
    <t>Orden de Produccion - Corte</t>
  </si>
  <si>
    <t>Orden#</t>
  </si>
  <si>
    <t>Nombre Articulo:</t>
  </si>
  <si>
    <t>Articulo ID:</t>
  </si>
  <si>
    <t>Pelicula:</t>
  </si>
  <si>
    <t>Grado</t>
  </si>
  <si>
    <t>Empaque</t>
  </si>
  <si>
    <t>Ancho</t>
  </si>
  <si>
    <t>Dimensiones:</t>
  </si>
  <si>
    <t>Espesor</t>
  </si>
  <si>
    <t>Ancho Superior</t>
  </si>
  <si>
    <t>Impresion:</t>
  </si>
  <si>
    <t>Ancho Inferior</t>
  </si>
  <si>
    <t>Superficie/Reversa</t>
  </si>
  <si>
    <t>Largo</t>
  </si>
  <si>
    <t>Num Colores</t>
  </si>
  <si>
    <t>Cabeza de Zipper</t>
  </si>
  <si>
    <t>Cilindro</t>
  </si>
  <si>
    <t>pulgadas</t>
  </si>
  <si>
    <t>Ancho final</t>
  </si>
  <si>
    <t>Labio</t>
  </si>
  <si>
    <t>Alrededor</t>
  </si>
  <si>
    <t>Pies / rollo</t>
  </si>
  <si>
    <t>Fuelle inferior</t>
  </si>
  <si>
    <t>Repeticion</t>
  </si>
  <si>
    <t>Enbobinado final #</t>
  </si>
  <si>
    <t>Ancho de Material</t>
  </si>
  <si>
    <t>Transversal</t>
  </si>
  <si>
    <t>Ancho sencillo</t>
  </si>
  <si>
    <t>Epecificaciones de cierre:</t>
  </si>
  <si>
    <t>Recorte</t>
  </si>
  <si>
    <t>Empaque de rollo:</t>
  </si>
  <si>
    <t>Envuelto con PE transparente, sin tapones, con marbete SMK en core y etiqueta exterior</t>
  </si>
  <si>
    <t>Zipper abierto?</t>
  </si>
  <si>
    <t>Ancho total banda</t>
  </si>
  <si>
    <t>Zipper tipo:</t>
  </si>
  <si>
    <t>Impresiones:</t>
  </si>
  <si>
    <t>Corrida extra:</t>
  </si>
  <si>
    <t>Apilado:</t>
  </si>
  <si>
    <t>9 / Capas; 3 Capas de alto; con carton arriba y abajo de cada capa.</t>
  </si>
  <si>
    <t>Pelicula lbs/m:</t>
  </si>
  <si>
    <t>Especificaciones de construccion:</t>
  </si>
  <si>
    <t>Metodo:</t>
  </si>
  <si>
    <t>Bolsas/caja:</t>
  </si>
  <si>
    <t>Pies</t>
  </si>
  <si>
    <t>Libras</t>
  </si>
  <si>
    <t>Kilos</t>
  </si>
  <si>
    <t>Bolsas/paquete:</t>
  </si>
  <si>
    <t>Paquetes/caja:</t>
  </si>
  <si>
    <t>Neto</t>
  </si>
  <si>
    <t>Direccion de Wicket:</t>
  </si>
  <si>
    <t>Caja#:</t>
  </si>
  <si>
    <t>Incl Corrida extra</t>
  </si>
  <si>
    <t>Medida de Wicket</t>
  </si>
  <si>
    <t>Peso caja:</t>
  </si>
  <si>
    <t>Rondanas:</t>
  </si>
  <si>
    <t>Peso Film/caja:</t>
  </si>
  <si>
    <t>Hrs/color instalacion:</t>
  </si>
  <si>
    <t>Carton frontal:</t>
  </si>
  <si>
    <t>Peso total/caja:</t>
  </si>
  <si>
    <t>Horas Instalacion:</t>
  </si>
  <si>
    <t>Carton trasero:</t>
  </si>
  <si>
    <t>Medida Pallet:</t>
  </si>
  <si>
    <t>Estimacion ppm:</t>
  </si>
  <si>
    <t>Diam. perf wicket:</t>
  </si>
  <si>
    <t>Pallet tipo:</t>
  </si>
  <si>
    <t>Horas corrida:</t>
  </si>
  <si>
    <t>Cant Perf para wicket:</t>
  </si>
  <si>
    <t>Cajas/capas:</t>
  </si>
  <si>
    <t>Horas total:</t>
  </si>
  <si>
    <t>Patron de ventilacion:</t>
  </si>
  <si>
    <t>Capas:</t>
  </si>
  <si>
    <t>Diam perf ventilacion:</t>
  </si>
  <si>
    <t>Bolsas/pallet:</t>
  </si>
  <si>
    <t>Impresion tipo</t>
  </si>
  <si>
    <t>Punteado de corte:</t>
  </si>
  <si>
    <t>Pallet enbolsado?:</t>
  </si>
  <si>
    <t>Frecuencia de pantalla</t>
  </si>
  <si>
    <t>Instrucciones Especiales:</t>
  </si>
  <si>
    <t>Colores</t>
  </si>
  <si>
    <t>Tinta Lbs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</si>
</sst>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"/>
    <numFmt numFmtId="166" formatCode="#,##0.0"/>
  </numFmts>
  <fonts count="14">
    <font>
      <sz val="10.0"/>
      <color rgb="FF000000"/>
      <name val="Verdana"/>
    </font>
    <font>
      <b/>
      <sz val="14.0"/>
      <color theme="1"/>
      <name val="Verdana"/>
    </font>
    <font>
      <sz val="9.0"/>
      <color theme="1"/>
      <name val="Verdana"/>
    </font>
    <font>
      <b/>
      <sz val="12.0"/>
      <color theme="1"/>
      <name val="Verdana"/>
    </font>
    <font>
      <sz val="12.0"/>
      <color rgb="FF0000D4"/>
      <name val="Verdana"/>
    </font>
    <font>
      <sz val="12.0"/>
      <color theme="1"/>
      <name val="Verdana"/>
    </font>
    <font>
      <b/>
      <sz val="10.0"/>
      <color theme="1"/>
      <name val="Verdana"/>
    </font>
    <font>
      <sz val="10.0"/>
      <color rgb="FF0000D4"/>
      <name val="Verdana"/>
    </font>
    <font>
      <sz val="10.0"/>
      <color theme="1"/>
      <name val="Verdana"/>
    </font>
    <font>
      <color theme="1"/>
      <name val="Calibri"/>
    </font>
    <font>
      <b/>
      <sz val="10.0"/>
      <color rgb="FF0000D4"/>
      <name val="Verdana"/>
    </font>
    <font>
      <b/>
      <sz val="12.0"/>
      <color rgb="FF0000D4"/>
      <name val="Verdana"/>
    </font>
    <font>
      <sz val="11.0"/>
      <color theme="1"/>
      <name val="Arial narrow"/>
    </font>
    <font>
      <sz val="10.0"/>
      <color theme="1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Alignment="1" applyFont="1" applyNumberFormat="1">
      <alignment horizontal="left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5" numFmtId="0" xfId="0" applyFont="1"/>
    <xf borderId="0" fillId="0" fontId="4" numFmtId="0" xfId="0" applyFont="1"/>
    <xf borderId="0" fillId="0" fontId="6" numFmtId="0" xfId="0" applyFont="1"/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7" numFmtId="0" xfId="0" applyFont="1"/>
    <xf borderId="0" fillId="0" fontId="8" numFmtId="2" xfId="0" applyAlignment="1" applyFont="1" applyNumberFormat="1">
      <alignment horizontal="left"/>
    </xf>
    <xf borderId="0" fillId="0" fontId="8" numFmtId="164" xfId="0" applyFont="1" applyNumberFormat="1"/>
    <xf borderId="0" fillId="0" fontId="6" numFmtId="0" xfId="0" applyAlignment="1" applyFont="1">
      <alignment horizontal="right"/>
    </xf>
    <xf quotePrefix="1" borderId="0" fillId="0" fontId="6" numFmtId="0" xfId="0" applyAlignment="1" applyFont="1">
      <alignment horizontal="right"/>
    </xf>
    <xf borderId="0" fillId="0" fontId="8" numFmtId="2" xfId="0" applyFont="1" applyNumberFormat="1"/>
    <xf borderId="0" fillId="0" fontId="9" numFmtId="2" xfId="0" applyFont="1" applyNumberFormat="1"/>
    <xf borderId="0" fillId="0" fontId="8" numFmtId="3" xfId="0" applyFont="1" applyNumberFormat="1"/>
    <xf borderId="0" fillId="0" fontId="7" numFmtId="0" xfId="0" applyAlignment="1" applyFont="1">
      <alignment horizontal="right"/>
    </xf>
    <xf borderId="0" fillId="0" fontId="8" numFmtId="0" xfId="0" applyFont="1"/>
    <xf borderId="0" fillId="0" fontId="7" numFmtId="164" xfId="0" applyFont="1" applyNumberFormat="1"/>
    <xf borderId="0" fillId="0" fontId="7" numFmtId="3" xfId="0" applyAlignment="1" applyFont="1" applyNumberFormat="1">
      <alignment horizontal="right"/>
    </xf>
    <xf borderId="1" fillId="0" fontId="6" numFmtId="0" xfId="0" applyBorder="1" applyFont="1"/>
    <xf borderId="2" fillId="0" fontId="8" numFmtId="0" xfId="0" applyBorder="1" applyFont="1"/>
    <xf borderId="0" fillId="0" fontId="7" numFmtId="9" xfId="0" applyAlignment="1" applyFont="1" applyNumberFormat="1">
      <alignment horizontal="right"/>
    </xf>
    <xf borderId="3" fillId="0" fontId="8" numFmtId="0" xfId="0" applyBorder="1" applyFont="1"/>
    <xf borderId="4" fillId="0" fontId="8" numFmtId="0" xfId="0" applyBorder="1" applyFont="1"/>
    <xf borderId="0" fillId="0" fontId="8" numFmtId="2" xfId="0" applyAlignment="1" applyFont="1" applyNumberFormat="1">
      <alignment horizontal="right"/>
    </xf>
    <xf borderId="4" fillId="0" fontId="6" numFmtId="0" xfId="0" applyBorder="1" applyFont="1"/>
    <xf borderId="0" fillId="0" fontId="7" numFmtId="3" xfId="0" applyAlignment="1" applyFont="1" applyNumberFormat="1">
      <alignment horizontal="left"/>
    </xf>
    <xf borderId="0" fillId="0" fontId="10" numFmtId="0" xfId="0" applyAlignment="1" applyFont="1">
      <alignment horizontal="left"/>
    </xf>
    <xf borderId="0" fillId="0" fontId="8" numFmtId="165" xfId="0" applyAlignment="1" applyFont="1" applyNumberFormat="1">
      <alignment horizontal="left"/>
    </xf>
    <xf borderId="0" fillId="0" fontId="8" numFmtId="166" xfId="0" applyFont="1" applyNumberFormat="1"/>
    <xf borderId="0" fillId="0" fontId="8" numFmtId="3" xfId="0" applyAlignment="1" applyFont="1" applyNumberFormat="1">
      <alignment horizontal="left"/>
    </xf>
    <xf borderId="5" fillId="0" fontId="8" numFmtId="0" xfId="0" applyBorder="1" applyFont="1"/>
    <xf borderId="6" fillId="0" fontId="8" numFmtId="0" xfId="0" applyBorder="1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7" fillId="2" fontId="1" numFmtId="0" xfId="0" applyBorder="1" applyFill="1" applyFont="1"/>
    <xf borderId="7" fillId="2" fontId="8" numFmtId="0" xfId="0" applyBorder="1" applyFont="1"/>
    <xf borderId="0" fillId="0" fontId="11" numFmtId="0" xfId="0" applyAlignment="1" applyFont="1">
      <alignment horizontal="left"/>
    </xf>
    <xf borderId="0" fillId="0" fontId="7" numFmtId="164" xfId="0" applyAlignment="1" applyFont="1" applyNumberFormat="1">
      <alignment horizontal="right"/>
    </xf>
    <xf borderId="0" fillId="0" fontId="12" numFmtId="0" xfId="0" applyFont="1"/>
    <xf borderId="1" fillId="0" fontId="6" numFmtId="49" xfId="0" applyBorder="1" applyFont="1" applyNumberFormat="1"/>
    <xf borderId="2" fillId="0" fontId="8" numFmtId="49" xfId="0" applyBorder="1" applyFont="1" applyNumberFormat="1"/>
    <xf borderId="3" fillId="0" fontId="8" numFmtId="0" xfId="0" applyAlignment="1" applyBorder="1" applyFont="1">
      <alignment horizontal="left"/>
    </xf>
    <xf borderId="4" fillId="0" fontId="8" numFmtId="49" xfId="0" applyBorder="1" applyFont="1" applyNumberFormat="1"/>
    <xf borderId="4" fillId="0" fontId="6" numFmtId="49" xfId="0" applyBorder="1" applyFont="1" applyNumberFormat="1"/>
    <xf borderId="0" fillId="0" fontId="13" numFmtId="0" xfId="0" applyFont="1"/>
    <xf borderId="5" fillId="0" fontId="8" numFmtId="0" xfId="0" applyAlignment="1" applyBorder="1" applyFont="1">
      <alignment horizontal="left"/>
    </xf>
    <xf borderId="6" fillId="0" fontId="8" numFmtId="49" xfId="0" applyBorder="1" applyFont="1" applyNumberFormat="1"/>
    <xf borderId="0" fillId="0" fontId="8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6" width="10.71"/>
    <col customWidth="1" min="7" max="7" width="12.71"/>
    <col customWidth="1" min="8" max="26" width="10.71"/>
  </cols>
  <sheetData>
    <row r="1" ht="12.75" customHeight="1">
      <c r="A1" s="1" t="s">
        <v>0</v>
      </c>
      <c r="E1" s="2"/>
      <c r="F1" s="3"/>
      <c r="G1" s="1" t="s">
        <v>1</v>
      </c>
      <c r="N1" s="1" t="s">
        <v>2</v>
      </c>
    </row>
    <row r="2" ht="12.75" customHeight="1"/>
    <row r="3" ht="12.75" customHeight="1"/>
    <row r="4" ht="12.75" customHeight="1">
      <c r="A4" s="4" t="s">
        <v>3</v>
      </c>
      <c r="B4" s="5">
        <v>5645.0</v>
      </c>
      <c r="G4" s="4" t="s">
        <v>3</v>
      </c>
      <c r="H4" s="6">
        <f>B4</f>
        <v>5645</v>
      </c>
      <c r="N4" s="4" t="s">
        <v>3</v>
      </c>
      <c r="O4" s="7">
        <f>H4</f>
        <v>5645</v>
      </c>
    </row>
    <row r="5" ht="12.75" customHeight="1"/>
    <row r="6" ht="12.75" customHeight="1">
      <c r="A6" s="4" t="s">
        <v>4</v>
      </c>
      <c r="B6" s="8" t="s">
        <v>5</v>
      </c>
      <c r="G6" s="4" t="s">
        <v>4</v>
      </c>
      <c r="H6" s="6" t="str">
        <f>B6</f>
        <v>Trader Joe's 2lb Gala Organic</v>
      </c>
      <c r="N6" s="4" t="s">
        <v>4</v>
      </c>
      <c r="O6" s="7" t="str">
        <f>H6</f>
        <v>Trader Joe's 2lb Gala Organic</v>
      </c>
    </row>
    <row r="7" ht="12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9" t="s">
        <v>6</v>
      </c>
      <c r="B8" s="10">
        <v>15441.0</v>
      </c>
      <c r="G8" s="9" t="s">
        <v>6</v>
      </c>
      <c r="H8" s="11">
        <f>B8</f>
        <v>15441</v>
      </c>
      <c r="N8" s="9" t="s">
        <v>6</v>
      </c>
      <c r="O8" s="12">
        <f>H8</f>
        <v>15441</v>
      </c>
    </row>
    <row r="9" ht="12.75" customHeight="1"/>
    <row r="10" ht="12.75" customHeight="1">
      <c r="G10" s="9" t="s">
        <v>7</v>
      </c>
    </row>
    <row r="11" ht="12.75" customHeight="1">
      <c r="G11" s="12" t="s">
        <v>8</v>
      </c>
      <c r="H11" s="10" t="s">
        <v>9</v>
      </c>
      <c r="N11" s="9" t="s">
        <v>7</v>
      </c>
    </row>
    <row r="12" ht="12.75" customHeight="1">
      <c r="A12" s="9" t="s">
        <v>10</v>
      </c>
      <c r="B12" s="13" t="s">
        <v>11</v>
      </c>
      <c r="G12" s="12" t="s">
        <v>12</v>
      </c>
      <c r="H12" s="14">
        <v>1.18</v>
      </c>
      <c r="N12" s="12" t="s">
        <v>8</v>
      </c>
      <c r="O12" s="12" t="str">
        <f>H11</f>
        <v>L/LDPE Bag Film - General, clear</v>
      </c>
    </row>
    <row r="13" ht="12.75" customHeight="1">
      <c r="N13" s="12" t="s">
        <v>13</v>
      </c>
      <c r="O13" s="15">
        <f>H24</f>
        <v>30.5</v>
      </c>
    </row>
    <row r="14" ht="12.75" customHeight="1">
      <c r="A14" s="9" t="s">
        <v>14</v>
      </c>
      <c r="B14" s="16" t="s">
        <v>15</v>
      </c>
      <c r="C14" s="16" t="s">
        <v>16</v>
      </c>
      <c r="D14" s="17" t="s">
        <v>17</v>
      </c>
      <c r="H14" s="18"/>
      <c r="N14" s="12" t="s">
        <v>18</v>
      </c>
      <c r="O14" s="12" t="str">
        <f>#REF!</f>
        <v>#REF!</v>
      </c>
      <c r="P14" s="19">
        <f>H12</f>
        <v>1.18</v>
      </c>
    </row>
    <row r="15" ht="12.75" customHeight="1">
      <c r="A15" s="12" t="s">
        <v>19</v>
      </c>
      <c r="B15" s="13">
        <v>9.75</v>
      </c>
      <c r="C15" s="20">
        <f t="shared" ref="C15:C21" si="1">B15*25.4</f>
        <v>247.65</v>
      </c>
      <c r="D15" s="12">
        <v>2.0</v>
      </c>
      <c r="G15" s="9" t="s">
        <v>20</v>
      </c>
    </row>
    <row r="16" ht="12.75" customHeight="1">
      <c r="A16" s="12" t="s">
        <v>21</v>
      </c>
      <c r="B16" s="13">
        <v>9.75</v>
      </c>
      <c r="C16" s="20">
        <f t="shared" si="1"/>
        <v>247.65</v>
      </c>
      <c r="D16" s="12">
        <v>2.0</v>
      </c>
      <c r="G16" s="12" t="s">
        <v>22</v>
      </c>
      <c r="H16" s="21" t="s">
        <v>23</v>
      </c>
    </row>
    <row r="17" ht="12.75" customHeight="1">
      <c r="A17" s="12" t="s">
        <v>24</v>
      </c>
      <c r="B17" s="13">
        <v>14.5</v>
      </c>
      <c r="C17" s="20">
        <f t="shared" si="1"/>
        <v>368.3</v>
      </c>
      <c r="D17" s="12">
        <v>2.0</v>
      </c>
      <c r="G17" s="22" t="s">
        <v>25</v>
      </c>
      <c r="H17" s="21">
        <v>5.0</v>
      </c>
      <c r="N17" s="9" t="s">
        <v>26</v>
      </c>
    </row>
    <row r="18" ht="12.75" customHeight="1">
      <c r="A18" s="12" t="s">
        <v>27</v>
      </c>
      <c r="B18" s="13">
        <v>0.0</v>
      </c>
      <c r="C18" s="20">
        <f t="shared" si="1"/>
        <v>0</v>
      </c>
      <c r="D18" s="12">
        <v>2.0</v>
      </c>
      <c r="G18" s="12" t="s">
        <v>28</v>
      </c>
      <c r="H18" s="23">
        <v>20.08</v>
      </c>
      <c r="I18" s="2" t="s">
        <v>15</v>
      </c>
      <c r="J18" s="20">
        <f>H18*25.4</f>
        <v>510.032</v>
      </c>
      <c r="K18" s="12" t="s">
        <v>16</v>
      </c>
      <c r="N18" s="12" t="s">
        <v>29</v>
      </c>
    </row>
    <row r="19" ht="12.75" customHeight="1">
      <c r="A19" s="12" t="s">
        <v>30</v>
      </c>
      <c r="B19" s="13">
        <v>1.5</v>
      </c>
      <c r="C19" s="20">
        <f t="shared" si="1"/>
        <v>38.1</v>
      </c>
      <c r="D19" s="12">
        <v>2.0</v>
      </c>
      <c r="G19" s="12" t="s">
        <v>31</v>
      </c>
      <c r="H19" s="13">
        <v>2.0</v>
      </c>
      <c r="N19" s="12" t="s">
        <v>32</v>
      </c>
    </row>
    <row r="20" ht="12.75" customHeight="1">
      <c r="A20" s="12" t="s">
        <v>33</v>
      </c>
      <c r="B20" s="13">
        <v>0.0</v>
      </c>
      <c r="C20" s="20">
        <f t="shared" si="1"/>
        <v>0</v>
      </c>
      <c r="D20" s="12">
        <v>2.0</v>
      </c>
      <c r="G20" s="12" t="s">
        <v>34</v>
      </c>
      <c r="H20" s="15">
        <f>H18/H19</f>
        <v>10.04</v>
      </c>
      <c r="I20" s="2" t="s">
        <v>15</v>
      </c>
      <c r="J20" s="20">
        <f>H20*25.4</f>
        <v>255.016</v>
      </c>
      <c r="K20" s="12" t="s">
        <v>16</v>
      </c>
      <c r="N20" s="12" t="s">
        <v>35</v>
      </c>
    </row>
    <row r="21" ht="12.75" customHeight="1">
      <c r="A21" s="12" t="s">
        <v>36</v>
      </c>
      <c r="B21" s="22">
        <f>2*(B17+B18)+B19+B20</f>
        <v>30.5</v>
      </c>
      <c r="C21" s="20">
        <f t="shared" si="1"/>
        <v>774.7</v>
      </c>
      <c r="D21" s="12">
        <v>2.0</v>
      </c>
      <c r="G21" s="12" t="s">
        <v>37</v>
      </c>
      <c r="H21" s="13">
        <v>1.0</v>
      </c>
      <c r="N21" s="12" t="s">
        <v>38</v>
      </c>
    </row>
    <row r="22" ht="12.75" customHeight="1">
      <c r="G22" s="12" t="s">
        <v>39</v>
      </c>
      <c r="H22" s="15">
        <f>B21</f>
        <v>30.5</v>
      </c>
      <c r="I22" s="2" t="s">
        <v>15</v>
      </c>
      <c r="J22" s="20">
        <f>H22*25.4</f>
        <v>774.7</v>
      </c>
      <c r="K22" s="12" t="s">
        <v>16</v>
      </c>
    </row>
    <row r="23" ht="12.75" customHeight="1">
      <c r="A23" s="9" t="s">
        <v>40</v>
      </c>
      <c r="G23" s="12" t="s">
        <v>41</v>
      </c>
      <c r="H23" s="13">
        <v>0.0</v>
      </c>
      <c r="N23" s="12" t="s">
        <v>42</v>
      </c>
      <c r="O23" s="12" t="s">
        <v>43</v>
      </c>
    </row>
    <row r="24" ht="12.75" customHeight="1">
      <c r="A24" s="12" t="s">
        <v>44</v>
      </c>
      <c r="B24" s="13" t="s">
        <v>45</v>
      </c>
      <c r="G24" s="12" t="s">
        <v>46</v>
      </c>
      <c r="H24" s="15">
        <f>H21*H22+H23</f>
        <v>30.5</v>
      </c>
      <c r="I24" s="2" t="s">
        <v>15</v>
      </c>
      <c r="J24" s="20">
        <f>H24*25.4</f>
        <v>774.7</v>
      </c>
      <c r="K24" s="12" t="s">
        <v>16</v>
      </c>
    </row>
    <row r="25" ht="12.75" customHeight="1">
      <c r="A25" s="12" t="s">
        <v>47</v>
      </c>
      <c r="B25" s="13" t="s">
        <v>45</v>
      </c>
      <c r="N25" s="12" t="s">
        <v>48</v>
      </c>
      <c r="O25" s="12" t="s">
        <v>49</v>
      </c>
    </row>
    <row r="26" ht="12.75" customHeight="1">
      <c r="A26" s="12" t="s">
        <v>50</v>
      </c>
      <c r="B26" s="13" t="s">
        <v>45</v>
      </c>
      <c r="G26" s="9" t="s">
        <v>51</v>
      </c>
      <c r="H26" s="24">
        <v>240000.0</v>
      </c>
      <c r="I26" s="2"/>
      <c r="K26" s="25" t="s">
        <v>52</v>
      </c>
      <c r="L26" s="26"/>
    </row>
    <row r="27" ht="12.75" customHeight="1">
      <c r="A27" s="12" t="s">
        <v>53</v>
      </c>
      <c r="B27" s="13" t="s">
        <v>45</v>
      </c>
      <c r="G27" s="22" t="s">
        <v>54</v>
      </c>
      <c r="H27" s="27">
        <v>0.22</v>
      </c>
      <c r="K27" s="28" t="s">
        <v>55</v>
      </c>
      <c r="L27" s="29"/>
      <c r="N27" s="12" t="s">
        <v>56</v>
      </c>
    </row>
    <row r="28" ht="12.75" customHeight="1">
      <c r="G28" s="11" t="s">
        <v>57</v>
      </c>
      <c r="H28" s="30">
        <f>(H20*H22)/30.033*H12</f>
        <v>12.03141877</v>
      </c>
      <c r="K28" s="28"/>
      <c r="L28" s="31"/>
    </row>
    <row r="29" ht="12.75" customHeight="1">
      <c r="A29" s="9" t="s">
        <v>58</v>
      </c>
      <c r="D29" s="9" t="s">
        <v>59</v>
      </c>
      <c r="K29" s="28"/>
      <c r="L29" s="29"/>
    </row>
    <row r="30" ht="12.75" customHeight="1">
      <c r="A30" s="12" t="s">
        <v>60</v>
      </c>
      <c r="B30" s="10" t="s">
        <v>61</v>
      </c>
      <c r="D30" s="12" t="s">
        <v>62</v>
      </c>
      <c r="E30" s="32">
        <v>2000.0</v>
      </c>
      <c r="H30" s="16" t="s">
        <v>63</v>
      </c>
      <c r="I30" s="16" t="s">
        <v>64</v>
      </c>
      <c r="J30" s="16" t="s">
        <v>65</v>
      </c>
      <c r="K30" s="28"/>
      <c r="L30" s="29"/>
    </row>
    <row r="31" ht="12.75" customHeight="1">
      <c r="A31" s="12" t="s">
        <v>66</v>
      </c>
      <c r="B31" s="10">
        <v>250.0</v>
      </c>
      <c r="D31" s="12" t="s">
        <v>67</v>
      </c>
      <c r="E31" s="11">
        <v>8.0</v>
      </c>
      <c r="G31" s="16" t="s">
        <v>68</v>
      </c>
      <c r="H31" s="20">
        <f>H20*H26/12/H21</f>
        <v>200800</v>
      </c>
      <c r="I31" s="20">
        <f>(H26/1000)*H28</f>
        <v>2887.540505</v>
      </c>
      <c r="J31" s="20">
        <f>I31/2.2046</f>
        <v>1309.779781</v>
      </c>
      <c r="K31" s="28"/>
      <c r="L31" s="29"/>
    </row>
    <row r="32" ht="12.75" customHeight="1">
      <c r="A32" s="12" t="s">
        <v>69</v>
      </c>
      <c r="B32" s="33" t="s">
        <v>70</v>
      </c>
      <c r="D32" s="12" t="s">
        <v>71</v>
      </c>
      <c r="E32" s="10">
        <v>1.0</v>
      </c>
      <c r="G32" s="16" t="s">
        <v>72</v>
      </c>
      <c r="H32" s="20">
        <f>H31*(1+H27)</f>
        <v>244976</v>
      </c>
      <c r="I32" s="20">
        <f>I31*(1+H27)</f>
        <v>3522.799417</v>
      </c>
      <c r="J32" s="20">
        <f>J31*(1+H27)</f>
        <v>1597.931333</v>
      </c>
      <c r="K32" s="28"/>
      <c r="L32" s="29"/>
    </row>
    <row r="33" ht="12.75" customHeight="1">
      <c r="A33" s="12" t="s">
        <v>73</v>
      </c>
      <c r="B33" s="10" t="s">
        <v>74</v>
      </c>
      <c r="D33" s="12" t="s">
        <v>75</v>
      </c>
      <c r="E33" s="10" t="s">
        <v>76</v>
      </c>
      <c r="G33" s="16"/>
      <c r="K33" s="28"/>
      <c r="L33" s="29"/>
    </row>
    <row r="34" ht="12.75" customHeight="1">
      <c r="A34" s="12" t="s">
        <v>77</v>
      </c>
      <c r="B34" s="10" t="s">
        <v>78</v>
      </c>
      <c r="D34" s="12" t="s">
        <v>79</v>
      </c>
      <c r="E34" s="34">
        <f>H28*(E30/1000)</f>
        <v>24.06283755</v>
      </c>
      <c r="G34" s="12" t="s">
        <v>80</v>
      </c>
      <c r="H34" s="13">
        <v>0.5</v>
      </c>
      <c r="K34" s="28"/>
      <c r="L34" s="29"/>
    </row>
    <row r="35" ht="12.75" customHeight="1">
      <c r="A35" s="12" t="s">
        <v>81</v>
      </c>
      <c r="B35" s="10" t="s">
        <v>82</v>
      </c>
      <c r="D35" s="12" t="s">
        <v>83</v>
      </c>
      <c r="E35" s="34" t="str">
        <f>E33+E34</f>
        <v>#VALUE!</v>
      </c>
      <c r="G35" s="12" t="s">
        <v>84</v>
      </c>
      <c r="H35" s="12">
        <f>H34*H17</f>
        <v>2.5</v>
      </c>
      <c r="K35" s="28"/>
      <c r="L35" s="29"/>
    </row>
    <row r="36" ht="12.75" customHeight="1">
      <c r="A36" s="12" t="s">
        <v>85</v>
      </c>
      <c r="B36" s="10" t="s">
        <v>82</v>
      </c>
      <c r="D36" s="12" t="s">
        <v>86</v>
      </c>
      <c r="E36" s="10" t="s">
        <v>87</v>
      </c>
      <c r="G36" s="12" t="s">
        <v>88</v>
      </c>
      <c r="H36" s="13">
        <v>500.0</v>
      </c>
      <c r="K36" s="28"/>
      <c r="L36" s="29"/>
    </row>
    <row r="37" ht="12.75" customHeight="1">
      <c r="A37" s="12" t="s">
        <v>89</v>
      </c>
      <c r="B37" s="10">
        <v>0.625</v>
      </c>
      <c r="D37" s="12" t="s">
        <v>90</v>
      </c>
      <c r="E37" s="10" t="s">
        <v>91</v>
      </c>
      <c r="G37" s="12" t="s">
        <v>92</v>
      </c>
      <c r="H37" s="35">
        <f>H32/(55*H36)</f>
        <v>8.908218182</v>
      </c>
      <c r="K37" s="28"/>
      <c r="L37" s="29"/>
    </row>
    <row r="38" ht="12.75" customHeight="1">
      <c r="A38" s="12" t="s">
        <v>93</v>
      </c>
      <c r="B38" s="10">
        <v>2.0</v>
      </c>
      <c r="D38" s="12" t="s">
        <v>94</v>
      </c>
      <c r="E38" s="10">
        <v>5.0</v>
      </c>
      <c r="G38" s="12" t="s">
        <v>95</v>
      </c>
      <c r="H38" s="35">
        <f>H35+H37</f>
        <v>11.40821818</v>
      </c>
      <c r="K38" s="28"/>
      <c r="L38" s="29"/>
    </row>
    <row r="39" ht="12.75" customHeight="1">
      <c r="A39" s="12" t="s">
        <v>96</v>
      </c>
      <c r="B39" s="10" t="s">
        <v>97</v>
      </c>
      <c r="D39" s="12" t="s">
        <v>98</v>
      </c>
      <c r="E39" s="10">
        <v>8.0</v>
      </c>
      <c r="K39" s="28"/>
      <c r="L39" s="29"/>
    </row>
    <row r="40" ht="12.75" customHeight="1">
      <c r="A40" s="12" t="s">
        <v>99</v>
      </c>
      <c r="B40" s="10" t="s">
        <v>100</v>
      </c>
      <c r="D40" s="12" t="s">
        <v>101</v>
      </c>
      <c r="E40" s="36">
        <f>E30*E38*E39</f>
        <v>80000</v>
      </c>
      <c r="G40" s="12" t="s">
        <v>102</v>
      </c>
      <c r="H40" s="10" t="s">
        <v>103</v>
      </c>
      <c r="I40" s="12" t="s">
        <v>104</v>
      </c>
      <c r="K40" s="28"/>
      <c r="L40" s="29"/>
    </row>
    <row r="41" ht="12.75" customHeight="1">
      <c r="A41" s="12" t="s">
        <v>105</v>
      </c>
      <c r="B41" s="10" t="s">
        <v>45</v>
      </c>
      <c r="D41" s="12" t="s">
        <v>106</v>
      </c>
      <c r="E41" s="10" t="s">
        <v>107</v>
      </c>
      <c r="G41" s="12" t="s">
        <v>108</v>
      </c>
      <c r="H41" s="10" t="s">
        <v>109</v>
      </c>
      <c r="I41" s="2" t="s">
        <v>110</v>
      </c>
      <c r="K41" s="37"/>
      <c r="L41" s="38"/>
    </row>
    <row r="42" ht="12.75" customHeight="1">
      <c r="D42" s="12" t="s">
        <v>111</v>
      </c>
      <c r="E42" s="10" t="s">
        <v>112</v>
      </c>
      <c r="G42" s="12" t="s">
        <v>113</v>
      </c>
      <c r="H42" s="10"/>
    </row>
    <row r="43" ht="12.75" customHeight="1"/>
    <row r="44" ht="12.75" customHeight="1">
      <c r="A44" s="9" t="s">
        <v>52</v>
      </c>
      <c r="G44" s="9"/>
      <c r="H44" s="39" t="s">
        <v>114</v>
      </c>
      <c r="I44" s="9" t="s">
        <v>115</v>
      </c>
      <c r="J44" s="9" t="s">
        <v>116</v>
      </c>
      <c r="K44" s="9" t="s">
        <v>117</v>
      </c>
    </row>
    <row r="45" ht="12.75" customHeight="1">
      <c r="A45" s="13" t="s">
        <v>118</v>
      </c>
      <c r="G45" s="12" t="s">
        <v>119</v>
      </c>
      <c r="H45" s="13"/>
      <c r="I45" s="40"/>
    </row>
    <row r="46" ht="12.75" customHeight="1">
      <c r="B46" s="13"/>
      <c r="G46" s="12" t="s">
        <v>120</v>
      </c>
      <c r="H46" s="13"/>
      <c r="I46" s="40"/>
    </row>
    <row r="47" ht="12.75" customHeight="1">
      <c r="B47" s="13"/>
      <c r="G47" s="12" t="s">
        <v>121</v>
      </c>
      <c r="H47" s="13"/>
      <c r="I47" s="40"/>
    </row>
    <row r="48" ht="12.75" customHeight="1">
      <c r="G48" s="12" t="s">
        <v>122</v>
      </c>
      <c r="H48" s="13"/>
      <c r="I48" s="40"/>
    </row>
    <row r="49" ht="12.75" customHeight="1">
      <c r="G49" s="12" t="s">
        <v>123</v>
      </c>
      <c r="H49" s="13"/>
      <c r="I49" s="40"/>
    </row>
    <row r="50" ht="12.75" customHeight="1">
      <c r="G50" s="12" t="s">
        <v>124</v>
      </c>
      <c r="H50" s="13"/>
      <c r="I50" s="40"/>
    </row>
    <row r="51" ht="12.75" customHeight="1">
      <c r="G51" s="12" t="s">
        <v>125</v>
      </c>
      <c r="H51" s="13"/>
      <c r="I51" s="40"/>
    </row>
    <row r="52" ht="12.75" customHeight="1">
      <c r="G52" s="12" t="s">
        <v>126</v>
      </c>
      <c r="H52" s="13"/>
      <c r="I52" s="40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5" footer="0.0" header="0.0" left="0.5" right="0.5" top="0.5"/>
  <pageSetup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1.0"/>
    <col customWidth="1" min="3" max="3" width="10.71"/>
    <col customWidth="1" min="4" max="4" width="14.0"/>
    <col customWidth="1" min="5" max="6" width="10.71"/>
    <col customWidth="1" min="7" max="7" width="17.0"/>
    <col customWidth="1" min="8" max="26" width="10.71"/>
  </cols>
  <sheetData>
    <row r="1" ht="12.75" customHeight="1">
      <c r="A1" s="41" t="s">
        <v>127</v>
      </c>
      <c r="B1" s="42"/>
      <c r="C1" s="42"/>
      <c r="E1" s="2"/>
      <c r="F1" s="3"/>
      <c r="G1" s="41" t="s">
        <v>128</v>
      </c>
      <c r="H1" s="42"/>
      <c r="I1" s="42"/>
      <c r="J1" s="42"/>
      <c r="K1" s="42"/>
      <c r="L1" s="42"/>
      <c r="N1" s="41" t="s">
        <v>129</v>
      </c>
      <c r="O1" s="42"/>
      <c r="P1" s="42"/>
      <c r="Q1" s="42"/>
    </row>
    <row r="2" ht="12.75" customHeight="1"/>
    <row r="3" ht="12.75" customHeight="1"/>
    <row r="4" ht="12.75" customHeight="1">
      <c r="A4" s="4" t="s">
        <v>130</v>
      </c>
      <c r="B4" s="43">
        <f>'Eng-Start Here'!B4</f>
        <v>5645</v>
      </c>
      <c r="G4" s="4" t="s">
        <v>130</v>
      </c>
      <c r="H4" s="6">
        <f>B4</f>
        <v>5645</v>
      </c>
      <c r="N4" s="4" t="s">
        <v>130</v>
      </c>
      <c r="O4" s="7">
        <f>B4</f>
        <v>5645</v>
      </c>
    </row>
    <row r="5" ht="12.75" customHeight="1"/>
    <row r="6" ht="12.75" customHeight="1">
      <c r="A6" s="4" t="s">
        <v>131</v>
      </c>
      <c r="B6" s="8" t="str">
        <f>'Eng-Start Here'!B6</f>
        <v>Trader Joe's 2lb Gala Organic</v>
      </c>
      <c r="G6" s="4" t="s">
        <v>131</v>
      </c>
      <c r="H6" s="6" t="str">
        <f>B6</f>
        <v>Trader Joe's 2lb Gala Organic</v>
      </c>
      <c r="N6" s="4" t="s">
        <v>131</v>
      </c>
      <c r="O6" s="7" t="str">
        <f>B6</f>
        <v>Trader Joe's 2lb Gala Organic</v>
      </c>
    </row>
    <row r="7" ht="12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2.75" customHeight="1">
      <c r="A8" s="9" t="s">
        <v>132</v>
      </c>
      <c r="B8" s="10">
        <f>'Eng-Start Here'!B8</f>
        <v>15441</v>
      </c>
      <c r="G8" s="9" t="s">
        <v>132</v>
      </c>
      <c r="H8" s="11">
        <f>B8</f>
        <v>15441</v>
      </c>
      <c r="N8" s="9" t="s">
        <v>132</v>
      </c>
      <c r="O8" s="12">
        <f>B8</f>
        <v>15441</v>
      </c>
    </row>
    <row r="9" ht="12.75" customHeight="1"/>
    <row r="10" ht="12.75" customHeight="1">
      <c r="G10" s="9" t="s">
        <v>133</v>
      </c>
    </row>
    <row r="11" ht="12.75" customHeight="1">
      <c r="G11" s="12" t="s">
        <v>134</v>
      </c>
      <c r="H11" s="10" t="str">
        <f>'Eng-Start Here'!H11</f>
        <v>L/LDPE Bag Film - General, clear</v>
      </c>
      <c r="N11" s="9" t="s">
        <v>133</v>
      </c>
    </row>
    <row r="12" ht="12.75" customHeight="1">
      <c r="A12" s="9" t="s">
        <v>135</v>
      </c>
      <c r="B12" s="13" t="str">
        <f>'Eng-Start Here'!B12</f>
        <v>Machine</v>
      </c>
      <c r="G12" s="12" t="s">
        <v>12</v>
      </c>
      <c r="H12" s="14">
        <f>'Eng-Start Here'!H12</f>
        <v>1.18</v>
      </c>
      <c r="N12" s="12" t="s">
        <v>134</v>
      </c>
      <c r="O12" s="12" t="str">
        <f>H11</f>
        <v>L/LDPE Bag Film - General, clear</v>
      </c>
    </row>
    <row r="13" ht="12.75" customHeight="1">
      <c r="N13" s="12" t="s">
        <v>136</v>
      </c>
      <c r="O13" s="15">
        <f>H24</f>
        <v>30.5</v>
      </c>
    </row>
    <row r="14" ht="12.75" customHeight="1">
      <c r="A14" s="9" t="s">
        <v>137</v>
      </c>
      <c r="B14" s="16" t="s">
        <v>15</v>
      </c>
      <c r="C14" s="16" t="s">
        <v>16</v>
      </c>
      <c r="D14" s="17" t="s">
        <v>17</v>
      </c>
      <c r="H14" s="18"/>
      <c r="N14" s="12" t="s">
        <v>138</v>
      </c>
      <c r="O14" s="12" t="str">
        <f>#REF!</f>
        <v>#REF!</v>
      </c>
      <c r="P14" s="18">
        <f>H12</f>
        <v>1.18</v>
      </c>
    </row>
    <row r="15" ht="12.75" customHeight="1">
      <c r="A15" s="12" t="s">
        <v>139</v>
      </c>
      <c r="B15" s="13">
        <f>'Eng-Start Here'!B15</f>
        <v>9.75</v>
      </c>
      <c r="C15" s="20">
        <f t="shared" ref="C15:C21" si="1">B15*25.4</f>
        <v>247.65</v>
      </c>
      <c r="D15" s="12">
        <v>2.0</v>
      </c>
      <c r="G15" s="9" t="s">
        <v>140</v>
      </c>
    </row>
    <row r="16" ht="12.75" customHeight="1">
      <c r="A16" s="12" t="s">
        <v>141</v>
      </c>
      <c r="B16" s="13">
        <f>'Eng-Start Here'!B16</f>
        <v>9.75</v>
      </c>
      <c r="C16" s="20">
        <f t="shared" si="1"/>
        <v>247.65</v>
      </c>
      <c r="D16" s="12">
        <v>2.0</v>
      </c>
      <c r="G16" s="12" t="s">
        <v>142</v>
      </c>
      <c r="H16" s="21" t="str">
        <f>'Eng-Start Here'!H16</f>
        <v>Surface</v>
      </c>
    </row>
    <row r="17" ht="12.75" customHeight="1">
      <c r="A17" s="12" t="s">
        <v>143</v>
      </c>
      <c r="B17" s="13">
        <f>'Eng-Start Here'!B17</f>
        <v>14.5</v>
      </c>
      <c r="C17" s="20">
        <f t="shared" si="1"/>
        <v>368.3</v>
      </c>
      <c r="D17" s="12">
        <v>2.0</v>
      </c>
      <c r="G17" s="22" t="s">
        <v>144</v>
      </c>
      <c r="H17" s="21">
        <f>'Eng-Start Here'!H17</f>
        <v>5</v>
      </c>
      <c r="N17" s="9" t="s">
        <v>26</v>
      </c>
    </row>
    <row r="18" ht="12.75" customHeight="1">
      <c r="A18" s="12" t="s">
        <v>145</v>
      </c>
      <c r="B18" s="13">
        <f>'Eng-Start Here'!B18</f>
        <v>0</v>
      </c>
      <c r="C18" s="20">
        <f t="shared" si="1"/>
        <v>0</v>
      </c>
      <c r="D18" s="12">
        <v>2.0</v>
      </c>
      <c r="G18" s="12" t="s">
        <v>146</v>
      </c>
      <c r="H18" s="44">
        <f>'Eng-Start Here'!H18</f>
        <v>20.08</v>
      </c>
      <c r="I18" s="2" t="s">
        <v>147</v>
      </c>
      <c r="J18" s="20">
        <f>H18*25.4</f>
        <v>510.032</v>
      </c>
      <c r="K18" s="12" t="s">
        <v>16</v>
      </c>
      <c r="N18" s="12" t="s">
        <v>148</v>
      </c>
    </row>
    <row r="19" ht="12.75" customHeight="1">
      <c r="A19" s="12" t="s">
        <v>149</v>
      </c>
      <c r="B19" s="13">
        <f>'Eng-Start Here'!B19</f>
        <v>1.5</v>
      </c>
      <c r="C19" s="20">
        <f t="shared" si="1"/>
        <v>38.1</v>
      </c>
      <c r="D19" s="12">
        <v>2.0</v>
      </c>
      <c r="G19" s="12" t="s">
        <v>150</v>
      </c>
      <c r="H19" s="21">
        <f>'Eng-Start Here'!H19</f>
        <v>2</v>
      </c>
      <c r="N19" s="12" t="s">
        <v>151</v>
      </c>
    </row>
    <row r="20" ht="12.75" customHeight="1">
      <c r="A20" s="12" t="s">
        <v>152</v>
      </c>
      <c r="B20" s="13">
        <f>'Eng-Start Here'!B20</f>
        <v>0</v>
      </c>
      <c r="C20" s="20">
        <f t="shared" si="1"/>
        <v>0</v>
      </c>
      <c r="D20" s="12">
        <v>2.0</v>
      </c>
      <c r="G20" s="12" t="s">
        <v>153</v>
      </c>
      <c r="H20" s="15">
        <f>H18/H19</f>
        <v>10.04</v>
      </c>
      <c r="I20" s="2" t="s">
        <v>147</v>
      </c>
      <c r="J20" s="20">
        <f>H20*25.4</f>
        <v>255.016</v>
      </c>
      <c r="K20" s="12" t="s">
        <v>16</v>
      </c>
      <c r="N20" s="22" t="s">
        <v>154</v>
      </c>
    </row>
    <row r="21" ht="12.75" customHeight="1">
      <c r="A21" s="12" t="s">
        <v>155</v>
      </c>
      <c r="B21" s="13">
        <f>'Eng-Start Here'!B21</f>
        <v>30.5</v>
      </c>
      <c r="C21" s="20">
        <f t="shared" si="1"/>
        <v>774.7</v>
      </c>
      <c r="D21" s="12">
        <v>2.0</v>
      </c>
      <c r="G21" s="12" t="s">
        <v>156</v>
      </c>
      <c r="H21" s="21">
        <f>'Eng-Start Here'!H21</f>
        <v>1</v>
      </c>
      <c r="N21" s="12" t="s">
        <v>38</v>
      </c>
    </row>
    <row r="22" ht="12.75" customHeight="1">
      <c r="G22" s="12" t="s">
        <v>157</v>
      </c>
      <c r="H22" s="15">
        <f>B21</f>
        <v>30.5</v>
      </c>
      <c r="I22" s="2" t="s">
        <v>147</v>
      </c>
      <c r="J22" s="20">
        <f>H22*25.4</f>
        <v>774.7</v>
      </c>
      <c r="K22" s="12" t="s">
        <v>16</v>
      </c>
    </row>
    <row r="23" ht="12.75" customHeight="1">
      <c r="A23" s="9" t="s">
        <v>158</v>
      </c>
      <c r="G23" s="12" t="s">
        <v>159</v>
      </c>
      <c r="H23" s="21">
        <f>'Eng-Start Here'!H23</f>
        <v>0</v>
      </c>
      <c r="N23" s="12" t="s">
        <v>160</v>
      </c>
      <c r="O23" s="45" t="s">
        <v>161</v>
      </c>
    </row>
    <row r="24" ht="12.75" customHeight="1">
      <c r="A24" s="12" t="s">
        <v>162</v>
      </c>
      <c r="B24" s="13" t="str">
        <f>'Eng-Start Here'!B24</f>
        <v>n/a</v>
      </c>
      <c r="G24" s="12" t="s">
        <v>163</v>
      </c>
      <c r="H24" s="15">
        <f>H21*H22+H23</f>
        <v>30.5</v>
      </c>
      <c r="I24" s="2" t="s">
        <v>147</v>
      </c>
      <c r="J24" s="20">
        <f>H24*25.4</f>
        <v>774.7</v>
      </c>
      <c r="K24" s="12" t="s">
        <v>16</v>
      </c>
    </row>
    <row r="25" ht="12.75" customHeight="1">
      <c r="A25" s="12" t="s">
        <v>47</v>
      </c>
      <c r="B25" s="13" t="str">
        <f>'Eng-Start Here'!B25</f>
        <v>n/a</v>
      </c>
      <c r="N25" s="12" t="s">
        <v>48</v>
      </c>
      <c r="O25" s="12" t="s">
        <v>49</v>
      </c>
    </row>
    <row r="26" ht="12.75" customHeight="1">
      <c r="A26" s="12" t="s">
        <v>164</v>
      </c>
      <c r="B26" s="13" t="str">
        <f>'Eng-Start Here'!B26</f>
        <v>n/a</v>
      </c>
      <c r="G26" s="9" t="s">
        <v>165</v>
      </c>
      <c r="H26" s="24">
        <f>'Eng-Start Here'!H26</f>
        <v>240000</v>
      </c>
      <c r="I26" s="2"/>
      <c r="K26" s="46" t="s">
        <v>52</v>
      </c>
      <c r="L26" s="47"/>
    </row>
    <row r="27" ht="12.75" customHeight="1">
      <c r="A27" s="12" t="s">
        <v>53</v>
      </c>
      <c r="B27" s="13" t="str">
        <f>'Eng-Start Here'!B27</f>
        <v>n/a</v>
      </c>
      <c r="G27" s="22" t="s">
        <v>166</v>
      </c>
      <c r="H27" s="27">
        <f>'Eng-Start Here'!H27</f>
        <v>0.22</v>
      </c>
      <c r="K27" s="48" t="str">
        <f>'Eng-Start Here'!K27</f>
        <v>SMK/MPC eyemark</v>
      </c>
      <c r="L27" s="49"/>
      <c r="N27" s="12" t="s">
        <v>167</v>
      </c>
      <c r="O27" s="12" t="s">
        <v>168</v>
      </c>
    </row>
    <row r="28" ht="12.75" customHeight="1">
      <c r="G28" s="11" t="s">
        <v>169</v>
      </c>
      <c r="H28" s="30">
        <f>(H20*H22)/30.033*H12</f>
        <v>12.03141877</v>
      </c>
      <c r="K28" s="48" t="str">
        <f>'Eng-Start Here'!K28</f>
        <v/>
      </c>
      <c r="L28" s="50"/>
    </row>
    <row r="29" ht="12.75" customHeight="1">
      <c r="A29" s="9" t="s">
        <v>170</v>
      </c>
      <c r="D29" s="9" t="s">
        <v>59</v>
      </c>
      <c r="K29" s="48" t="str">
        <f>'Eng-Start Here'!K29</f>
        <v/>
      </c>
      <c r="L29" s="49"/>
    </row>
    <row r="30" ht="12.75" customHeight="1">
      <c r="A30" s="12" t="s">
        <v>171</v>
      </c>
      <c r="B30" s="10" t="str">
        <f>'Eng-Start Here'!B30</f>
        <v>wickets</v>
      </c>
      <c r="D30" s="12" t="s">
        <v>172</v>
      </c>
      <c r="E30" s="32">
        <f>'Eng-Start Here'!E30</f>
        <v>2000</v>
      </c>
      <c r="H30" s="16" t="s">
        <v>173</v>
      </c>
      <c r="I30" s="16" t="s">
        <v>174</v>
      </c>
      <c r="J30" s="16" t="s">
        <v>175</v>
      </c>
      <c r="K30" s="48" t="str">
        <f>'Eng-Start Here'!K30</f>
        <v/>
      </c>
      <c r="L30" s="49"/>
    </row>
    <row r="31" ht="12.75" customHeight="1">
      <c r="A31" s="12" t="s">
        <v>176</v>
      </c>
      <c r="B31" s="10">
        <f>'Eng-Start Here'!B31</f>
        <v>250</v>
      </c>
      <c r="D31" s="12" t="s">
        <v>177</v>
      </c>
      <c r="E31" s="32">
        <f>'Eng-Start Here'!E31</f>
        <v>8</v>
      </c>
      <c r="G31" s="16" t="s">
        <v>178</v>
      </c>
      <c r="H31" s="20">
        <f>H20*H26/12/H21</f>
        <v>200800</v>
      </c>
      <c r="I31" s="20">
        <f>(H26/1000)*H28</f>
        <v>2887.540505</v>
      </c>
      <c r="J31" s="20">
        <f>I31/2.2046</f>
        <v>1309.779781</v>
      </c>
      <c r="K31" s="48" t="str">
        <f>'Eng-Start Here'!K31</f>
        <v/>
      </c>
      <c r="L31" s="49"/>
    </row>
    <row r="32" ht="12.75" customHeight="1">
      <c r="A32" s="12" t="s">
        <v>179</v>
      </c>
      <c r="B32" s="10" t="str">
        <f>'Eng-Start Here'!B32</f>
        <v>STANDARD</v>
      </c>
      <c r="D32" s="12" t="s">
        <v>180</v>
      </c>
      <c r="E32" s="32">
        <f>'Eng-Start Here'!E32</f>
        <v>1</v>
      </c>
      <c r="G32" s="16" t="s">
        <v>181</v>
      </c>
      <c r="H32" s="20">
        <f>H31*(1+H27)</f>
        <v>244976</v>
      </c>
      <c r="I32" s="20">
        <f>I31*(1+H27)</f>
        <v>3522.799417</v>
      </c>
      <c r="J32" s="20">
        <f>J31*(1+H27)</f>
        <v>1597.931333</v>
      </c>
      <c r="K32" s="48" t="str">
        <f>'Eng-Start Here'!K32</f>
        <v/>
      </c>
      <c r="L32" s="49"/>
    </row>
    <row r="33" ht="12.75" customHeight="1">
      <c r="A33" s="12" t="s">
        <v>182</v>
      </c>
      <c r="B33" s="10" t="str">
        <f>'Eng-Start Here'!B33</f>
        <v>4 x 5 x 4</v>
      </c>
      <c r="D33" s="12" t="s">
        <v>183</v>
      </c>
      <c r="E33" s="32" t="str">
        <f>'Eng-Start Here'!E33</f>
        <v>tba</v>
      </c>
      <c r="G33" s="16"/>
      <c r="K33" s="48" t="str">
        <f>'Eng-Start Here'!K33</f>
        <v/>
      </c>
      <c r="L33" s="49"/>
    </row>
    <row r="34" ht="12.75" customHeight="1">
      <c r="A34" s="12" t="s">
        <v>184</v>
      </c>
      <c r="B34" s="10" t="str">
        <f>'Eng-Start Here'!B34</f>
        <v>wicket ends only</v>
      </c>
      <c r="D34" s="12" t="s">
        <v>185</v>
      </c>
      <c r="E34" s="32">
        <f>'Eng-Start Here'!E34</f>
        <v>24.06283755</v>
      </c>
      <c r="G34" s="12" t="s">
        <v>186</v>
      </c>
      <c r="H34" s="21">
        <f>'Eng-Start Here'!H34</f>
        <v>0.5</v>
      </c>
      <c r="K34" s="48" t="str">
        <f>'Eng-Start Here'!K34</f>
        <v/>
      </c>
      <c r="L34" s="49"/>
    </row>
    <row r="35" ht="12.75" customHeight="1">
      <c r="A35" s="12" t="s">
        <v>187</v>
      </c>
      <c r="B35" s="10" t="str">
        <f>'Eng-Start Here'!B35</f>
        <v>9 x 5</v>
      </c>
      <c r="D35" s="12" t="s">
        <v>188</v>
      </c>
      <c r="E35" s="32" t="str">
        <f>'Eng-Start Here'!E35</f>
        <v>#VALUE!</v>
      </c>
      <c r="G35" s="12" t="s">
        <v>189</v>
      </c>
      <c r="H35" s="12">
        <f>H34*H17</f>
        <v>2.5</v>
      </c>
      <c r="K35" s="48" t="str">
        <f>'Eng-Start Here'!K35</f>
        <v/>
      </c>
      <c r="L35" s="49"/>
    </row>
    <row r="36" ht="12.75" customHeight="1">
      <c r="A36" s="12" t="s">
        <v>190</v>
      </c>
      <c r="B36" s="10" t="str">
        <f>'Eng-Start Here'!B36</f>
        <v>9 x 5</v>
      </c>
      <c r="D36" s="12" t="s">
        <v>191</v>
      </c>
      <c r="E36" s="32" t="str">
        <f>'Eng-Start Here'!E36</f>
        <v>48x40 Exp</v>
      </c>
      <c r="G36" s="12" t="s">
        <v>192</v>
      </c>
      <c r="H36" s="21">
        <f>'Eng-Start Here'!H36</f>
        <v>500</v>
      </c>
      <c r="K36" s="48" t="str">
        <f>'Eng-Start Here'!K36</f>
        <v/>
      </c>
      <c r="L36" s="49"/>
    </row>
    <row r="37" ht="12.75" customHeight="1">
      <c r="A37" s="12" t="s">
        <v>193</v>
      </c>
      <c r="B37" s="10">
        <f>'Eng-Start Here'!B37</f>
        <v>0.625</v>
      </c>
      <c r="D37" s="12" t="s">
        <v>194</v>
      </c>
      <c r="E37" s="32" t="str">
        <f>'Eng-Start Here'!E37</f>
        <v>used, export</v>
      </c>
      <c r="G37" s="12" t="s">
        <v>195</v>
      </c>
      <c r="H37" s="35">
        <f>H32/(55*H36)</f>
        <v>8.908218182</v>
      </c>
      <c r="K37" s="48" t="str">
        <f>'Eng-Start Here'!K37</f>
        <v/>
      </c>
      <c r="L37" s="49"/>
    </row>
    <row r="38" ht="12.75" customHeight="1">
      <c r="A38" s="12" t="s">
        <v>196</v>
      </c>
      <c r="B38" s="10">
        <f>'Eng-Start Here'!B38</f>
        <v>2</v>
      </c>
      <c r="D38" s="12" t="s">
        <v>197</v>
      </c>
      <c r="E38" s="32">
        <f>'Eng-Start Here'!E38</f>
        <v>5</v>
      </c>
      <c r="G38" s="12" t="s">
        <v>198</v>
      </c>
      <c r="H38" s="35">
        <f>H35+H37</f>
        <v>11.40821818</v>
      </c>
      <c r="K38" s="48" t="str">
        <f>'Eng-Start Here'!K38</f>
        <v/>
      </c>
      <c r="L38" s="49"/>
    </row>
    <row r="39" ht="12.75" customHeight="1">
      <c r="A39" s="12" t="s">
        <v>199</v>
      </c>
      <c r="B39" s="10" t="str">
        <f>'Eng-Start Here'!B39</f>
        <v>2 x 7 on 1.5" centers</v>
      </c>
      <c r="D39" s="12" t="s">
        <v>200</v>
      </c>
      <c r="E39" s="32">
        <f>'Eng-Start Here'!E39</f>
        <v>8</v>
      </c>
      <c r="K39" s="48" t="str">
        <f>'Eng-Start Here'!K39</f>
        <v/>
      </c>
      <c r="L39" s="49"/>
    </row>
    <row r="40" ht="12.75" customHeight="1">
      <c r="A40" s="12" t="s">
        <v>201</v>
      </c>
      <c r="B40" s="10" t="str">
        <f>'Eng-Start Here'!B40</f>
        <v>0.25"</v>
      </c>
      <c r="D40" s="12" t="s">
        <v>202</v>
      </c>
      <c r="E40" s="32">
        <f>'Eng-Start Here'!E40</f>
        <v>80000</v>
      </c>
      <c r="G40" s="12" t="s">
        <v>203</v>
      </c>
      <c r="H40" s="21" t="str">
        <f>'Eng-Start Here'!H40</f>
        <v>halftone</v>
      </c>
      <c r="I40" s="51" t="s">
        <v>104</v>
      </c>
      <c r="K40" s="48" t="str">
        <f>'Eng-Start Here'!K40</f>
        <v/>
      </c>
      <c r="L40" s="49"/>
    </row>
    <row r="41" ht="12.75" customHeight="1">
      <c r="A41" s="12" t="s">
        <v>204</v>
      </c>
      <c r="B41" s="10" t="str">
        <f>'Eng-Start Here'!B41</f>
        <v>n/a</v>
      </c>
      <c r="D41" s="12" t="s">
        <v>205</v>
      </c>
      <c r="E41" s="32" t="str">
        <f>'Eng-Start Here'!E41</f>
        <v>no</v>
      </c>
      <c r="G41" s="12" t="s">
        <v>206</v>
      </c>
      <c r="H41" s="21" t="str">
        <f>'Eng-Start Here'!H41</f>
        <v>?</v>
      </c>
      <c r="I41" s="2" t="s">
        <v>110</v>
      </c>
      <c r="K41" s="52" t="str">
        <f>'Eng-Start Here'!K41</f>
        <v/>
      </c>
      <c r="L41" s="53"/>
    </row>
    <row r="42" ht="12.75" customHeight="1">
      <c r="D42" s="12" t="s">
        <v>111</v>
      </c>
      <c r="E42" s="32" t="str">
        <f>'Eng-Start Here'!E42</f>
        <v>yes</v>
      </c>
      <c r="G42" s="22" t="s">
        <v>154</v>
      </c>
      <c r="H42" s="13"/>
    </row>
    <row r="43" ht="12.75" customHeight="1"/>
    <row r="44" ht="12.75" customHeight="1">
      <c r="A44" s="9" t="s">
        <v>207</v>
      </c>
      <c r="G44" s="9"/>
      <c r="H44" s="39" t="s">
        <v>208</v>
      </c>
      <c r="I44" s="9" t="s">
        <v>115</v>
      </c>
      <c r="J44" s="9" t="s">
        <v>116</v>
      </c>
      <c r="K44" s="9" t="s">
        <v>209</v>
      </c>
    </row>
    <row r="45" ht="12.75" customHeight="1">
      <c r="A45" s="54" t="str">
        <f>'Eng-Start Here'!#REF!</f>
        <v>#ERROR!</v>
      </c>
      <c r="B45" s="13"/>
      <c r="G45" s="12" t="s">
        <v>119</v>
      </c>
      <c r="H45" s="13"/>
      <c r="I45" s="40"/>
    </row>
    <row r="46" ht="12.75" customHeight="1">
      <c r="A46" s="54" t="str">
        <f>'Eng-Start Here'!A46</f>
        <v/>
      </c>
      <c r="B46" s="13"/>
      <c r="G46" s="12" t="s">
        <v>120</v>
      </c>
      <c r="H46" s="13"/>
      <c r="I46" s="40"/>
    </row>
    <row r="47" ht="12.75" customHeight="1">
      <c r="A47" s="54" t="str">
        <f>'Eng-Start Here'!A47</f>
        <v/>
      </c>
      <c r="B47" s="13"/>
      <c r="G47" s="12" t="s">
        <v>121</v>
      </c>
      <c r="H47" s="13"/>
      <c r="I47" s="40"/>
    </row>
    <row r="48" ht="12.75" customHeight="1">
      <c r="A48" s="54" t="str">
        <f>'Eng-Start Here'!A48</f>
        <v/>
      </c>
      <c r="G48" s="12" t="s">
        <v>122</v>
      </c>
      <c r="H48" s="13"/>
      <c r="I48" s="40"/>
    </row>
    <row r="49" ht="12.75" customHeight="1">
      <c r="A49" s="54" t="str">
        <f>'Eng-Start Here'!A49</f>
        <v/>
      </c>
      <c r="G49" s="12" t="s">
        <v>123</v>
      </c>
      <c r="H49" s="13"/>
      <c r="I49" s="40"/>
    </row>
    <row r="50" ht="12.75" customHeight="1">
      <c r="A50" s="54" t="str">
        <f>'Eng-Start Here'!A50</f>
        <v/>
      </c>
      <c r="G50" s="12" t="s">
        <v>124</v>
      </c>
      <c r="H50" s="13"/>
      <c r="I50" s="40"/>
    </row>
    <row r="51" ht="12.75" customHeight="1">
      <c r="A51" s="54" t="str">
        <f>'Eng-Start Here'!A51</f>
        <v/>
      </c>
      <c r="G51" s="12" t="s">
        <v>125</v>
      </c>
      <c r="H51" s="13"/>
      <c r="I51" s="40"/>
    </row>
    <row r="52" ht="12.75" customHeight="1">
      <c r="A52" s="54" t="str">
        <f>'Eng-Start Here'!A52</f>
        <v/>
      </c>
      <c r="G52" s="12" t="s">
        <v>126</v>
      </c>
      <c r="H52" s="13"/>
      <c r="I52" s="40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5" footer="0.0" header="0.0" left="0.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2011-03-12T02:11:17Z</dcterms:created>
  <dc:creator>Steven Karlsrud</dc:creator>
</cp:coreProperties>
</file>