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esktop\Be-Academy\"/>
    </mc:Choice>
  </mc:AlternateContent>
  <xr:revisionPtr revIDLastSave="0" documentId="13_ncr:1_{AA774EB1-EF8E-43E9-894E-C448FCBF1535}" xr6:coauthVersionLast="47" xr6:coauthVersionMax="47" xr10:uidLastSave="{00000000-0000-0000-0000-000000000000}"/>
  <bookViews>
    <workbookView xWindow="-120" yWindow="-120" windowWidth="20730" windowHeight="11040" xr2:uid="{3FEAAF0C-8474-4E62-A31E-E6AF8B0F84BF}"/>
  </bookViews>
  <sheets>
    <sheet name="Produtos" sheetId="1" r:id="rId1"/>
    <sheet name="Gráficos" sheetId="3" r:id="rId2"/>
    <sheet name="Controle" sheetId="4" r:id="rId3"/>
  </sheets>
  <definedNames>
    <definedName name="_xlnm._FilterDatabase" localSheetId="0" hidden="1">Produtos!$A$13:$M$27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I6" i="4"/>
  <c r="B4" i="1"/>
  <c r="B6" i="1"/>
  <c r="B5" i="1"/>
  <c r="A26" i="1"/>
  <c r="A27" i="1" s="1"/>
  <c r="H3" i="1"/>
  <c r="F3" i="1"/>
  <c r="K19" i="1"/>
  <c r="K20" i="1"/>
  <c r="K18" i="1"/>
  <c r="K17" i="1"/>
  <c r="K21" i="1"/>
  <c r="K22" i="1"/>
  <c r="K23" i="1"/>
  <c r="K24" i="1"/>
  <c r="K25" i="1"/>
  <c r="K26" i="1"/>
  <c r="K27" i="1"/>
  <c r="M16" i="1"/>
  <c r="K15" i="1"/>
  <c r="B7" i="1" s="1"/>
  <c r="K16" i="1"/>
  <c r="K14" i="1"/>
  <c r="M15" i="1"/>
  <c r="M17" i="1"/>
  <c r="M18" i="1"/>
  <c r="M19" i="1"/>
  <c r="M20" i="1"/>
  <c r="M21" i="1"/>
  <c r="M22" i="1"/>
  <c r="M23" i="1"/>
  <c r="M24" i="1"/>
  <c r="M25" i="1"/>
  <c r="M26" i="1"/>
  <c r="M27" i="1"/>
  <c r="M14" i="1"/>
  <c r="A25" i="1"/>
</calcChain>
</file>

<file path=xl/sharedStrings.xml><?xml version="1.0" encoding="utf-8"?>
<sst xmlns="http://schemas.openxmlformats.org/spreadsheetml/2006/main" count="114" uniqueCount="90">
  <si>
    <t>GRUPO</t>
  </si>
  <si>
    <t>PRODUTO</t>
  </si>
  <si>
    <t>DESCRIÇÃO</t>
  </si>
  <si>
    <t>MARCA</t>
  </si>
  <si>
    <t>MODELO</t>
  </si>
  <si>
    <t>NS</t>
  </si>
  <si>
    <t>PRATELEIRA</t>
  </si>
  <si>
    <t>VL. COMPRA</t>
  </si>
  <si>
    <t>VL VENDA</t>
  </si>
  <si>
    <t>PLACAS</t>
  </si>
  <si>
    <t>PROCESSADORES</t>
  </si>
  <si>
    <t>MEMÓRIAS</t>
  </si>
  <si>
    <t>Teclado</t>
  </si>
  <si>
    <t>Mouse</t>
  </si>
  <si>
    <t>QTD PROD.</t>
  </si>
  <si>
    <t>QTD ITENS</t>
  </si>
  <si>
    <t>ESTOQUE</t>
  </si>
  <si>
    <t>INFOCITY</t>
  </si>
  <si>
    <t>Positivo</t>
  </si>
  <si>
    <t>PMec02</t>
  </si>
  <si>
    <t>Tec01</t>
  </si>
  <si>
    <t>Multilaser</t>
  </si>
  <si>
    <t>Mouse Game</t>
  </si>
  <si>
    <t>MGa10</t>
  </si>
  <si>
    <t>Mou01</t>
  </si>
  <si>
    <t>% LUCRO</t>
  </si>
  <si>
    <t>VL LUCRO</t>
  </si>
  <si>
    <t>Placa Mãe</t>
  </si>
  <si>
    <t>Gigabyte</t>
  </si>
  <si>
    <t>GB intel</t>
  </si>
  <si>
    <t>PMaeI</t>
  </si>
  <si>
    <t>PM01</t>
  </si>
  <si>
    <t>INTEL</t>
  </si>
  <si>
    <t>Intel</t>
  </si>
  <si>
    <t>I5</t>
  </si>
  <si>
    <t>Coluna1</t>
  </si>
  <si>
    <t>HD</t>
  </si>
  <si>
    <t>SEAGATE</t>
  </si>
  <si>
    <t>500 GB</t>
  </si>
  <si>
    <t>SEAG500AB</t>
  </si>
  <si>
    <t>HD01</t>
  </si>
  <si>
    <t>RAM</t>
  </si>
  <si>
    <t>Hyper</t>
  </si>
  <si>
    <t>8 GB</t>
  </si>
  <si>
    <t>HY8</t>
  </si>
  <si>
    <t>RAM01</t>
  </si>
  <si>
    <t>SSD</t>
  </si>
  <si>
    <t>SANDISK</t>
  </si>
  <si>
    <t>SD320</t>
  </si>
  <si>
    <t>SSD01</t>
  </si>
  <si>
    <t>DESKTOP</t>
  </si>
  <si>
    <t>DELL</t>
  </si>
  <si>
    <t>320 GB</t>
  </si>
  <si>
    <t>i5, 500 GB, 16 GB</t>
  </si>
  <si>
    <t>DELL-GAME</t>
  </si>
  <si>
    <t>LAPTOP</t>
  </si>
  <si>
    <t>LENOVO</t>
  </si>
  <si>
    <t>17, 1TB, 12GB</t>
  </si>
  <si>
    <t>LEGYON</t>
  </si>
  <si>
    <t>DeskT01</t>
  </si>
  <si>
    <t>NoteT01</t>
  </si>
  <si>
    <t>PLACA DE VIDEO</t>
  </si>
  <si>
    <t>RADEON</t>
  </si>
  <si>
    <t>8GB</t>
  </si>
  <si>
    <t>RX 580</t>
  </si>
  <si>
    <t>VIDC01</t>
  </si>
  <si>
    <t>AMD</t>
  </si>
  <si>
    <t>RYZEN</t>
  </si>
  <si>
    <t>Teclado Mecânico</t>
  </si>
  <si>
    <t>Proc01</t>
  </si>
  <si>
    <t>RYZEN 7, 3.5GHZ, 16N/8T</t>
  </si>
  <si>
    <t>Intel i5, 3.4GHZ, 12N/6T</t>
  </si>
  <si>
    <t>R7</t>
  </si>
  <si>
    <t>DESC</t>
  </si>
  <si>
    <t>Buscar Prod.</t>
  </si>
  <si>
    <t>Categorias</t>
  </si>
  <si>
    <t>PERIFÉRICOS</t>
  </si>
  <si>
    <t>Caixa de Som</t>
  </si>
  <si>
    <t>Microfone</t>
  </si>
  <si>
    <t>Fone</t>
  </si>
  <si>
    <t>Mãe</t>
  </si>
  <si>
    <t>Audio</t>
  </si>
  <si>
    <t>Vídeo</t>
  </si>
  <si>
    <t>Captura</t>
  </si>
  <si>
    <t>Rede</t>
  </si>
  <si>
    <t>PENDRIVE</t>
  </si>
  <si>
    <t>NOTEBOOK</t>
  </si>
  <si>
    <t>TABLET</t>
  </si>
  <si>
    <t>computador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</si>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</sst>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4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1" fillId="4" borderId="20" xfId="0" applyFont="1" applyFill="1" applyBorder="1"/>
    <xf numFmtId="0" fontId="1" fillId="3" borderId="25" xfId="0" applyFont="1" applyFill="1" applyBorder="1"/>
    <xf numFmtId="0" fontId="0" fillId="2" borderId="26" xfId="0" applyFill="1" applyBorder="1" applyAlignment="1">
      <alignment horizontal="center"/>
    </xf>
    <xf numFmtId="0" fontId="1" fillId="4" borderId="23" xfId="0" applyFont="1" applyFill="1" applyBorder="1"/>
    <xf numFmtId="0" fontId="0" fillId="0" borderId="24" xfId="0" applyBorder="1" applyAlignment="1">
      <alignment horizontal="center"/>
    </xf>
    <xf numFmtId="0" fontId="1" fillId="4" borderId="18" xfId="0" applyFont="1" applyFill="1" applyBorder="1"/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14" xfId="0" applyNumberFormat="1" applyBorder="1" applyAlignment="1">
      <alignment horizontal="center"/>
    </xf>
    <xf numFmtId="44" fontId="0" fillId="0" borderId="2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1" xfId="0" applyBorder="1"/>
    <xf numFmtId="0" fontId="0" fillId="0" borderId="22" xfId="0" applyBorder="1"/>
    <xf numFmtId="44" fontId="0" fillId="0" borderId="1" xfId="0" applyNumberFormat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17"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4" formatCode="&quot;R$&quot;\ #,##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9EE-4A31-A337-F52576FBEE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EE-4A31-A337-F52576FBEE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EE-4A31-A337-F52576FBEE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9EE-4A31-A337-F52576FBEE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9EE-4A31-A337-F52576FBEE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9EE-4A31-A337-F52576FBEE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9EE-4A31-A337-F52576FBEE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9EE-4A31-A337-F52576FBEE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EE-4A31-A337-F52576FBEE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9EE-4A31-A337-F52576FBEE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9EE-4A31-A337-F52576FBEE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9EE-4A31-A337-F52576FBEE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9EE-4A31-A337-F52576FBEE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9EE-4A31-A337-F52576FBEE6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Produtos!$B$14:$C$27</c:f>
              <c:multiLvlStrCache>
                <c:ptCount val="11"/>
                <c:lvl>
                  <c:pt idx="0">
                    <c:v>Teclado</c:v>
                  </c:pt>
                  <c:pt idx="1">
                    <c:v>Mouse</c:v>
                  </c:pt>
                  <c:pt idx="2">
                    <c:v>Placa Mãe</c:v>
                  </c:pt>
                  <c:pt idx="3">
                    <c:v>INTEL</c:v>
                  </c:pt>
                  <c:pt idx="4">
                    <c:v>HD</c:v>
                  </c:pt>
                  <c:pt idx="5">
                    <c:v>RAM</c:v>
                  </c:pt>
                  <c:pt idx="6">
                    <c:v>SSD</c:v>
                  </c:pt>
                  <c:pt idx="7">
                    <c:v>DESKTOP</c:v>
                  </c:pt>
                  <c:pt idx="8">
                    <c:v>LAPTOP</c:v>
                  </c:pt>
                  <c:pt idx="9">
                    <c:v>PLACA DE VIDEO</c:v>
                  </c:pt>
                  <c:pt idx="10">
                    <c:v>AMD</c:v>
                  </c:pt>
                </c:lvl>
                <c:lvl>
                  <c:pt idx="0">
                    <c:v>PERIFÉRICOS</c:v>
                  </c:pt>
                  <c:pt idx="1">
                    <c:v>PERIFÉRICOS</c:v>
                  </c:pt>
                  <c:pt idx="2">
                    <c:v>PLACAS</c:v>
                  </c:pt>
                  <c:pt idx="3">
                    <c:v>PROCESSADORES</c:v>
                  </c:pt>
                  <c:pt idx="4">
                    <c:v>MEMÓRIAS</c:v>
                  </c:pt>
                  <c:pt idx="5">
                    <c:v>MEMÓRIAS</c:v>
                  </c:pt>
                  <c:pt idx="6">
                    <c:v>MEMÓRIAS</c:v>
                  </c:pt>
                  <c:pt idx="7">
                    <c:v>COMPUTADOR</c:v>
                  </c:pt>
                  <c:pt idx="8">
                    <c:v>COMPUTADOR</c:v>
                  </c:pt>
                  <c:pt idx="9">
                    <c:v>PLACAS</c:v>
                  </c:pt>
                  <c:pt idx="10">
                    <c:v>PROCESSADORES</c:v>
                  </c:pt>
                </c:lvl>
              </c:multiLvlStrCache>
            </c:multiLvlStrRef>
          </c:cat>
          <c:val>
            <c:numRef>
              <c:f>Produtos!$H$14:$H$27</c:f>
              <c:numCache>
                <c:formatCode>0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EE-4A31-A337-F52576FBEE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11</xdr:row>
      <xdr:rowOff>0</xdr:rowOff>
    </xdr:from>
    <xdr:to>
      <xdr:col>9</xdr:col>
      <xdr:colOff>203654</xdr:colOff>
      <xdr:row>25</xdr:row>
      <xdr:rowOff>69397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1C1BE9D-664E-48A5-B884-22E850CE7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35187-C3C4-485B-A9E9-08CD93DC85D0}" name="Tabela1" displayName="Tabela1" ref="A13:M27" totalsRowShown="0" headerRowDxfId="16" headerRowBorderDxfId="15" tableBorderDxfId="14" totalsRowBorderDxfId="13">
  <autoFilter ref="A13:M27" xr:uid="{F5CDACEF-65F5-4330-ABAD-EF007D1458E0}"/>
  <tableColumns count="13">
    <tableColumn id="1" xr3:uid="{56F2C431-E2FD-4AB4-93CF-AA0511CE526D}" name="Coluna1" dataDxfId="12">
      <calculatedColumnFormula>IF(B14="","",A13+1)</calculatedColumnFormula>
    </tableColumn>
    <tableColumn id="2" xr3:uid="{60F7623F-8183-40B3-B273-F9F2DAB6BBF4}" name="GRUPO" dataDxfId="11"/>
    <tableColumn id="3" xr3:uid="{5001C2D8-DF4D-47F6-ABDF-ADCAA449EEA8}" name="PRODUTO" dataDxfId="10"/>
    <tableColumn id="4" xr3:uid="{C27F4594-D338-4BDE-AF8E-05316C405ED5}" name="MARCA" dataDxfId="9"/>
    <tableColumn id="5" xr3:uid="{63B35D78-A4FE-4816-A450-DE8E0C34627B}" name="DESCRIÇÃO" dataDxfId="8"/>
    <tableColumn id="6" xr3:uid="{8375B28E-67AB-421F-A16B-954CE0D68DE6}" name="MODELO" dataDxfId="7"/>
    <tableColumn id="7" xr3:uid="{A7A1D69C-2B38-4BA7-B032-374E699403C8}" name="NS" dataDxfId="6"/>
    <tableColumn id="8" xr3:uid="{4C72394C-5446-4E92-A767-C7CF0894B177}" name="ESTOQUE" dataDxfId="5"/>
    <tableColumn id="9" xr3:uid="{A3337098-7D24-4229-AD81-4698658A3E07}" name="PRATELEIRA" dataDxfId="4"/>
    <tableColumn id="10" xr3:uid="{63016177-161F-423B-B006-A7511CFF968B}" name="VL. COMPRA" dataDxfId="3"/>
    <tableColumn id="11" xr3:uid="{E0AD391C-D5A3-46F0-9EB9-0091CD2C58D8}" name="VL VENDA" dataDxfId="2">
      <calculatedColumnFormula>IF(L14&gt;0,J14+(J14*L14),"")</calculatedColumnFormula>
    </tableColumn>
    <tableColumn id="12" xr3:uid="{4D2538E0-3BE8-473C-A624-18D8EDCEC397}" name="% LUCRO" dataDxfId="1"/>
    <tableColumn id="13" xr3:uid="{3E2B56B4-30EC-460B-824E-B45FB6527C07}" name="VL LUCRO" dataDxfId="0">
      <calculatedColumnFormula>IF(L14&lt;&gt;"",J14*L14,"")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ACEF-65F5-4330-ABAD-EF007D1458E0}">
  <dimension ref="A1:M30"/>
  <sheetViews>
    <sheetView tabSelected="1" topLeftCell="A3" zoomScale="80" zoomScaleNormal="80" workbookViewId="0">
      <selection activeCell="D18" sqref="D18"/>
    </sheetView>
  </sheetViews>
  <sheetFormatPr defaultRowHeight="15" x14ac:dyDescent="0.25"/>
  <cols>
    <col min="1" max="1" width="14.5703125" customWidth="1"/>
    <col min="2" max="2" width="16.140625" customWidth="1"/>
    <col min="3" max="3" width="19.28515625" style="14" customWidth="1"/>
    <col min="4" max="4" width="12.140625" customWidth="1"/>
    <col min="5" max="5" width="29.7109375" customWidth="1"/>
    <col min="6" max="6" width="15.42578125" customWidth="1"/>
    <col min="7" max="7" width="20" customWidth="1"/>
    <col min="8" max="8" width="15.5703125" style="6" customWidth="1"/>
    <col min="9" max="9" width="22" customWidth="1"/>
    <col min="10" max="10" width="20.140625" style="9" customWidth="1"/>
    <col min="11" max="11" width="15.28515625" style="9" customWidth="1"/>
    <col min="12" max="12" width="17.85546875" style="9" customWidth="1"/>
    <col min="13" max="13" width="15.7109375" style="11" customWidth="1"/>
  </cols>
  <sheetData>
    <row r="1" spans="1:13" ht="15.75" thickBot="1" x14ac:dyDescent="0.3"/>
    <row r="2" spans="1:13" ht="15.75" thickBot="1" x14ac:dyDescent="0.3">
      <c r="A2" s="36" t="s">
        <v>74</v>
      </c>
      <c r="B2" s="37">
        <v>9</v>
      </c>
      <c r="C2"/>
      <c r="F2" s="29" t="s">
        <v>14</v>
      </c>
      <c r="H2" s="29" t="s">
        <v>15</v>
      </c>
    </row>
    <row r="3" spans="1:13" ht="15.75" thickBot="1" x14ac:dyDescent="0.3">
      <c r="A3" s="38" t="s">
        <v>1</v>
      </c>
      <c r="B3" s="39" t="str">
        <f>_xlfn.XLOOKUP(B2,Tabela1[Coluna1],Tabela1[PRODUTO],"Não encontrado",1,1)</f>
        <v>LAPTOP</v>
      </c>
      <c r="C3"/>
      <c r="F3" s="30">
        <f>COUNTIF(Tabela1[PRODUTO],"*")</f>
        <v>11</v>
      </c>
      <c r="H3" s="31">
        <f>SUM(Tabela1[ESTOQUE])</f>
        <v>58</v>
      </c>
    </row>
    <row r="4" spans="1:13" x14ac:dyDescent="0.25">
      <c r="A4" s="40" t="s">
        <v>0</v>
      </c>
      <c r="B4" s="33" t="str">
        <f>_xlfn.XLOOKUP(B2,Tabela1[Coluna1],Tabela1[GRUPO],"Não encontrado",1,1)</f>
        <v>COMPUTADOR</v>
      </c>
      <c r="C4"/>
      <c r="H4"/>
    </row>
    <row r="5" spans="1:13" x14ac:dyDescent="0.25">
      <c r="A5" s="40" t="s">
        <v>3</v>
      </c>
      <c r="B5" s="33" t="str">
        <f>_xlfn.XLOOKUP(B2,Tabela1[Coluna1],Tabela1[MARCA],"Não encontrado",1,1)</f>
        <v>LENOVO</v>
      </c>
      <c r="C5"/>
      <c r="H5"/>
    </row>
    <row r="6" spans="1:13" x14ac:dyDescent="0.25">
      <c r="A6" s="40" t="s">
        <v>73</v>
      </c>
      <c r="B6" s="33" t="str">
        <f>_xlfn.XLOOKUP(B2,Tabela1[Coluna1],Tabela1[DESCRIÇÃO],"Não encontrado",1,1)</f>
        <v>17, 1TB, 12GB</v>
      </c>
      <c r="C6"/>
      <c r="H6"/>
    </row>
    <row r="7" spans="1:13" ht="15.75" thickBot="1" x14ac:dyDescent="0.3">
      <c r="A7" s="35" t="s">
        <v>8</v>
      </c>
      <c r="B7" s="44">
        <f>_xlfn.XLOOKUP(B2,Tabela1[Coluna1],Tabela1[VL VENDA],"Não encontrado",1,1)</f>
        <v>5098.55</v>
      </c>
    </row>
    <row r="9" spans="1:13" x14ac:dyDescent="0.25">
      <c r="E9" s="28"/>
      <c r="G9" s="11"/>
      <c r="H9"/>
      <c r="J9"/>
      <c r="K9"/>
      <c r="L9"/>
      <c r="M9"/>
    </row>
    <row r="10" spans="1:13" x14ac:dyDescent="0.25">
      <c r="E10" s="28"/>
      <c r="H10"/>
      <c r="J10"/>
      <c r="K10"/>
      <c r="L10"/>
      <c r="M10"/>
    </row>
    <row r="11" spans="1:13" ht="15.75" thickBot="1" x14ac:dyDescent="0.3"/>
    <row r="12" spans="1:13" ht="26.25" thickBot="1" x14ac:dyDescent="0.45">
      <c r="A12" s="50" t="s">
        <v>17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/>
    </row>
    <row r="13" spans="1:13" x14ac:dyDescent="0.25">
      <c r="A13" s="19" t="s">
        <v>35</v>
      </c>
      <c r="B13" s="17" t="s">
        <v>0</v>
      </c>
      <c r="C13" s="17" t="s">
        <v>1</v>
      </c>
      <c r="D13" s="17" t="s">
        <v>3</v>
      </c>
      <c r="E13" s="17" t="s">
        <v>2</v>
      </c>
      <c r="F13" s="17" t="s">
        <v>4</v>
      </c>
      <c r="G13" s="17" t="s">
        <v>5</v>
      </c>
      <c r="H13" s="17" t="s">
        <v>16</v>
      </c>
      <c r="I13" s="17" t="s">
        <v>6</v>
      </c>
      <c r="J13" s="17" t="s">
        <v>7</v>
      </c>
      <c r="K13" s="17" t="s">
        <v>8</v>
      </c>
      <c r="L13" s="17" t="s">
        <v>25</v>
      </c>
      <c r="M13" s="20" t="s">
        <v>26</v>
      </c>
    </row>
    <row r="14" spans="1:13" x14ac:dyDescent="0.25">
      <c r="A14" s="15">
        <v>1</v>
      </c>
      <c r="B14" s="3" t="s">
        <v>76</v>
      </c>
      <c r="C14" s="12" t="s">
        <v>12</v>
      </c>
      <c r="D14" s="2" t="s">
        <v>18</v>
      </c>
      <c r="E14" s="2" t="s">
        <v>68</v>
      </c>
      <c r="F14" s="2" t="s">
        <v>19</v>
      </c>
      <c r="G14" s="2">
        <v>98978723</v>
      </c>
      <c r="H14" s="4">
        <v>10</v>
      </c>
      <c r="I14" s="2" t="s">
        <v>20</v>
      </c>
      <c r="J14" s="41">
        <v>176</v>
      </c>
      <c r="K14" s="49">
        <f t="shared" ref="K14:K27" si="0">IF(L14&gt;0,J14+(J14*L14),"")</f>
        <v>193.6</v>
      </c>
      <c r="L14" s="16">
        <v>0.1</v>
      </c>
      <c r="M14" s="42">
        <f t="shared" ref="M14:M27" si="1">IF(L14&lt;&gt;"",J14*L14,"")</f>
        <v>17.600000000000001</v>
      </c>
    </row>
    <row r="15" spans="1:13" x14ac:dyDescent="0.25">
      <c r="A15" s="15">
        <v>2</v>
      </c>
      <c r="B15" s="3" t="s">
        <v>76</v>
      </c>
      <c r="C15" s="12" t="s">
        <v>13</v>
      </c>
      <c r="D15" s="2" t="s">
        <v>21</v>
      </c>
      <c r="E15" s="2" t="s">
        <v>22</v>
      </c>
      <c r="F15" s="2" t="s">
        <v>23</v>
      </c>
      <c r="G15" s="2">
        <v>97897879</v>
      </c>
      <c r="H15" s="4">
        <v>7</v>
      </c>
      <c r="I15" s="2" t="s">
        <v>24</v>
      </c>
      <c r="J15" s="41">
        <v>46</v>
      </c>
      <c r="K15" s="49">
        <f t="shared" si="0"/>
        <v>49.22</v>
      </c>
      <c r="L15" s="16">
        <v>7.0000000000000007E-2</v>
      </c>
      <c r="M15" s="42">
        <f t="shared" si="1"/>
        <v>3.22</v>
      </c>
    </row>
    <row r="16" spans="1:13" x14ac:dyDescent="0.25">
      <c r="A16" s="15">
        <v>3</v>
      </c>
      <c r="B16" s="3" t="s">
        <v>9</v>
      </c>
      <c r="C16" s="12" t="s">
        <v>27</v>
      </c>
      <c r="D16" s="2" t="s">
        <v>28</v>
      </c>
      <c r="E16" s="2" t="s">
        <v>29</v>
      </c>
      <c r="F16" s="2" t="s">
        <v>30</v>
      </c>
      <c r="G16" s="2">
        <v>87600987</v>
      </c>
      <c r="H16" s="4">
        <v>2</v>
      </c>
      <c r="I16" s="2" t="s">
        <v>31</v>
      </c>
      <c r="J16" s="41">
        <v>378</v>
      </c>
      <c r="K16" s="49">
        <f t="shared" si="0"/>
        <v>389.34</v>
      </c>
      <c r="L16" s="16">
        <v>0.03</v>
      </c>
      <c r="M16" s="42">
        <f t="shared" si="1"/>
        <v>11.34</v>
      </c>
    </row>
    <row r="17" spans="1:13" x14ac:dyDescent="0.25">
      <c r="A17" s="15">
        <v>4</v>
      </c>
      <c r="B17" s="3" t="s">
        <v>10</v>
      </c>
      <c r="C17" s="12" t="s">
        <v>32</v>
      </c>
      <c r="D17" s="2" t="s">
        <v>33</v>
      </c>
      <c r="E17" s="2" t="s">
        <v>71</v>
      </c>
      <c r="F17" s="2" t="s">
        <v>34</v>
      </c>
      <c r="G17" s="2">
        <v>89023784</v>
      </c>
      <c r="H17" s="4">
        <v>5</v>
      </c>
      <c r="I17" s="2" t="s">
        <v>69</v>
      </c>
      <c r="J17" s="41">
        <v>878</v>
      </c>
      <c r="K17" s="49">
        <f t="shared" si="0"/>
        <v>965.8</v>
      </c>
      <c r="L17" s="16">
        <v>0.1</v>
      </c>
      <c r="M17" s="42">
        <f t="shared" si="1"/>
        <v>87.800000000000011</v>
      </c>
    </row>
    <row r="18" spans="1:13" x14ac:dyDescent="0.25">
      <c r="A18" s="15">
        <v>5</v>
      </c>
      <c r="B18" s="3" t="s">
        <v>11</v>
      </c>
      <c r="C18" s="12" t="s">
        <v>36</v>
      </c>
      <c r="D18" s="2" t="s">
        <v>37</v>
      </c>
      <c r="E18" s="2" t="s">
        <v>38</v>
      </c>
      <c r="F18" s="2" t="s">
        <v>39</v>
      </c>
      <c r="G18" s="2">
        <v>89080983</v>
      </c>
      <c r="H18" s="4">
        <v>2</v>
      </c>
      <c r="I18" s="2" t="s">
        <v>40</v>
      </c>
      <c r="J18" s="41">
        <v>333</v>
      </c>
      <c r="K18" s="49">
        <f t="shared" si="0"/>
        <v>356.31</v>
      </c>
      <c r="L18" s="16">
        <v>7.0000000000000007E-2</v>
      </c>
      <c r="M18" s="42">
        <f t="shared" si="1"/>
        <v>23.310000000000002</v>
      </c>
    </row>
    <row r="19" spans="1:13" x14ac:dyDescent="0.25">
      <c r="A19" s="15">
        <v>6</v>
      </c>
      <c r="B19" s="3" t="s">
        <v>11</v>
      </c>
      <c r="C19" s="12" t="s">
        <v>41</v>
      </c>
      <c r="D19" s="2" t="s">
        <v>42</v>
      </c>
      <c r="E19" s="2" t="s">
        <v>43</v>
      </c>
      <c r="F19" s="2" t="s">
        <v>44</v>
      </c>
      <c r="G19" s="2">
        <v>97987908</v>
      </c>
      <c r="H19" s="4">
        <v>5</v>
      </c>
      <c r="I19" s="2" t="s">
        <v>45</v>
      </c>
      <c r="J19" s="41">
        <v>211</v>
      </c>
      <c r="K19" s="49">
        <f t="shared" si="0"/>
        <v>246.87</v>
      </c>
      <c r="L19" s="16">
        <v>0.17</v>
      </c>
      <c r="M19" s="42">
        <f t="shared" si="1"/>
        <v>35.870000000000005</v>
      </c>
    </row>
    <row r="20" spans="1:13" x14ac:dyDescent="0.25">
      <c r="A20" s="15">
        <v>7</v>
      </c>
      <c r="B20" s="3" t="s">
        <v>11</v>
      </c>
      <c r="C20" s="12" t="s">
        <v>46</v>
      </c>
      <c r="D20" s="2" t="s">
        <v>47</v>
      </c>
      <c r="E20" s="2" t="s">
        <v>52</v>
      </c>
      <c r="F20" s="2" t="s">
        <v>48</v>
      </c>
      <c r="G20" s="2">
        <v>9909090</v>
      </c>
      <c r="H20" s="4">
        <v>3</v>
      </c>
      <c r="I20" s="2" t="s">
        <v>49</v>
      </c>
      <c r="J20" s="41">
        <v>325</v>
      </c>
      <c r="K20" s="49">
        <f t="shared" si="0"/>
        <v>351</v>
      </c>
      <c r="L20" s="16">
        <v>0.08</v>
      </c>
      <c r="M20" s="42">
        <f t="shared" si="1"/>
        <v>26</v>
      </c>
    </row>
    <row r="21" spans="1:13" x14ac:dyDescent="0.25">
      <c r="A21" s="15">
        <v>8</v>
      </c>
      <c r="B21" s="3" t="s">
        <v>89</v>
      </c>
      <c r="C21" s="12" t="s">
        <v>50</v>
      </c>
      <c r="D21" s="2" t="s">
        <v>51</v>
      </c>
      <c r="E21" s="2" t="s">
        <v>53</v>
      </c>
      <c r="F21" s="2" t="s">
        <v>54</v>
      </c>
      <c r="G21" s="2">
        <v>803984</v>
      </c>
      <c r="H21" s="4">
        <v>8</v>
      </c>
      <c r="I21" s="2" t="s">
        <v>59</v>
      </c>
      <c r="J21" s="41">
        <v>4342</v>
      </c>
      <c r="K21" s="49">
        <f t="shared" si="0"/>
        <v>4559.1000000000004</v>
      </c>
      <c r="L21" s="16">
        <v>0.05</v>
      </c>
      <c r="M21" s="42">
        <f t="shared" si="1"/>
        <v>217.10000000000002</v>
      </c>
    </row>
    <row r="22" spans="1:13" x14ac:dyDescent="0.25">
      <c r="A22" s="15">
        <v>9</v>
      </c>
      <c r="B22" s="3" t="s">
        <v>89</v>
      </c>
      <c r="C22" s="12" t="s">
        <v>55</v>
      </c>
      <c r="D22" s="2" t="s">
        <v>56</v>
      </c>
      <c r="E22" s="2" t="s">
        <v>57</v>
      </c>
      <c r="F22" s="2" t="s">
        <v>58</v>
      </c>
      <c r="G22" s="2">
        <v>8755398</v>
      </c>
      <c r="H22" s="4">
        <v>9</v>
      </c>
      <c r="I22" s="2" t="s">
        <v>60</v>
      </c>
      <c r="J22" s="41">
        <v>4765</v>
      </c>
      <c r="K22" s="49">
        <f t="shared" si="0"/>
        <v>5098.55</v>
      </c>
      <c r="L22" s="16">
        <v>7.0000000000000007E-2</v>
      </c>
      <c r="M22" s="42">
        <f t="shared" si="1"/>
        <v>333.55</v>
      </c>
    </row>
    <row r="23" spans="1:13" x14ac:dyDescent="0.25">
      <c r="A23" s="15">
        <v>10</v>
      </c>
      <c r="B23" s="3" t="s">
        <v>9</v>
      </c>
      <c r="C23" s="12" t="s">
        <v>61</v>
      </c>
      <c r="D23" s="2" t="s">
        <v>62</v>
      </c>
      <c r="E23" s="2" t="s">
        <v>63</v>
      </c>
      <c r="F23" s="2" t="s">
        <v>64</v>
      </c>
      <c r="G23" s="2">
        <v>98377462</v>
      </c>
      <c r="H23" s="4">
        <v>3</v>
      </c>
      <c r="I23" s="2" t="s">
        <v>65</v>
      </c>
      <c r="J23" s="41">
        <v>1372</v>
      </c>
      <c r="K23" s="49">
        <f t="shared" si="0"/>
        <v>1440.6</v>
      </c>
      <c r="L23" s="16">
        <v>0.05</v>
      </c>
      <c r="M23" s="42">
        <f t="shared" si="1"/>
        <v>68.600000000000009</v>
      </c>
    </row>
    <row r="24" spans="1:13" x14ac:dyDescent="0.25">
      <c r="A24" s="15">
        <v>11</v>
      </c>
      <c r="B24" s="3" t="s">
        <v>10</v>
      </c>
      <c r="C24" s="12" t="s">
        <v>66</v>
      </c>
      <c r="D24" s="2" t="s">
        <v>67</v>
      </c>
      <c r="E24" s="2" t="s">
        <v>70</v>
      </c>
      <c r="F24" s="2" t="s">
        <v>72</v>
      </c>
      <c r="G24" s="2">
        <v>939747424</v>
      </c>
      <c r="H24" s="4">
        <v>4</v>
      </c>
      <c r="I24" s="2" t="s">
        <v>69</v>
      </c>
      <c r="J24" s="41">
        <v>1230</v>
      </c>
      <c r="K24" s="49">
        <f t="shared" si="0"/>
        <v>1279.2</v>
      </c>
      <c r="L24" s="16">
        <v>0.04</v>
      </c>
      <c r="M24" s="42">
        <f t="shared" si="1"/>
        <v>49.2</v>
      </c>
    </row>
    <row r="25" spans="1:13" x14ac:dyDescent="0.25">
      <c r="A25" s="15" t="str">
        <f>IF(B25="","",A24+1)</f>
        <v/>
      </c>
      <c r="B25" s="3"/>
      <c r="C25" s="12"/>
      <c r="D25" s="2"/>
      <c r="E25" s="2"/>
      <c r="F25" s="2"/>
      <c r="G25" s="2"/>
      <c r="H25" s="4"/>
      <c r="I25" s="2"/>
      <c r="J25" s="7"/>
      <c r="K25" s="18" t="str">
        <f t="shared" si="0"/>
        <v/>
      </c>
      <c r="L25" s="16"/>
      <c r="M25" s="42" t="str">
        <f t="shared" si="1"/>
        <v/>
      </c>
    </row>
    <row r="26" spans="1:13" x14ac:dyDescent="0.25">
      <c r="A26" s="15" t="str">
        <f>IF(B26="","",A25+1)</f>
        <v/>
      </c>
      <c r="B26" s="3"/>
      <c r="C26" s="12"/>
      <c r="D26" s="2"/>
      <c r="E26" s="2"/>
      <c r="F26" s="2"/>
      <c r="G26" s="2"/>
      <c r="H26" s="4"/>
      <c r="I26" s="2"/>
      <c r="J26" s="7"/>
      <c r="K26" s="18" t="str">
        <f t="shared" si="0"/>
        <v/>
      </c>
      <c r="L26" s="16"/>
      <c r="M26" s="42" t="str">
        <f t="shared" si="1"/>
        <v/>
      </c>
    </row>
    <row r="27" spans="1:13" x14ac:dyDescent="0.25">
      <c r="A27" s="21" t="str">
        <f>IF(B27="","",A26+1)</f>
        <v/>
      </c>
      <c r="B27" s="22"/>
      <c r="C27" s="23"/>
      <c r="D27" s="24"/>
      <c r="E27" s="24"/>
      <c r="F27" s="24"/>
      <c r="G27" s="24"/>
      <c r="H27" s="25"/>
      <c r="I27" s="24"/>
      <c r="J27" s="26"/>
      <c r="K27" s="18" t="str">
        <f t="shared" si="0"/>
        <v/>
      </c>
      <c r="L27" s="27"/>
      <c r="M27" s="43" t="str">
        <f t="shared" si="1"/>
        <v/>
      </c>
    </row>
    <row r="28" spans="1:13" x14ac:dyDescent="0.25">
      <c r="A28" s="1"/>
      <c r="B28" s="1"/>
      <c r="C28" s="13"/>
      <c r="D28" s="1"/>
      <c r="E28" s="1"/>
      <c r="F28" s="1"/>
      <c r="G28" s="1"/>
      <c r="H28" s="5"/>
      <c r="I28" s="1"/>
      <c r="J28" s="8"/>
      <c r="K28" s="8"/>
      <c r="L28" s="8"/>
      <c r="M28" s="10"/>
    </row>
    <row r="29" spans="1:13" x14ac:dyDescent="0.25">
      <c r="A29" s="1"/>
      <c r="B29" s="1"/>
      <c r="C29" s="13"/>
      <c r="D29" s="1"/>
      <c r="E29" s="1"/>
      <c r="F29" s="1"/>
      <c r="G29" s="1"/>
      <c r="H29" s="5"/>
      <c r="I29" s="1"/>
      <c r="J29" s="8"/>
      <c r="K29" s="8"/>
      <c r="L29" s="8"/>
      <c r="M29" s="10"/>
    </row>
    <row r="30" spans="1:13" x14ac:dyDescent="0.25">
      <c r="A30" s="1"/>
      <c r="B30" s="1"/>
      <c r="C30" s="13"/>
      <c r="D30" s="1"/>
      <c r="E30" s="1"/>
      <c r="F30" s="1"/>
      <c r="G30" s="1"/>
      <c r="H30" s="5"/>
      <c r="I30" s="1"/>
      <c r="J30" s="8"/>
      <c r="K30" s="8"/>
      <c r="L30" s="8"/>
      <c r="M30" s="10"/>
    </row>
  </sheetData>
  <mergeCells count="1">
    <mergeCell ref="A12:M12"/>
  </mergeCells>
  <dataValidations xWindow="199" yWindow="293" count="5">
    <dataValidation type="whole" operator="greaterThanOrEqual" allowBlank="1" showInputMessage="1" showErrorMessage="1" sqref="H14:H1048576" xr:uid="{F931D2B9-92F4-420C-A5F5-F4AB3244E737}">
      <formula1>0</formula1>
    </dataValidation>
    <dataValidation type="decimal" operator="greaterThan" allowBlank="1" showInputMessage="1" showErrorMessage="1" sqref="J14:J1048576" xr:uid="{63BFD462-8AD0-4359-8747-2E3DDA40B3BF}">
      <formula1>0</formula1>
    </dataValidation>
    <dataValidation type="decimal" operator="greaterThanOrEqual" allowBlank="1" showInputMessage="1" showErrorMessage="1" sqref="L28:L1048576 M14:M27" xr:uid="{02B238C8-B3C2-442B-AA52-FC31671E2A7B}">
      <formula1>0</formula1>
    </dataValidation>
    <dataValidation type="date" operator="greaterThan" allowBlank="1" showInputMessage="1" showErrorMessage="1" sqref="M28:M1048576" xr:uid="{C3801A9C-3361-4EEA-9F12-28BC42AD1477}">
      <formula1>44896</formula1>
    </dataValidation>
    <dataValidation operator="greaterThan" allowBlank="1" showInputMessage="1" showErrorMessage="1" sqref="L14:L27" xr:uid="{66CEFE99-0FB6-41CB-AFBA-1573136AFE66}"/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4:K27" unlockedFormula="1"/>
    <ignoredError sqref="A14:A15 A16:A24" calculatedColumn="1"/>
    <ignoredError sqref="M25:M27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99" yWindow="293" count="1">
        <x14:dataValidation type="list" allowBlank="1" showInputMessage="1" showErrorMessage="1" xr:uid="{7008F90C-7BF0-4E9E-8BD9-644B0349B452}">
          <x14:formula1>
            <xm:f>Controle!$B$3:$F$3</xm:f>
          </x14:formula1>
          <xm:sqref>B14:B24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40D4-2BFA-4C60-A6AE-35DB2B32428C}">
  <dimension ref="A1"/>
  <sheetViews>
    <sheetView topLeftCell="A7" workbookViewId="0">
      <selection activeCell="C28" sqref="C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20E-0C89-47C3-98DF-91D2D531C654}">
  <dimension ref="B1:I8"/>
  <sheetViews>
    <sheetView workbookViewId="0">
      <selection activeCell="B3" sqref="B3"/>
    </sheetView>
  </sheetViews>
  <sheetFormatPr defaultRowHeight="15" x14ac:dyDescent="0.25"/>
  <cols>
    <col min="2" max="2" width="18.140625" customWidth="1"/>
    <col min="3" max="3" width="10.85546875" customWidth="1"/>
    <col min="4" max="4" width="15.42578125" customWidth="1"/>
    <col min="5" max="5" width="13.5703125" customWidth="1"/>
    <col min="6" max="6" width="16.85546875" customWidth="1"/>
  </cols>
  <sheetData>
    <row r="1" spans="2:9" ht="15.75" thickBot="1" x14ac:dyDescent="0.3"/>
    <row r="2" spans="2:9" x14ac:dyDescent="0.25">
      <c r="B2" s="53" t="s">
        <v>75</v>
      </c>
      <c r="C2" s="54"/>
      <c r="D2" s="54"/>
      <c r="E2" s="54"/>
      <c r="F2" s="55"/>
    </row>
    <row r="3" spans="2:9" x14ac:dyDescent="0.25">
      <c r="B3" s="45" t="s">
        <v>76</v>
      </c>
      <c r="C3" s="2" t="s">
        <v>9</v>
      </c>
      <c r="D3" s="2" t="s">
        <v>10</v>
      </c>
      <c r="E3" s="2" t="s">
        <v>11</v>
      </c>
      <c r="F3" s="33" t="s">
        <v>89</v>
      </c>
      <c r="H3" s="1"/>
    </row>
    <row r="4" spans="2:9" x14ac:dyDescent="0.25">
      <c r="B4" s="32" t="s">
        <v>12</v>
      </c>
      <c r="C4" s="3" t="s">
        <v>80</v>
      </c>
      <c r="D4" s="3" t="s">
        <v>66</v>
      </c>
      <c r="E4" s="3" t="s">
        <v>41</v>
      </c>
      <c r="F4" s="46" t="s">
        <v>86</v>
      </c>
    </row>
    <row r="5" spans="2:9" x14ac:dyDescent="0.25">
      <c r="B5" s="32" t="s">
        <v>13</v>
      </c>
      <c r="C5" s="3" t="s">
        <v>81</v>
      </c>
      <c r="D5" s="3" t="s">
        <v>32</v>
      </c>
      <c r="E5" s="3" t="s">
        <v>36</v>
      </c>
      <c r="F5" s="46" t="s">
        <v>50</v>
      </c>
      <c r="I5" t="s">
        <v>88</v>
      </c>
    </row>
    <row r="6" spans="2:9" x14ac:dyDescent="0.25">
      <c r="B6" s="32" t="s">
        <v>77</v>
      </c>
      <c r="C6" s="3" t="s">
        <v>82</v>
      </c>
      <c r="D6" s="3"/>
      <c r="E6" s="3" t="s">
        <v>46</v>
      </c>
      <c r="F6" s="46" t="s">
        <v>87</v>
      </c>
      <c r="I6">
        <f>MATCH(I5,B3:F3,0)</f>
        <v>5</v>
      </c>
    </row>
    <row r="7" spans="2:9" x14ac:dyDescent="0.25">
      <c r="B7" s="32" t="s">
        <v>78</v>
      </c>
      <c r="C7" s="3" t="s">
        <v>83</v>
      </c>
      <c r="D7" s="3"/>
      <c r="E7" s="3" t="s">
        <v>85</v>
      </c>
      <c r="F7" s="46"/>
    </row>
    <row r="8" spans="2:9" ht="15.75" thickBot="1" x14ac:dyDescent="0.3">
      <c r="B8" s="34" t="s">
        <v>79</v>
      </c>
      <c r="C8" s="47" t="s">
        <v>84</v>
      </c>
      <c r="D8" s="47"/>
      <c r="E8" s="47"/>
      <c r="F8" s="48"/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Q u H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B J C 4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u H V S i K R 7 g O A A A A E Q A A A B M A H A B G b 3 J t d W x h c y 9 T Z W N 0 a W 9 u M S 5 t I K I Y A C i g F A A A A A A A A A A A A A A A A A A A A A A A A A A A A C t O T S 7 J z M 9 T C I b Q h t Y A U E s B A i 0 A F A A C A A g A S Q u H V Z Z o b L K j A A A A 9 g A A A B I A A A A A A A A A A A A A A A A A A A A A A E N v b m Z p Z y 9 Q Y W N r Y W d l L n h t b F B L A Q I t A B Q A A g A I A E k L h 1 U P y u m r p A A A A O k A A A A T A A A A A A A A A A A A A A A A A O 8 A A A B b Q 2 9 u d G V u d F 9 U e X B l c 1 0 u e G 1 s U E s B A i 0 A F A A C A A g A S Q u H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W O 0 K Q j 5 g l A q 7 a V J x N a u / s A A A A A A g A A A A A A E G Y A A A A B A A A g A A A A 9 z V c B Q T q N T k H r r + d V B 9 q 3 n 3 t s V V 6 Z l v d F h 1 y l F S R v q s A A A A A D o A A A A A C A A A g A A A A o Z p m 0 7 T I 3 w d Y i z h 0 A X C 0 Q 7 Q E n 8 V K d N M h 4 C J B r Y 7 T P M N Q A A A A 9 c p 3 1 T B W a T B o J u r F U o T 0 v q J R / 6 a R F s W n n z s O 0 l i + Q H c T 4 R 2 u n l 4 T e D P o u A n 8 n 9 A j E c h v o d N + g p W 8 x J z h j o P n E L X 3 a N S G A K l R 1 6 r l A 4 x r x f 5 A A A A A J P K H h u T x + 6 x N I U S q b q M z q 5 M y V f R L + 4 F c J R w q s J U e b E f j z 4 Y Y R N q C A A v A S c p E Z F F y D 6 R 7 Q G 5 s k c D 6 z 4 L N h n C i X g = = < / D a t a M a s h u p > 
</file>

<file path=customXml/itemProps1.xml><?xml version="1.0" encoding="utf-8"?>
<ds:datastoreItem xmlns:ds="http://schemas.openxmlformats.org/officeDocument/2006/customXml" ds:itemID="{E14D938A-55CB-4408-A5E2-BAD8AAF7B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</vt:lpstr>
      <vt:lpstr>Gráficos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Suporte-SME</cp:lastModifiedBy>
  <dcterms:created xsi:type="dcterms:W3CDTF">2022-12-07T03:45:02Z</dcterms:created>
  <dcterms:modified xsi:type="dcterms:W3CDTF">2022-12-15T19:46:52Z</dcterms:modified>
</cp:coreProperties>
</file>