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drawings/drawing9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flavi\OneDrive\Desktop\ProjetosExcel\Fórmulas\"/>
    </mc:Choice>
  </mc:AlternateContent>
  <xr:revisionPtr revIDLastSave="0" documentId="13_ncr:1_{90DBE68F-65E7-4B50-9B42-1ECB081B87B1}" xr6:coauthVersionLast="47" xr6:coauthVersionMax="47" xr10:uidLastSave="{00000000-0000-0000-0000-000000000000}"/>
  <bookViews>
    <workbookView xWindow="-120" yWindow="-120" windowWidth="29040" windowHeight="15840" xr2:uid="{49EF3A13-B36D-4A39-9C8C-4196E023C93A}"/>
  </bookViews>
  <sheets>
    <sheet name="Exercicio1" sheetId="1" r:id="rId1"/>
    <sheet name="Exercicio2" sheetId="2" r:id="rId2"/>
    <sheet name="Exercício3" sheetId="3" r:id="rId3"/>
    <sheet name="Exercicio4" sheetId="4" r:id="rId4"/>
    <sheet name="Exercicio5" sheetId="5" r:id="rId5"/>
    <sheet name="Exercicio6" sheetId="6" r:id="rId6"/>
    <sheet name="Exercicio7" sheetId="7" r:id="rId7"/>
    <sheet name="Exercicio8" sheetId="8" r:id="rId8"/>
    <sheet name="Planilha1" sheetId="9" r:id="rId9"/>
  </sheets>
  <definedNames>
    <definedName name="_xlnm._FilterDatabase" localSheetId="2" hidden="1">Exercício3!$J$1:$M$7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6" l="1" a="1"/>
  <c r="M10" i="6" s="1"/>
  <c r="I9" i="6"/>
  <c r="C16" i="5"/>
  <c r="E13" i="5"/>
  <c r="C11" i="5"/>
  <c r="F24" i="4"/>
  <c r="C12" i="4" a="1"/>
  <c r="C12" i="4" s="1"/>
  <c r="D24" i="4"/>
  <c r="D18" i="4"/>
  <c r="F18" i="4" a="1"/>
  <c r="F18" i="4" s="1"/>
  <c r="G18" i="4" s="1" a="1"/>
  <c r="G18" i="4" s="1"/>
  <c r="M2" i="3"/>
  <c r="C10" i="2"/>
  <c r="C13" i="2"/>
  <c r="A11" i="1" a="1"/>
  <c r="A11" i="1" s="1"/>
  <c r="D11" i="9" a="1"/>
  <c r="D11" i="9" s="1"/>
  <c r="C11" i="9" a="1"/>
  <c r="C11" i="9" s="1"/>
  <c r="C10" i="8" a="1"/>
  <c r="C10" i="8" s="1"/>
  <c r="D10" i="8" s="1" a="1"/>
  <c r="D10" i="8" s="1"/>
  <c r="E24" i="7" a="1"/>
  <c r="E24" i="7" s="1"/>
  <c r="D24" i="7" a="1"/>
  <c r="D24" i="7" s="1"/>
  <c r="C24" i="7" a="1"/>
  <c r="C24" i="7" s="1"/>
  <c r="D18" i="7"/>
  <c r="D19" i="7"/>
  <c r="D20" i="7"/>
  <c r="D17" i="7"/>
  <c r="C16" i="7" a="1"/>
  <c r="C16" i="7" s="1"/>
  <c r="E10" i="7" a="1"/>
  <c r="E10" i="7" s="1"/>
  <c r="C11" i="7"/>
  <c r="C10" i="7"/>
  <c r="H10" i="6" a="1"/>
  <c r="H10" i="6" s="1"/>
  <c r="G10" i="6" a="1"/>
  <c r="G10" i="6" s="1"/>
  <c r="E10" i="6"/>
  <c r="E11" i="6"/>
  <c r="E12" i="6"/>
  <c r="L10" i="6" a="1"/>
  <c r="L10" i="6" s="1"/>
  <c r="B20" i="5"/>
  <c r="C12" i="5"/>
  <c r="D19" i="4"/>
  <c r="D20" i="4"/>
  <c r="M4" i="3"/>
  <c r="M7" i="3"/>
  <c r="M5" i="3"/>
  <c r="M3" i="3"/>
  <c r="M6" i="3"/>
  <c r="D4" i="2" a="1"/>
  <c r="D4" i="2" s="1"/>
  <c r="D5" i="2" a="1"/>
  <c r="D5" i="2" s="1"/>
  <c r="D6" i="2" a="1"/>
  <c r="D6" i="2" s="1"/>
  <c r="D7" i="2" a="1"/>
  <c r="D7" i="2" s="1"/>
  <c r="D3" i="2" a="1"/>
  <c r="D3" i="2" s="1"/>
  <c r="A21" i="1"/>
  <c r="B18" i="1"/>
  <c r="B17" i="1"/>
  <c r="C17" i="8" l="1"/>
  <c r="C20" i="8" a="1"/>
  <c r="C20" i="8" s="1"/>
  <c r="D20" i="8" s="1" a="1"/>
  <c r="D20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<sst xmlns="http://schemas.openxmlformats.org/spreadsheetml/2006/main" count="165" uniqueCount="94">
  <si>
    <t>Vendedor</t>
  </si>
  <si>
    <t>Produto</t>
  </si>
  <si>
    <t>Quantidade</t>
  </si>
  <si>
    <t>Preço Unitário</t>
  </si>
  <si>
    <t>Região</t>
  </si>
  <si>
    <t>Ana</t>
  </si>
  <si>
    <t>Laptop</t>
  </si>
  <si>
    <t>Sul</t>
  </si>
  <si>
    <t>Carlos</t>
  </si>
  <si>
    <t>Tablet</t>
  </si>
  <si>
    <t>Norte</t>
  </si>
  <si>
    <t>Maria</t>
  </si>
  <si>
    <t>Celular</t>
  </si>
  <si>
    <t>João</t>
  </si>
  <si>
    <t>Fernanda</t>
  </si>
  <si>
    <t>1 - Vendas Região Sul</t>
  </si>
  <si>
    <t>2 - Total de vendas por região</t>
  </si>
  <si>
    <t>3 - Vendedor com maior quantidade vendida</t>
  </si>
  <si>
    <t>Código</t>
  </si>
  <si>
    <t>Status</t>
  </si>
  <si>
    <t>Mouse</t>
  </si>
  <si>
    <t>Teclado</t>
  </si>
  <si>
    <t>1 - Coluna Status</t>
  </si>
  <si>
    <t>2 - Produtos com "baixo estoque"</t>
  </si>
  <si>
    <t>Digite o Código do produto:</t>
  </si>
  <si>
    <t>3 - Pesquisa por código</t>
  </si>
  <si>
    <t>Aluno</t>
  </si>
  <si>
    <t>Disciplina</t>
  </si>
  <si>
    <t>Nota</t>
  </si>
  <si>
    <t>Matemática</t>
  </si>
  <si>
    <t>Pedro</t>
  </si>
  <si>
    <t>História</t>
  </si>
  <si>
    <t>Média</t>
  </si>
  <si>
    <t>Nome</t>
  </si>
  <si>
    <t>Departamento</t>
  </si>
  <si>
    <t>Cargo</t>
  </si>
  <si>
    <t>Salário</t>
  </si>
  <si>
    <t>TI</t>
  </si>
  <si>
    <t>Analista</t>
  </si>
  <si>
    <t>RH</t>
  </si>
  <si>
    <t>Assistente</t>
  </si>
  <si>
    <t>Coordenador</t>
  </si>
  <si>
    <t>Vendas</t>
  </si>
  <si>
    <t xml:space="preserve">1 - </t>
  </si>
  <si>
    <t xml:space="preserve">2- </t>
  </si>
  <si>
    <t>3-</t>
  </si>
  <si>
    <t>Salário Médio TI</t>
  </si>
  <si>
    <t>Data</t>
  </si>
  <si>
    <t>Descrição</t>
  </si>
  <si>
    <t>Categoria</t>
  </si>
  <si>
    <t>Valor</t>
  </si>
  <si>
    <t>Internet</t>
  </si>
  <si>
    <t>Fixa</t>
  </si>
  <si>
    <t>Mercado</t>
  </si>
  <si>
    <t>Variável</t>
  </si>
  <si>
    <t>Luz</t>
  </si>
  <si>
    <t>Transporte</t>
  </si>
  <si>
    <t>Água</t>
  </si>
  <si>
    <t>Total Variáveis</t>
  </si>
  <si>
    <t>Total Fixas</t>
  </si>
  <si>
    <t xml:space="preserve">2-  </t>
  </si>
  <si>
    <t>N° despesas de mar.</t>
  </si>
  <si>
    <t xml:space="preserve">3 - </t>
  </si>
  <si>
    <t>Valor Venda</t>
  </si>
  <si>
    <t>Notebook</t>
  </si>
  <si>
    <t>Smartphone</t>
  </si>
  <si>
    <t>2 - Vendedor com mais vendas:</t>
  </si>
  <si>
    <t>1 - Total de vendas por vendedor:</t>
  </si>
  <si>
    <t>3 - Média de vendas por vendedor</t>
  </si>
  <si>
    <t>Estoque Atual</t>
  </si>
  <si>
    <t>Estoque Mínimo</t>
  </si>
  <si>
    <t>1 - Estoque abaixo do mínimo</t>
  </si>
  <si>
    <t>2 - Valor do estoque</t>
  </si>
  <si>
    <t>Valor do estoque</t>
  </si>
  <si>
    <t>3 - Número de produtos abaixo do estoque</t>
  </si>
  <si>
    <t>Com SOMA e --</t>
  </si>
  <si>
    <t>Com SOMA e N</t>
  </si>
  <si>
    <t>Com SOMA e SE</t>
  </si>
  <si>
    <t>Valor Despesa</t>
  </si>
  <si>
    <t>Alimentação</t>
  </si>
  <si>
    <t>Lazer</t>
  </si>
  <si>
    <t>1 - Despesas por categoria</t>
  </si>
  <si>
    <t>2 - Categoria com maior gasto</t>
  </si>
  <si>
    <t>Aluguel</t>
  </si>
  <si>
    <t>3 - Média de gastos por categoria</t>
  </si>
  <si>
    <t>Funcionário</t>
  </si>
  <si>
    <t>Presença</t>
  </si>
  <si>
    <t>Presente</t>
  </si>
  <si>
    <t>Faltou</t>
  </si>
  <si>
    <t>Ricardo</t>
  </si>
  <si>
    <t>1 - Contagem de presença por funcionário</t>
  </si>
  <si>
    <t>Revisão</t>
  </si>
  <si>
    <r>
      <t xml:space="preserve">Resolução com </t>
    </r>
    <r>
      <rPr>
        <b/>
        <sz val="11"/>
        <color theme="1"/>
        <rFont val="Aptos Narrow"/>
        <family val="2"/>
        <scheme val="minor"/>
      </rPr>
      <t>SE</t>
    </r>
  </si>
  <si>
    <r>
      <t xml:space="preserve">Resolução com </t>
    </r>
    <r>
      <rPr>
        <b/>
        <sz val="11"/>
        <color theme="1"/>
        <rFont val="Aptos Narrow"/>
        <family val="2"/>
        <scheme val="minor"/>
      </rPr>
      <t>FILTRO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</si>
</sst>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44" fontId="0" fillId="0" borderId="1" xfId="1" applyFont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44" fontId="0" fillId="0" borderId="1" xfId="1" applyFont="1" applyBorder="1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 vertical="center" wrapText="1"/>
    </xf>
    <xf numFmtId="164" fontId="0" fillId="0" borderId="0" xfId="0" applyNumberFormat="1"/>
    <xf numFmtId="44" fontId="0" fillId="0" borderId="0" xfId="1" applyFont="1"/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4" fontId="0" fillId="0" borderId="1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/>
    <xf numFmtId="44" fontId="0" fillId="0" borderId="0" xfId="1" applyFont="1" applyBorder="1"/>
    <xf numFmtId="0" fontId="2" fillId="0" borderId="7" xfId="0" applyFont="1" applyBorder="1"/>
    <xf numFmtId="0" fontId="2" fillId="0" borderId="9" xfId="0" applyFont="1" applyBorder="1"/>
    <xf numFmtId="0" fontId="5" fillId="0" borderId="1" xfId="0" applyFont="1" applyBorder="1"/>
    <xf numFmtId="0" fontId="4" fillId="0" borderId="2" xfId="0" applyFont="1" applyBorder="1"/>
    <xf numFmtId="0" fontId="4" fillId="0" borderId="4" xfId="0" applyFont="1" applyBorder="1"/>
    <xf numFmtId="8" fontId="0" fillId="0" borderId="1" xfId="0" applyNumberFormat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6" fillId="3" borderId="6" xfId="0" applyFont="1" applyFill="1" applyBorder="1"/>
    <xf numFmtId="0" fontId="6" fillId="3" borderId="10" xfId="0" applyFont="1" applyFill="1" applyBorder="1"/>
    <xf numFmtId="0" fontId="6" fillId="3" borderId="5" xfId="0" applyFont="1" applyFill="1" applyBorder="1"/>
    <xf numFmtId="14" fontId="0" fillId="5" borderId="8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8" fontId="0" fillId="5" borderId="7" xfId="0" applyNumberFormat="1" applyFill="1" applyBorder="1" applyAlignment="1">
      <alignment horizontal="left"/>
    </xf>
    <xf numFmtId="14" fontId="0" fillId="5" borderId="4" xfId="0" applyNumberFormat="1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8" fontId="0" fillId="5" borderId="2" xfId="0" applyNumberFormat="1" applyFill="1" applyBorder="1" applyAlignment="1">
      <alignment horizontal="left"/>
    </xf>
    <xf numFmtId="44" fontId="0" fillId="0" borderId="0" xfId="1" applyNumberFormat="1" applyFont="1"/>
    <xf numFmtId="14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5" borderId="8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44" fontId="0" fillId="5" borderId="7" xfId="1" applyFont="1" applyFill="1" applyBorder="1" applyAlignment="1">
      <alignment vertical="center" wrapText="1"/>
    </xf>
    <xf numFmtId="44" fontId="0" fillId="5" borderId="1" xfId="1" applyFont="1" applyFill="1" applyBorder="1" applyAlignment="1">
      <alignment vertical="center" wrapText="1"/>
    </xf>
    <xf numFmtId="0" fontId="0" fillId="5" borderId="0" xfId="0" applyFill="1"/>
    <xf numFmtId="0" fontId="0" fillId="6" borderId="6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8" xfId="0" applyBorder="1"/>
  </cellXfs>
  <cellStyles count="2">
    <cellStyle name="Moeda" xfId="1" builtinId="4"/>
    <cellStyle name="Normal" xfId="0" builtinId="0"/>
  </cellStyles>
  <dxfs count="3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2" formatCode="&quot;R$&quot;\ #,##0.00;[Red]\-&quot;R$&quot;\ #,##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2" formatCode="&quot;R$&quot;\ #,##0.00;[Red]\-&quot;R$&quot;\ #,##0.00"/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../lembrar.tx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104774</xdr:colOff>
      <xdr:row>0</xdr:row>
      <xdr:rowOff>257175</xdr:rowOff>
    </xdr:from>
    <xdr:to>
      <xdr:col>14</xdr:col>
      <xdr:colOff>57149</xdr:colOff>
      <xdr:row>6</xdr:row>
      <xdr:rowOff>47625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8747FEA-6146-7C3E-3DB0-E728EC1FAFB6}"/>
            </a:ext>
          </a:extLst>
        </xdr:cNvPr>
        <xdr:cNvSpPr txBox="1"/>
      </xdr:nvSpPr>
      <xdr:spPr>
        <a:xfrm>
          <a:off x="5495924" y="257175"/>
          <a:ext cx="4219575" cy="13144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Exercício 1:</a:t>
          </a:r>
        </a:p>
        <a:p>
          <a:r>
            <a:rPr lang="pt-BR"/>
            <a:t>1- Crie uma fórmula que exiba apenas as vendas da região "Sul". </a:t>
          </a:r>
        </a:p>
        <a:p>
          <a:r>
            <a:rPr lang="pt-BR"/>
            <a:t>2-</a:t>
          </a:r>
          <a:r>
            <a:rPr lang="pt-BR" baseline="0"/>
            <a:t> </a:t>
          </a:r>
          <a:r>
            <a:rPr lang="pt-BR"/>
            <a:t>Calcule o faturamento total por região. </a:t>
          </a:r>
        </a:p>
        <a:p>
          <a:r>
            <a:rPr lang="pt-BR"/>
            <a:t>3 -</a:t>
          </a:r>
          <a:r>
            <a:rPr lang="pt-BR" baseline="0"/>
            <a:t> </a:t>
          </a:r>
          <a:r>
            <a:rPr lang="pt-BR"/>
            <a:t>Crie uma fórmula para mostrar o nome do vendedor com a maior quantidade vendida.</a:t>
          </a:r>
        </a:p>
        <a:p>
          <a:r>
            <a:rPr lang="pt-BR">
              <a:solidFill>
                <a:srgbClr val="FF0000"/>
              </a:solidFill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Função FILTRO Excel – 3 Truques Incríveis!</a:t>
          </a:r>
          <a:endParaRPr lang="pt-BR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114300</xdr:rowOff>
    </xdr:from>
    <xdr:to>
      <xdr:col>12</xdr:col>
      <xdr:colOff>95250</xdr:colOff>
      <xdr:row>6</xdr:row>
      <xdr:rowOff>123825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B73A3F8-B0D7-5131-EEEE-C3D1995648EF}"/>
            </a:ext>
          </a:extLst>
        </xdr:cNvPr>
        <xdr:cNvSpPr txBox="1"/>
      </xdr:nvSpPr>
      <xdr:spPr>
        <a:xfrm>
          <a:off x="5410200" y="114300"/>
          <a:ext cx="3752850" cy="11525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1- Preencha a coluna "Status" com "Em Estoque" se a quantidade for maior que 5, "Baixo Estoque" se for entre 1 e 5 e "Fora de Estoque" se for 0. </a:t>
          </a:r>
        </a:p>
        <a:p>
          <a:r>
            <a:rPr lang="pt-BR"/>
            <a:t>2 - Conte quantos produtos estão com "Baixo Estoque". </a:t>
          </a:r>
        </a:p>
        <a:p>
          <a:r>
            <a:rPr lang="pt-BR"/>
            <a:t>3</a:t>
          </a:r>
          <a:r>
            <a:rPr lang="pt-BR" baseline="0"/>
            <a:t> - </a:t>
          </a:r>
          <a:r>
            <a:rPr lang="pt-BR"/>
            <a:t>Crie uma pesquisa onde o usuário digita um código e o Excel retorna o nome do produto correspondente.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1</xdr:row>
      <xdr:rowOff>38100</xdr:rowOff>
    </xdr:from>
    <xdr:to>
      <xdr:col>19</xdr:col>
      <xdr:colOff>447675</xdr:colOff>
      <xdr:row>6</xdr:row>
      <xdr:rowOff>152400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F8B2FF4-EE3E-2F2C-0C83-86791A30A842}"/>
            </a:ext>
          </a:extLst>
        </xdr:cNvPr>
        <xdr:cNvSpPr txBox="1"/>
      </xdr:nvSpPr>
      <xdr:spPr>
        <a:xfrm>
          <a:off x="7677150" y="228600"/>
          <a:ext cx="3429000" cy="1066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>
              <a:solidFill>
                <a:srgbClr val="FF0000"/>
              </a:solidFill>
            </a:rPr>
            <a:t>1</a:t>
          </a:r>
          <a:r>
            <a:rPr lang="pt-BR" baseline="0">
              <a:solidFill>
                <a:srgbClr val="FF0000"/>
              </a:solidFill>
            </a:rPr>
            <a:t> - </a:t>
          </a:r>
          <a:r>
            <a:rPr lang="pt-BR">
              <a:solidFill>
                <a:srgbClr val="FF0000"/>
              </a:solidFill>
            </a:rPr>
            <a:t>Calcule a média das notas de cada aluno.</a:t>
          </a:r>
        </a:p>
        <a:p>
          <a:r>
            <a:rPr lang="pt-BR"/>
            <a:t>2 - Encontre o aluno com a maior média geral.</a:t>
          </a:r>
        </a:p>
        <a:p>
          <a:r>
            <a:rPr lang="pt-BR"/>
            <a:t>3 - Classifique os alunos da maior para a menor média.</a:t>
          </a:r>
        </a:p>
        <a:p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3</xdr:row>
      <xdr:rowOff>19050</xdr:rowOff>
    </xdr:from>
    <xdr:to>
      <xdr:col>15</xdr:col>
      <xdr:colOff>342900</xdr:colOff>
      <xdr:row>7</xdr:row>
      <xdr:rowOff>47625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90E4244-ED97-705D-B89C-83C6069A9BCE}"/>
            </a:ext>
          </a:extLst>
        </xdr:cNvPr>
        <xdr:cNvSpPr txBox="1"/>
      </xdr:nvSpPr>
      <xdr:spPr>
        <a:xfrm>
          <a:off x="7820025" y="590550"/>
          <a:ext cx="404812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1 - Filtre apenas os funcionários do departamento de TI. </a:t>
          </a:r>
        </a:p>
        <a:p>
          <a:r>
            <a:rPr lang="pt-BR"/>
            <a:t>2</a:t>
          </a:r>
          <a:r>
            <a:rPr lang="pt-BR" baseline="0"/>
            <a:t> - </a:t>
          </a:r>
          <a:r>
            <a:rPr lang="pt-BR"/>
            <a:t>Conte quantos funcionários há em cada departamento. </a:t>
          </a:r>
        </a:p>
        <a:p>
          <a:r>
            <a:rPr lang="pt-BR"/>
            <a:t>3 - Calcule o salário médio do departamento de TI.</a:t>
          </a:r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</xdr:row>
      <xdr:rowOff>114300</xdr:rowOff>
    </xdr:from>
    <xdr:to>
      <xdr:col>14</xdr:col>
      <xdr:colOff>28575</xdr:colOff>
      <xdr:row>7</xdr:row>
      <xdr:rowOff>180975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AA3CCE6-60DA-3FC1-CF42-5C7A2613DFC2}"/>
            </a:ext>
          </a:extLst>
        </xdr:cNvPr>
        <xdr:cNvSpPr txBox="1"/>
      </xdr:nvSpPr>
      <xdr:spPr>
        <a:xfrm>
          <a:off x="7467600" y="304800"/>
          <a:ext cx="4105275" cy="14001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1 - Calcule o total gasto em despesas fixas e variáveis separadamente. 2 - Conte quantas despesas ocorreram no mês de março. </a:t>
          </a:r>
        </a:p>
        <a:p>
          <a:r>
            <a:rPr lang="pt-BR"/>
            <a:t>3 - Determine o maior gasto realizado no mês.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</xdr:row>
      <xdr:rowOff>47625</xdr:rowOff>
    </xdr:from>
    <xdr:to>
      <xdr:col>16</xdr:col>
      <xdr:colOff>371475</xdr:colOff>
      <xdr:row>7</xdr:row>
      <xdr:rowOff>28575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00B5FEA-057C-01B0-0E7B-2D2D74563ECF}"/>
            </a:ext>
          </a:extLst>
        </xdr:cNvPr>
        <xdr:cNvSpPr txBox="1"/>
      </xdr:nvSpPr>
      <xdr:spPr>
        <a:xfrm>
          <a:off x="7620000" y="238125"/>
          <a:ext cx="4448175" cy="11239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 Calcule o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de vendas por vendedor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 Identifique o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vendedor com maior valor de vendas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 Calcule a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média de vendas por vendedor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rgbClr val="FF0000"/>
              </a:solidFill>
            </a:rPr>
            <a:t>https://www.youtube.com/live/JaVTD8y8hAc?si=AMmNN4ljdTEIUzfm</a:t>
          </a:r>
        </a:p>
        <a:p>
          <a:endParaRPr lang="pt-B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76200</xdr:rowOff>
    </xdr:from>
    <xdr:to>
      <xdr:col>14</xdr:col>
      <xdr:colOff>523875</xdr:colOff>
      <xdr:row>7</xdr:row>
      <xdr:rowOff>76200</xdr:rowOff>
    </xdr:to>
    <xdr:sp macro="" textlink="">
      <xdr:nvSpPr>
        <xdr:cNvPr id="2" name="CaixaDe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65BDE3-00C4-2A4F-7C8B-5FB77A639440}"/>
            </a:ext>
          </a:extLst>
        </xdr:cNvPr>
        <xdr:cNvSpPr txBox="1"/>
      </xdr:nvSpPr>
      <xdr:spPr>
        <a:xfrm>
          <a:off x="9115425" y="457200"/>
          <a:ext cx="3867150" cy="952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 Identifique os produtos com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estoque abaixo do mínimo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2 - Calcule o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 total do estoque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(Estoque Atual × Preço Unitário).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 Conte quantos produtos estão abaixo do estoque mínimo.</a:t>
          </a:r>
        </a:p>
        <a:p>
          <a:r>
            <a:rPr lang="pt-BR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CLICA AQUI</a:t>
          </a:r>
        </a:p>
        <a:p>
          <a:endParaRPr lang="pt-BR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</xdr:colOff>
      <xdr:row>0</xdr:row>
      <xdr:rowOff>171450</xdr:rowOff>
    </xdr:from>
    <xdr:to>
      <xdr:col>14</xdr:col>
      <xdr:colOff>95249</xdr:colOff>
      <xdr:row>6</xdr:row>
      <xdr:rowOff>38100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DB8CF5F-A2F7-BA3D-7D37-D6C5C4C727DF}"/>
            </a:ext>
          </a:extLst>
        </xdr:cNvPr>
        <xdr:cNvSpPr txBox="1"/>
      </xdr:nvSpPr>
      <xdr:spPr>
        <a:xfrm>
          <a:off x="9048749" y="171450"/>
          <a:ext cx="3724275" cy="10096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 Calcule o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de despesas por categoria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2 - Identifique a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categoria com maior gasto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 Calcule a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média de gastos por categoria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0</xdr:row>
      <xdr:rowOff>152399</xdr:rowOff>
    </xdr:from>
    <xdr:to>
      <xdr:col>13</xdr:col>
      <xdr:colOff>400050</xdr:colOff>
      <xdr:row>5</xdr:row>
      <xdr:rowOff>123824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C23FD49-E846-40BA-F59C-875E5A5745B7}"/>
            </a:ext>
          </a:extLst>
        </xdr:cNvPr>
        <xdr:cNvSpPr txBox="1"/>
      </xdr:nvSpPr>
      <xdr:spPr>
        <a:xfrm>
          <a:off x="6867525" y="152399"/>
          <a:ext cx="3829050" cy="9239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 Calcule o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número de dias trabalhados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por funcionário.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 Identifique o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funcionário com mais faltas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 Calcule a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porcentagem de presença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de cada funcionário.</a:t>
          </a:r>
        </a:p>
        <a:p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7F569F-9DA6-4FBD-A916-8490F4E3932E}" name="Tabela3" displayName="Tabela3" ref="C4:F9" totalsRowShown="0" headerRowDxfId="31" dataDxfId="29" headerRowBorderDxfId="30" tableBorderDxfId="28" totalsRowBorderDxfId="27">
  <autoFilter ref="C4:F9" xr:uid="{DC7F569F-9DA6-4FBD-A916-8490F4E3932E}"/>
  <tableColumns count="4">
    <tableColumn id="1" xr3:uid="{C71B4ED6-3F88-409A-8AEC-5630C46A6F38}" name="Nome" dataDxfId="26"/>
    <tableColumn id="2" xr3:uid="{12EA3E19-848F-4DD5-A157-C19C5AAC02F5}" name="Departamento" dataDxfId="25"/>
    <tableColumn id="3" xr3:uid="{8B77F682-553B-440A-98B3-935D279FE559}" name="Cargo" dataDxfId="24"/>
    <tableColumn id="4" xr3:uid="{023084A7-A40D-4CDD-846E-7AECA0FCB532}" name="Salário" dataDxfId="23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E25250-F795-4DCE-AE0A-0A65335677A1}" name="Tabela4" displayName="Tabela4" ref="D2:G7" totalsRowShown="0" headerRowDxfId="22" dataDxfId="20" headerRowBorderDxfId="21" tableBorderDxfId="19">
  <autoFilter ref="D2:G7" xr:uid="{75E25250-F795-4DCE-AE0A-0A65335677A1}"/>
  <tableColumns count="4">
    <tableColumn id="1" xr3:uid="{3E2CFC55-2C50-4017-9AB4-8E4DC6FEA1E9}" name="Data" dataDxfId="18"/>
    <tableColumn id="2" xr3:uid="{91B7E45F-6FB6-487D-9A23-295E74EDA0E0}" name="Vendedor" dataDxfId="17"/>
    <tableColumn id="3" xr3:uid="{5D015083-74A1-41C5-A5DA-2218F9ECC481}" name="Produto" dataDxfId="16"/>
    <tableColumn id="4" xr3:uid="{0C155A0F-EC67-4BA8-A47F-4D83E227A99D}" name="Valor Venda" dataDxfId="1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938B9-E8FC-4AF7-9C90-E18176414B54}" name="Tabela1" displayName="Tabela1" ref="C1:E6" totalsRowShown="0" headerRowDxfId="14" dataDxfId="12" headerRowBorderDxfId="13" tableBorderDxfId="11" totalsRowBorderDxfId="10">
  <autoFilter ref="C1:E6" xr:uid="{56E938B9-E8FC-4AF7-9C90-E18176414B54}"/>
  <tableColumns count="3">
    <tableColumn id="1" xr3:uid="{55E4E55D-9590-4F41-9E68-44690341AC80}" name="Data" dataDxfId="9"/>
    <tableColumn id="2" xr3:uid="{E905B97C-B7B4-4592-A0CF-BDAF9FA103F1}" name="Categoria" dataDxfId="8"/>
    <tableColumn id="3" xr3:uid="{40260C0C-DA8B-4052-882F-5D68550C94E0}" name="Valor Despesa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178A3E-B13D-45F3-87D3-588C3672ADC2}" name="Tabela2" displayName="Tabela2" ref="C1:E7" totalsRowShown="0" headerRowDxfId="6" headerRowBorderDxfId="5" tableBorderDxfId="4" totalsRowBorderDxfId="3">
  <autoFilter ref="C1:E7" xr:uid="{21178A3E-B13D-45F3-87D3-588C3672ADC2}"/>
  <tableColumns count="3">
    <tableColumn id="1" xr3:uid="{74C5DA36-C341-4970-AD8E-D11FFEF6EAB0}" name="Data" dataDxfId="2"/>
    <tableColumn id="2" xr3:uid="{4F1CAAD8-0D3B-4470-9859-518ABAD1BC90}" name="Funcionário" dataDxfId="1"/>
    <tableColumn id="3" xr3:uid="{52FDD799-7D65-48DA-9CF1-6723586093C3}" name="Presenç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E46F-C6A6-4EE2-8230-B99976494FA4}">
  <sheetPr codeName="Planilha1"/>
  <dimension ref="A1:F21"/>
  <sheetViews>
    <sheetView tabSelected="1" workbookViewId="0">
      <selection activeCell="A21" sqref="A21:C21"/>
    </sheetView>
  </sheetViews>
  <sheetFormatPr defaultRowHeight="15" x14ac:dyDescent="0.25"/>
  <cols>
    <col min="1" max="1" width="11.28515625" customWidth="1"/>
    <col min="2" max="2" width="15.85546875" customWidth="1"/>
    <col min="3" max="3" width="13.42578125" customWidth="1"/>
    <col min="4" max="4" width="12.140625" bestFit="1" customWidth="1"/>
    <col min="5" max="5" width="12.570312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3" t="s">
        <v>5</v>
      </c>
      <c r="B2" s="3" t="s">
        <v>6</v>
      </c>
      <c r="C2" s="3">
        <v>5</v>
      </c>
      <c r="D2" s="4">
        <v>3200</v>
      </c>
      <c r="E2" s="3" t="s">
        <v>7</v>
      </c>
    </row>
    <row r="3" spans="1:6" x14ac:dyDescent="0.25">
      <c r="A3" s="3" t="s">
        <v>8</v>
      </c>
      <c r="B3" s="3" t="s">
        <v>9</v>
      </c>
      <c r="C3" s="3">
        <v>8</v>
      </c>
      <c r="D3" s="4">
        <v>1500</v>
      </c>
      <c r="E3" s="3" t="s">
        <v>10</v>
      </c>
    </row>
    <row r="4" spans="1:6" x14ac:dyDescent="0.25">
      <c r="A4" s="3" t="s">
        <v>11</v>
      </c>
      <c r="B4" s="3" t="s">
        <v>12</v>
      </c>
      <c r="C4" s="3">
        <v>10</v>
      </c>
      <c r="D4" s="4">
        <v>2000</v>
      </c>
      <c r="E4" s="3" t="s">
        <v>7</v>
      </c>
    </row>
    <row r="5" spans="1:6" x14ac:dyDescent="0.25">
      <c r="A5" s="3" t="s">
        <v>13</v>
      </c>
      <c r="B5" s="3" t="s">
        <v>6</v>
      </c>
      <c r="C5" s="3">
        <v>3</v>
      </c>
      <c r="D5" s="4">
        <v>3200</v>
      </c>
      <c r="E5" s="3" t="s">
        <v>10</v>
      </c>
    </row>
    <row r="6" spans="1:6" x14ac:dyDescent="0.25">
      <c r="A6" s="3" t="s">
        <v>14</v>
      </c>
      <c r="B6" s="3" t="s">
        <v>9</v>
      </c>
      <c r="C6" s="3">
        <v>6</v>
      </c>
      <c r="D6" s="4">
        <v>1500</v>
      </c>
      <c r="E6" s="3" t="s">
        <v>7</v>
      </c>
    </row>
    <row r="10" spans="1:6" x14ac:dyDescent="0.25">
      <c r="A10" s="61" t="s">
        <v>15</v>
      </c>
      <c r="B10" s="62"/>
      <c r="C10" s="62"/>
      <c r="D10" s="62"/>
      <c r="E10" s="63"/>
      <c r="F10" s="6"/>
    </row>
    <row r="11" spans="1:6" x14ac:dyDescent="0.25">
      <c r="A11" s="5" t="str" cm="1">
        <f t="array" ref="A11:E13">_xlfn._xlws.FILTER(A1:E6,E1:E6="Sul")</f>
        <v>Ana</v>
      </c>
      <c r="B11" s="5" t="str">
        <v>Laptop</v>
      </c>
      <c r="C11" s="5">
        <v>5</v>
      </c>
      <c r="D11" s="7">
        <v>3200</v>
      </c>
      <c r="E11" s="5" t="str">
        <v>Sul</v>
      </c>
    </row>
    <row r="12" spans="1:6" x14ac:dyDescent="0.25">
      <c r="A12" s="5" t="str">
        <v>Maria</v>
      </c>
      <c r="B12" s="5" t="str">
        <v>Celular</v>
      </c>
      <c r="C12" s="5">
        <v>10</v>
      </c>
      <c r="D12" s="7">
        <v>2000</v>
      </c>
      <c r="E12" s="5" t="str">
        <v>Sul</v>
      </c>
    </row>
    <row r="13" spans="1:6" x14ac:dyDescent="0.25">
      <c r="A13" s="5" t="str">
        <v>Fernanda</v>
      </c>
      <c r="B13" s="5" t="str">
        <v>Tablet</v>
      </c>
      <c r="C13" s="5">
        <v>6</v>
      </c>
      <c r="D13" s="7">
        <v>1500</v>
      </c>
      <c r="E13" s="5" t="str">
        <v>Sul</v>
      </c>
    </row>
    <row r="16" spans="1:6" x14ac:dyDescent="0.25">
      <c r="A16" s="64" t="s">
        <v>16</v>
      </c>
      <c r="B16" s="65"/>
    </row>
    <row r="17" spans="1:3" x14ac:dyDescent="0.25">
      <c r="A17" s="5" t="s">
        <v>7</v>
      </c>
      <c r="B17" s="7">
        <f>SUMIF(E2:E6,A17,D2:D6)</f>
        <v>6700</v>
      </c>
    </row>
    <row r="18" spans="1:3" x14ac:dyDescent="0.25">
      <c r="A18" s="5" t="s">
        <v>10</v>
      </c>
      <c r="B18" s="7">
        <f>SUMIF(E3:E7,A18,D3:D7)</f>
        <v>4700</v>
      </c>
    </row>
    <row r="20" spans="1:3" x14ac:dyDescent="0.25">
      <c r="A20" s="64" t="s">
        <v>17</v>
      </c>
      <c r="B20" s="66"/>
      <c r="C20" s="65"/>
    </row>
    <row r="21" spans="1:3" x14ac:dyDescent="0.25">
      <c r="A21" s="69" t="str">
        <f>_xlfn.XLOOKUP(LARGE(C1:C6,1),C1:C6,A1:A6)</f>
        <v>Maria</v>
      </c>
      <c r="B21" s="70"/>
      <c r="C21" s="71"/>
    </row>
  </sheetData>
  <mergeCells count="4">
    <mergeCell ref="A10:E10"/>
    <mergeCell ref="A16:B16"/>
    <mergeCell ref="A20:C20"/>
    <mergeCell ref="A21:C2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83B2-4FA5-41ED-A8F0-725F38B0F090}">
  <sheetPr codeName="Planilha2"/>
  <dimension ref="A1:F14"/>
  <sheetViews>
    <sheetView workbookViewId="0">
      <selection activeCell="E12" sqref="E12"/>
    </sheetView>
  </sheetViews>
  <sheetFormatPr defaultRowHeight="15" x14ac:dyDescent="0.25"/>
  <cols>
    <col min="1" max="1" width="24.7109375" bestFit="1" customWidth="1"/>
    <col min="2" max="2" width="15.7109375" customWidth="1"/>
    <col min="3" max="3" width="20.7109375" bestFit="1" customWidth="1"/>
    <col min="4" max="4" width="15.7109375" customWidth="1"/>
  </cols>
  <sheetData>
    <row r="1" spans="1:6" x14ac:dyDescent="0.25">
      <c r="A1" t="s">
        <v>22</v>
      </c>
    </row>
    <row r="2" spans="1:6" x14ac:dyDescent="0.25">
      <c r="A2" s="1" t="s">
        <v>18</v>
      </c>
      <c r="B2" s="1" t="s">
        <v>1</v>
      </c>
      <c r="C2" s="1" t="s">
        <v>2</v>
      </c>
      <c r="D2" s="1" t="s">
        <v>19</v>
      </c>
    </row>
    <row r="3" spans="1:6" x14ac:dyDescent="0.25">
      <c r="A3" s="8">
        <v>101</v>
      </c>
      <c r="B3" s="8" t="s">
        <v>6</v>
      </c>
      <c r="C3" s="8">
        <v>15</v>
      </c>
      <c r="D3" s="9" t="str" cm="1">
        <f t="array" ref="D3">_xlfn.IFS(C3&gt;5,"Em estoque",AND(C3&gt;1,C3&lt;5),"Baixo estoque",C3=0,"Fora de estoque")</f>
        <v>Em estoque</v>
      </c>
    </row>
    <row r="4" spans="1:6" x14ac:dyDescent="0.25">
      <c r="A4" s="8">
        <v>102</v>
      </c>
      <c r="B4" s="8" t="s">
        <v>9</v>
      </c>
      <c r="C4" s="8">
        <v>3</v>
      </c>
      <c r="D4" s="9" t="str" cm="1">
        <f t="array" ref="D4">_xlfn.IFS(C4&gt;5,"Em estoque",AND(C4&gt;1,C4&lt;5),"Baixo estoque",C4=0,"Fora de estoque")</f>
        <v>Baixo estoque</v>
      </c>
    </row>
    <row r="5" spans="1:6" x14ac:dyDescent="0.25">
      <c r="A5" s="8">
        <v>103</v>
      </c>
      <c r="B5" s="8" t="s">
        <v>12</v>
      </c>
      <c r="C5" s="8">
        <v>4</v>
      </c>
      <c r="D5" s="9" t="str" cm="1">
        <f t="array" ref="D5">_xlfn.IFS(C5&gt;5,"Em estoque",AND(C5&gt;1,C5&lt;5),"Baixo estoque",C5=0,"Fora de estoque")</f>
        <v>Baixo estoque</v>
      </c>
    </row>
    <row r="6" spans="1:6" x14ac:dyDescent="0.25">
      <c r="A6" s="8">
        <v>104</v>
      </c>
      <c r="B6" s="8" t="s">
        <v>20</v>
      </c>
      <c r="C6" s="8">
        <v>7</v>
      </c>
      <c r="D6" s="9" t="str" cm="1">
        <f t="array" ref="D6">_xlfn.IFS(C6&gt;5,"Em estoque",AND(C6&gt;1,C6&lt;5),"Baixo estoque",C6=0,"Fora de estoque")</f>
        <v>Em estoque</v>
      </c>
    </row>
    <row r="7" spans="1:6" x14ac:dyDescent="0.25">
      <c r="A7" s="8">
        <v>105</v>
      </c>
      <c r="B7" s="8" t="s">
        <v>21</v>
      </c>
      <c r="C7" s="8">
        <v>0</v>
      </c>
      <c r="D7" s="9" t="str" cm="1">
        <f t="array" ref="D7">_xlfn.IFS(C7&gt;5,"Em estoque",AND(C7&gt;1,C7&lt;5),"Baixo estoque",C7=0,"Fora de estoque")</f>
        <v>Fora de estoque</v>
      </c>
    </row>
    <row r="10" spans="1:6" x14ac:dyDescent="0.25">
      <c r="A10" s="67" t="s">
        <v>23</v>
      </c>
      <c r="B10" s="67"/>
      <c r="C10" s="5">
        <f>COUNTIF(D3:D7,"Baixo estoque")</f>
        <v>2</v>
      </c>
      <c r="F10" s="5"/>
    </row>
    <row r="12" spans="1:6" x14ac:dyDescent="0.25">
      <c r="A12" t="s">
        <v>25</v>
      </c>
    </row>
    <row r="13" spans="1:6" x14ac:dyDescent="0.25">
      <c r="A13" s="68" t="s">
        <v>24</v>
      </c>
      <c r="B13" s="68">
        <v>102</v>
      </c>
      <c r="C13" s="68" t="str">
        <f>IFERROR(_xlfn.XLOOKUP(B13,A3:A7,B3:B7,),"Código não econtrado")</f>
        <v>Tablet</v>
      </c>
    </row>
    <row r="14" spans="1:6" x14ac:dyDescent="0.25">
      <c r="A14" s="68"/>
      <c r="B14" s="68"/>
      <c r="C14" s="68"/>
    </row>
  </sheetData>
  <mergeCells count="4">
    <mergeCell ref="A10:B10"/>
    <mergeCell ref="A13:A14"/>
    <mergeCell ref="B13:B14"/>
    <mergeCell ref="C13:C1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0C5A-0311-40DF-B82D-9C170A57FC45}">
  <sheetPr codeName="Planilha3"/>
  <dimension ref="C1:M11"/>
  <sheetViews>
    <sheetView workbookViewId="0">
      <selection activeCell="P18" sqref="P18"/>
    </sheetView>
  </sheetViews>
  <sheetFormatPr defaultRowHeight="15" x14ac:dyDescent="0.25"/>
  <cols>
    <col min="1" max="1" width="9.140625" customWidth="1"/>
    <col min="2" max="2" width="12.7109375" customWidth="1"/>
    <col min="3" max="4" width="12" hidden="1" customWidth="1"/>
    <col min="5" max="7" width="9.140625" hidden="1" customWidth="1"/>
    <col min="8" max="8" width="1" hidden="1" customWidth="1"/>
    <col min="9" max="9" width="11.5703125" customWidth="1"/>
    <col min="10" max="12" width="18.85546875" customWidth="1"/>
    <col min="13" max="13" width="15" customWidth="1"/>
  </cols>
  <sheetData>
    <row r="1" spans="10:13" x14ac:dyDescent="0.25">
      <c r="J1" s="1" t="s">
        <v>26</v>
      </c>
      <c r="K1" s="1" t="s">
        <v>27</v>
      </c>
      <c r="L1" s="1" t="s">
        <v>28</v>
      </c>
      <c r="M1" s="1" t="s">
        <v>32</v>
      </c>
    </row>
    <row r="2" spans="10:13" x14ac:dyDescent="0.25">
      <c r="J2" s="10" t="s">
        <v>30</v>
      </c>
      <c r="K2" s="10" t="s">
        <v>29</v>
      </c>
      <c r="L2" s="13">
        <v>10</v>
      </c>
      <c r="M2" s="10">
        <f>AVERAGEIF($J$2:$J$7,J2,$L$2:$L$7)</f>
        <v>10</v>
      </c>
    </row>
    <row r="3" spans="10:13" x14ac:dyDescent="0.25">
      <c r="J3" s="10" t="s">
        <v>30</v>
      </c>
      <c r="K3" s="10" t="s">
        <v>31</v>
      </c>
      <c r="L3" s="13">
        <v>10</v>
      </c>
      <c r="M3" s="10">
        <f t="shared" ref="M3:M7" si="0">AVERAGEIF($J$2:$J$7,J3,$L$2:$L$7)</f>
        <v>10</v>
      </c>
    </row>
    <row r="4" spans="10:13" x14ac:dyDescent="0.25">
      <c r="J4" s="10" t="s">
        <v>11</v>
      </c>
      <c r="K4" s="10" t="s">
        <v>29</v>
      </c>
      <c r="L4" s="13">
        <v>7</v>
      </c>
      <c r="M4" s="10">
        <f t="shared" si="0"/>
        <v>7.5</v>
      </c>
    </row>
    <row r="5" spans="10:13" x14ac:dyDescent="0.25">
      <c r="J5" s="10" t="s">
        <v>11</v>
      </c>
      <c r="K5" s="10" t="s">
        <v>31</v>
      </c>
      <c r="L5" s="13">
        <v>8</v>
      </c>
      <c r="M5" s="10">
        <f t="shared" si="0"/>
        <v>7.5</v>
      </c>
    </row>
    <row r="6" spans="10:13" x14ac:dyDescent="0.25">
      <c r="J6" s="10" t="s">
        <v>13</v>
      </c>
      <c r="K6" s="10" t="s">
        <v>29</v>
      </c>
      <c r="L6" s="13">
        <v>6.5</v>
      </c>
      <c r="M6" s="10">
        <f t="shared" si="0"/>
        <v>6.2</v>
      </c>
    </row>
    <row r="7" spans="10:13" x14ac:dyDescent="0.25">
      <c r="J7" s="10" t="s">
        <v>13</v>
      </c>
      <c r="K7" s="10" t="s">
        <v>31</v>
      </c>
      <c r="L7" s="13">
        <v>5.9</v>
      </c>
      <c r="M7" s="10">
        <f t="shared" si="0"/>
        <v>6.2</v>
      </c>
    </row>
    <row r="11" spans="10:13" x14ac:dyDescent="0.25">
      <c r="J11" s="11"/>
    </row>
  </sheetData>
  <autoFilter ref="J1:M7" xr:uid="{65A00C5A-0311-40DF-B82D-9C170A57FC45}">
    <sortState xmlns:xlrd2="http://schemas.microsoft.com/office/spreadsheetml/2017/richdata2" ref="J2:M7">
      <sortCondition descending="1" ref="M1:M7"/>
    </sortState>
  </autoFilter>
  <phoneticPr fontId="3" type="noConversion"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5AAD-54F6-44E8-8E8C-A9F54CF6F610}">
  <sheetPr codeName="Planilha4"/>
  <dimension ref="C4:G24"/>
  <sheetViews>
    <sheetView workbookViewId="0">
      <selection activeCell="M12" sqref="M12"/>
    </sheetView>
  </sheetViews>
  <sheetFormatPr defaultRowHeight="15" x14ac:dyDescent="0.25"/>
  <cols>
    <col min="3" max="3" width="21" customWidth="1"/>
    <col min="4" max="5" width="16.28515625" customWidth="1"/>
    <col min="6" max="6" width="18.7109375" customWidth="1"/>
  </cols>
  <sheetData>
    <row r="4" spans="3:6" x14ac:dyDescent="0.25">
      <c r="C4" s="50" t="s">
        <v>33</v>
      </c>
      <c r="D4" s="51" t="s">
        <v>34</v>
      </c>
      <c r="E4" s="51" t="s">
        <v>35</v>
      </c>
      <c r="F4" s="52" t="s">
        <v>36</v>
      </c>
    </row>
    <row r="5" spans="3:6" x14ac:dyDescent="0.25">
      <c r="C5" s="53" t="s">
        <v>13</v>
      </c>
      <c r="D5" s="54" t="s">
        <v>37</v>
      </c>
      <c r="E5" s="54" t="s">
        <v>38</v>
      </c>
      <c r="F5" s="55">
        <v>5000</v>
      </c>
    </row>
    <row r="6" spans="3:6" x14ac:dyDescent="0.25">
      <c r="C6" s="54" t="s">
        <v>11</v>
      </c>
      <c r="D6" s="54" t="s">
        <v>39</v>
      </c>
      <c r="E6" s="54" t="s">
        <v>40</v>
      </c>
      <c r="F6" s="56">
        <v>3200</v>
      </c>
    </row>
    <row r="7" spans="3:6" x14ac:dyDescent="0.25">
      <c r="C7" s="54" t="s">
        <v>30</v>
      </c>
      <c r="D7" s="54" t="s">
        <v>37</v>
      </c>
      <c r="E7" s="54" t="s">
        <v>41</v>
      </c>
      <c r="F7" s="56">
        <v>7000</v>
      </c>
    </row>
    <row r="8" spans="3:6" x14ac:dyDescent="0.25">
      <c r="C8" s="54" t="s">
        <v>5</v>
      </c>
      <c r="D8" s="54" t="s">
        <v>42</v>
      </c>
      <c r="E8" s="54" t="s">
        <v>0</v>
      </c>
      <c r="F8" s="56">
        <v>4500</v>
      </c>
    </row>
    <row r="9" spans="3:6" x14ac:dyDescent="0.25">
      <c r="C9" s="54" t="s">
        <v>8</v>
      </c>
      <c r="D9" s="54" t="s">
        <v>37</v>
      </c>
      <c r="E9" s="54" t="s">
        <v>38</v>
      </c>
      <c r="F9" s="56">
        <v>5000</v>
      </c>
    </row>
    <row r="12" spans="3:6" x14ac:dyDescent="0.25">
      <c r="C12" t="str" cm="1">
        <f t="array" ref="C12:F14">_xlfn._xlws.FILTER(C4:F9,D4:D9="TI")</f>
        <v>João</v>
      </c>
      <c r="D12" t="str">
        <v>TI</v>
      </c>
      <c r="E12" t="str">
        <v>Analista</v>
      </c>
      <c r="F12" s="15">
        <v>5000</v>
      </c>
    </row>
    <row r="13" spans="3:6" x14ac:dyDescent="0.25">
      <c r="C13" t="str">
        <v>Pedro</v>
      </c>
      <c r="D13" t="str">
        <v>TI</v>
      </c>
      <c r="E13" t="str">
        <v>Coordenador</v>
      </c>
      <c r="F13" s="15">
        <v>7000</v>
      </c>
    </row>
    <row r="14" spans="3:6" x14ac:dyDescent="0.25">
      <c r="C14" t="str">
        <v>Carlos</v>
      </c>
      <c r="D14" t="str">
        <v>TI</v>
      </c>
      <c r="E14" t="str">
        <v>Analista</v>
      </c>
      <c r="F14" s="15">
        <v>5000</v>
      </c>
    </row>
    <row r="17" spans="3:7" x14ac:dyDescent="0.25">
      <c r="C17" t="s">
        <v>44</v>
      </c>
      <c r="F17" s="5" t="s">
        <v>91</v>
      </c>
      <c r="G17" s="5"/>
    </row>
    <row r="18" spans="3:7" x14ac:dyDescent="0.25">
      <c r="C18" t="s">
        <v>37</v>
      </c>
      <c r="D18">
        <f>COUNTIF(D5:D9,C18)</f>
        <v>3</v>
      </c>
      <c r="F18" s="5" t="str" cm="1">
        <f t="array" ref="F18:F20">_xlfn.UNIQUE(Tabela3[Departamento])</f>
        <v>TI</v>
      </c>
      <c r="G18" s="5" cm="1">
        <f t="array" ref="G18:G20">COUNTIF(D5:D9,_xlfn.ANCHORARRAY(F18))</f>
        <v>3</v>
      </c>
    </row>
    <row r="19" spans="3:7" x14ac:dyDescent="0.25">
      <c r="C19" t="s">
        <v>39</v>
      </c>
      <c r="D19">
        <f t="shared" ref="D19:D20" si="0">COUNTIF(D6:D10,C19)</f>
        <v>1</v>
      </c>
      <c r="F19" s="5" t="str">
        <v>RH</v>
      </c>
      <c r="G19" s="5">
        <v>1</v>
      </c>
    </row>
    <row r="20" spans="3:7" x14ac:dyDescent="0.25">
      <c r="C20" t="s">
        <v>42</v>
      </c>
      <c r="D20">
        <f t="shared" si="0"/>
        <v>1</v>
      </c>
      <c r="F20" s="5" t="str">
        <v>Vendas</v>
      </c>
      <c r="G20" s="5">
        <v>1</v>
      </c>
    </row>
    <row r="23" spans="3:7" x14ac:dyDescent="0.25">
      <c r="C23" t="s">
        <v>45</v>
      </c>
      <c r="F23" s="5" t="s">
        <v>91</v>
      </c>
    </row>
    <row r="24" spans="3:7" x14ac:dyDescent="0.25">
      <c r="C24" t="s">
        <v>46</v>
      </c>
      <c r="D24" s="14">
        <f>AVERAGEIF(D5:D9,D5,F5:F9)</f>
        <v>5666.666666666667</v>
      </c>
      <c r="F24" s="7">
        <f>AVERAGEIF(Tabela3[Departamento],"TI",Tabela3[Salário])</f>
        <v>5666.666666666667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2EA1-23E3-49F9-8D1E-63691DC1920F}">
  <sheetPr codeName="Planilha5"/>
  <dimension ref="B2:E20"/>
  <sheetViews>
    <sheetView workbookViewId="0">
      <selection activeCell="C25" sqref="C25"/>
    </sheetView>
  </sheetViews>
  <sheetFormatPr defaultRowHeight="15" x14ac:dyDescent="0.25"/>
  <cols>
    <col min="2" max="5" width="20.42578125" customWidth="1"/>
  </cols>
  <sheetData>
    <row r="2" spans="2:5" x14ac:dyDescent="0.25">
      <c r="B2" s="29" t="s">
        <v>47</v>
      </c>
      <c r="C2" s="29" t="s">
        <v>48</v>
      </c>
      <c r="D2" s="29" t="s">
        <v>49</v>
      </c>
      <c r="E2" s="29" t="s">
        <v>50</v>
      </c>
    </row>
    <row r="3" spans="2:5" x14ac:dyDescent="0.25">
      <c r="B3" s="16">
        <v>45356</v>
      </c>
      <c r="C3" s="17" t="s">
        <v>51</v>
      </c>
      <c r="D3" s="17" t="s">
        <v>52</v>
      </c>
      <c r="E3" s="18">
        <v>150</v>
      </c>
    </row>
    <row r="4" spans="2:5" x14ac:dyDescent="0.25">
      <c r="B4" s="16">
        <v>45363</v>
      </c>
      <c r="C4" s="17" t="s">
        <v>53</v>
      </c>
      <c r="D4" s="17" t="s">
        <v>54</v>
      </c>
      <c r="E4" s="18">
        <v>500</v>
      </c>
    </row>
    <row r="5" spans="2:5" x14ac:dyDescent="0.25">
      <c r="B5" s="16">
        <v>45342</v>
      </c>
      <c r="C5" s="17" t="s">
        <v>55</v>
      </c>
      <c r="D5" s="17" t="s">
        <v>52</v>
      </c>
      <c r="E5" s="18">
        <v>200</v>
      </c>
    </row>
    <row r="6" spans="2:5" x14ac:dyDescent="0.25">
      <c r="B6" s="16">
        <v>45376</v>
      </c>
      <c r="C6" s="17" t="s">
        <v>56</v>
      </c>
      <c r="D6" s="17" t="s">
        <v>54</v>
      </c>
      <c r="E6" s="18">
        <v>300</v>
      </c>
    </row>
    <row r="7" spans="2:5" x14ac:dyDescent="0.25">
      <c r="B7" s="16">
        <v>45379</v>
      </c>
      <c r="C7" s="17" t="s">
        <v>57</v>
      </c>
      <c r="D7" s="17" t="s">
        <v>52</v>
      </c>
      <c r="E7" s="18">
        <v>100</v>
      </c>
    </row>
    <row r="10" spans="2:5" x14ac:dyDescent="0.25">
      <c r="B10" t="s">
        <v>43</v>
      </c>
    </row>
    <row r="11" spans="2:5" x14ac:dyDescent="0.25">
      <c r="B11" t="s">
        <v>58</v>
      </c>
      <c r="C11" s="15">
        <f>SUMIF($D$3:$D$7,D4,$E$3:$E$7)</f>
        <v>800</v>
      </c>
    </row>
    <row r="12" spans="2:5" x14ac:dyDescent="0.25">
      <c r="B12" t="s">
        <v>59</v>
      </c>
      <c r="C12" s="15">
        <f>SUMIF($D$3:$D$7,D5,$E$3:$E$7)</f>
        <v>450</v>
      </c>
    </row>
    <row r="13" spans="2:5" x14ac:dyDescent="0.25">
      <c r="E13" t="str">
        <f>TEXT(B3,"MMM")</f>
        <v>mar</v>
      </c>
    </row>
    <row r="14" spans="2:5" x14ac:dyDescent="0.25">
      <c r="B14" s="19"/>
    </row>
    <row r="15" spans="2:5" x14ac:dyDescent="0.25">
      <c r="B15" t="s">
        <v>60</v>
      </c>
    </row>
    <row r="16" spans="2:5" x14ac:dyDescent="0.25">
      <c r="B16" t="s">
        <v>61</v>
      </c>
      <c r="C16">
        <f>COUNTIFS(B3:B7,"&gt;=01/03/2024",B3:B7,"&lt;=31/03/2024")</f>
        <v>4</v>
      </c>
    </row>
    <row r="19" spans="2:2" x14ac:dyDescent="0.25">
      <c r="B19" t="s">
        <v>62</v>
      </c>
    </row>
    <row r="20" spans="2:2" x14ac:dyDescent="0.25">
      <c r="B20" s="15">
        <f>LARGE(E3:E7,1)</f>
        <v>500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22BC-116E-461A-AFD8-B8226A4A07BA}">
  <sheetPr codeName="Planilha6"/>
  <dimension ref="D2:M15"/>
  <sheetViews>
    <sheetView workbookViewId="0">
      <selection activeCell="C13" sqref="C13:D16"/>
    </sheetView>
  </sheetViews>
  <sheetFormatPr defaultRowHeight="15" x14ac:dyDescent="0.25"/>
  <cols>
    <col min="4" max="7" width="16.42578125" customWidth="1"/>
    <col min="8" max="8" width="13.28515625" bestFit="1" customWidth="1"/>
    <col min="12" max="13" width="13.28515625" bestFit="1" customWidth="1"/>
  </cols>
  <sheetData>
    <row r="2" spans="4:13" x14ac:dyDescent="0.25">
      <c r="D2" s="58" t="s">
        <v>47</v>
      </c>
      <c r="E2" s="59" t="s">
        <v>0</v>
      </c>
      <c r="F2" s="59" t="s">
        <v>1</v>
      </c>
      <c r="G2" s="60" t="s">
        <v>63</v>
      </c>
    </row>
    <row r="3" spans="4:13" x14ac:dyDescent="0.25">
      <c r="D3" s="35">
        <v>45352</v>
      </c>
      <c r="E3" s="57" t="s">
        <v>11</v>
      </c>
      <c r="F3" s="36" t="s">
        <v>64</v>
      </c>
      <c r="G3" s="37">
        <v>2500</v>
      </c>
    </row>
    <row r="4" spans="4:13" x14ac:dyDescent="0.25">
      <c r="D4" s="35">
        <v>45353</v>
      </c>
      <c r="E4" s="36" t="s">
        <v>13</v>
      </c>
      <c r="F4" s="36" t="s">
        <v>64</v>
      </c>
      <c r="G4" s="37">
        <v>2501</v>
      </c>
    </row>
    <row r="5" spans="4:13" x14ac:dyDescent="0.25">
      <c r="D5" s="35">
        <v>45354</v>
      </c>
      <c r="E5" s="36" t="s">
        <v>30</v>
      </c>
      <c r="F5" s="36" t="s">
        <v>9</v>
      </c>
      <c r="G5" s="37">
        <v>50000</v>
      </c>
    </row>
    <row r="6" spans="4:13" x14ac:dyDescent="0.25">
      <c r="D6" s="35">
        <v>45355</v>
      </c>
      <c r="E6" s="36" t="s">
        <v>13</v>
      </c>
      <c r="F6" s="36" t="s">
        <v>65</v>
      </c>
      <c r="G6" s="37">
        <v>1300</v>
      </c>
    </row>
    <row r="7" spans="4:13" x14ac:dyDescent="0.25">
      <c r="D7" s="38">
        <v>45356</v>
      </c>
      <c r="E7" s="39" t="s">
        <v>13</v>
      </c>
      <c r="F7" s="39" t="s">
        <v>64</v>
      </c>
      <c r="G7" s="40">
        <v>2700</v>
      </c>
    </row>
    <row r="9" spans="4:13" ht="15.75" x14ac:dyDescent="0.25">
      <c r="D9" s="25" t="s">
        <v>67</v>
      </c>
      <c r="E9" s="26"/>
      <c r="G9" s="22" t="s">
        <v>66</v>
      </c>
      <c r="H9" s="23"/>
      <c r="I9" s="24" t="str">
        <f>INDEX(G10:G12,MATCH(LARGE(_xlfn.ANCHORARRAY(H10),1),_xlfn.ANCHORARRAY(H10),0))</f>
        <v>Pedro</v>
      </c>
      <c r="L9" t="s">
        <v>68</v>
      </c>
    </row>
    <row r="10" spans="4:13" x14ac:dyDescent="0.25">
      <c r="D10" s="5" t="s">
        <v>13</v>
      </c>
      <c r="E10" s="7">
        <f>SUMIF($E$3:$E$7,D10,$G$3:$G$7)</f>
        <v>6501</v>
      </c>
      <c r="G10" s="6" t="str" cm="1">
        <f t="array" ref="G10:G12">_xlfn.UNIQUE(E3:E7,)</f>
        <v>Maria</v>
      </c>
      <c r="H10" s="21" cm="1">
        <f t="array" ref="H10:H12">SUMIF(E3:E7,_xlfn.ANCHORARRAY(G10),G3:G7)</f>
        <v>2500</v>
      </c>
      <c r="L10" s="15" t="str" cm="1">
        <f t="array" ref="L10:L12">_xlfn.UNIQUE(E3:E7,FALSE)</f>
        <v>Maria</v>
      </c>
      <c r="M10" s="15" cm="1">
        <f t="array" ref="M10:M12">AVERAGEIF(E3:E7,_xlfn.UNIQUE(E3:E7,FALSE),G3:G7)</f>
        <v>2500</v>
      </c>
    </row>
    <row r="11" spans="4:13" x14ac:dyDescent="0.25">
      <c r="D11" s="12" t="s">
        <v>11</v>
      </c>
      <c r="E11" s="7">
        <f t="shared" ref="E11:E12" si="0">SUMIF($E$3:$E$7,D11,$G$3:$G$7)</f>
        <v>2500</v>
      </c>
      <c r="G11" t="str">
        <v>João</v>
      </c>
      <c r="H11" s="15">
        <v>6501</v>
      </c>
      <c r="L11" s="15" t="str">
        <v>João</v>
      </c>
      <c r="M11" s="15">
        <v>2167</v>
      </c>
    </row>
    <row r="12" spans="4:13" x14ac:dyDescent="0.25">
      <c r="D12" s="12" t="s">
        <v>30</v>
      </c>
      <c r="E12" s="7">
        <f t="shared" si="0"/>
        <v>50000</v>
      </c>
      <c r="G12" t="str">
        <v>Pedro</v>
      </c>
      <c r="H12" s="15">
        <v>50000</v>
      </c>
      <c r="L12" s="15" t="str">
        <v>Pedro</v>
      </c>
      <c r="M12" s="15">
        <v>50000</v>
      </c>
    </row>
    <row r="13" spans="4:13" x14ac:dyDescent="0.25">
      <c r="M13" s="15"/>
    </row>
    <row r="14" spans="4:13" x14ac:dyDescent="0.25">
      <c r="M14" s="15"/>
    </row>
    <row r="15" spans="4:13" x14ac:dyDescent="0.25">
      <c r="D15" s="15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2580-FA5B-4E39-9661-F325329E8198}">
  <sheetPr codeName="Planilha7"/>
  <dimension ref="C1:H24"/>
  <sheetViews>
    <sheetView workbookViewId="0">
      <selection activeCell="D7" sqref="D7"/>
    </sheetView>
  </sheetViews>
  <sheetFormatPr defaultRowHeight="15" x14ac:dyDescent="0.25"/>
  <cols>
    <col min="3" max="6" width="23.85546875" customWidth="1"/>
    <col min="7" max="7" width="18.42578125" customWidth="1"/>
    <col min="8" max="8" width="13.7109375" bestFit="1" customWidth="1"/>
  </cols>
  <sheetData>
    <row r="1" spans="3:8" x14ac:dyDescent="0.25">
      <c r="C1" s="28" t="s">
        <v>1</v>
      </c>
      <c r="D1" s="28" t="s">
        <v>69</v>
      </c>
      <c r="E1" s="28" t="s">
        <v>70</v>
      </c>
      <c r="F1" s="28" t="s">
        <v>3</v>
      </c>
    </row>
    <row r="2" spans="3:8" x14ac:dyDescent="0.25">
      <c r="C2" s="5" t="s">
        <v>64</v>
      </c>
      <c r="D2" s="5">
        <v>15</v>
      </c>
      <c r="E2" s="5">
        <v>20</v>
      </c>
      <c r="F2" s="27">
        <v>2500</v>
      </c>
    </row>
    <row r="3" spans="3:8" x14ac:dyDescent="0.25">
      <c r="C3" s="5" t="s">
        <v>65</v>
      </c>
      <c r="D3" s="5">
        <v>30</v>
      </c>
      <c r="E3" s="5">
        <v>25</v>
      </c>
      <c r="F3" s="27">
        <v>1200</v>
      </c>
    </row>
    <row r="4" spans="3:8" x14ac:dyDescent="0.25">
      <c r="C4" s="5" t="s">
        <v>9</v>
      </c>
      <c r="D4" s="5">
        <v>10</v>
      </c>
      <c r="E4" s="5">
        <v>15</v>
      </c>
      <c r="F4" s="27">
        <v>800</v>
      </c>
    </row>
    <row r="5" spans="3:8" x14ac:dyDescent="0.25">
      <c r="C5" s="5" t="s">
        <v>20</v>
      </c>
      <c r="D5" s="5">
        <v>50</v>
      </c>
      <c r="E5" s="5">
        <v>30</v>
      </c>
      <c r="F5" s="27">
        <v>50</v>
      </c>
    </row>
    <row r="8" spans="3:8" x14ac:dyDescent="0.25">
      <c r="C8" s="20" t="s">
        <v>71</v>
      </c>
    </row>
    <row r="9" spans="3:8" x14ac:dyDescent="0.25">
      <c r="C9" t="s">
        <v>92</v>
      </c>
      <c r="E9" t="s">
        <v>93</v>
      </c>
    </row>
    <row r="10" spans="3:8" x14ac:dyDescent="0.25">
      <c r="C10" s="5" t="str">
        <f>IF(D2&lt;E2,C2&amp;" estoque baixo",)</f>
        <v>Notebook estoque baixo</v>
      </c>
      <c r="E10" s="5" t="str" cm="1">
        <f t="array" ref="E10:H12">_xlfn._xlws.FILTER(C1:F5,D1:D5&lt;E1:E5)</f>
        <v>Produto</v>
      </c>
      <c r="F10" s="5" t="str">
        <v>Estoque Atual</v>
      </c>
      <c r="G10" s="5" t="str">
        <v>Estoque Mínimo</v>
      </c>
      <c r="H10" s="5" t="str">
        <v>Preço Unitário</v>
      </c>
    </row>
    <row r="11" spans="3:8" x14ac:dyDescent="0.25">
      <c r="C11" s="5" t="str">
        <f>IF(D4&lt;E4,C4&amp;" estoque baixo",)</f>
        <v>Tablet estoque baixo</v>
      </c>
      <c r="E11" s="5" t="str">
        <v>Notebook</v>
      </c>
      <c r="F11" s="5">
        <v>15</v>
      </c>
      <c r="G11" s="5">
        <v>20</v>
      </c>
      <c r="H11" s="7">
        <v>2500</v>
      </c>
    </row>
    <row r="12" spans="3:8" x14ac:dyDescent="0.25">
      <c r="E12" s="5" t="str">
        <v>Tablet</v>
      </c>
      <c r="F12" s="5">
        <v>10</v>
      </c>
      <c r="G12" s="5">
        <v>15</v>
      </c>
      <c r="H12" s="7">
        <v>800</v>
      </c>
    </row>
    <row r="15" spans="3:8" x14ac:dyDescent="0.25">
      <c r="C15" s="20" t="s">
        <v>72</v>
      </c>
    </row>
    <row r="16" spans="3:8" x14ac:dyDescent="0.25">
      <c r="C16" s="30" t="str" cm="1">
        <f t="array" ref="C16:C20">_xlfn._xlws.FILTER(C1:C5,TRUE)</f>
        <v>Produto</v>
      </c>
      <c r="D16" s="30" t="s">
        <v>73</v>
      </c>
    </row>
    <row r="17" spans="3:5" x14ac:dyDescent="0.25">
      <c r="C17" s="5" t="str">
        <v>Notebook</v>
      </c>
      <c r="D17" s="27">
        <f>D2*F2</f>
        <v>37500</v>
      </c>
    </row>
    <row r="18" spans="3:5" x14ac:dyDescent="0.25">
      <c r="C18" s="5" t="str">
        <v>Smartphone</v>
      </c>
      <c r="D18" s="27">
        <f t="shared" ref="D18:D20" si="0">D3*F3</f>
        <v>36000</v>
      </c>
    </row>
    <row r="19" spans="3:5" x14ac:dyDescent="0.25">
      <c r="C19" s="5" t="str">
        <v>Tablet</v>
      </c>
      <c r="D19" s="27">
        <f t="shared" si="0"/>
        <v>8000</v>
      </c>
    </row>
    <row r="20" spans="3:5" x14ac:dyDescent="0.25">
      <c r="C20" s="5" t="str">
        <v>Mouse</v>
      </c>
      <c r="D20" s="27">
        <f t="shared" si="0"/>
        <v>2500</v>
      </c>
    </row>
    <row r="22" spans="3:5" x14ac:dyDescent="0.25">
      <c r="C22" t="s">
        <v>74</v>
      </c>
    </row>
    <row r="23" spans="3:5" x14ac:dyDescent="0.25">
      <c r="C23" s="31" t="s">
        <v>77</v>
      </c>
      <c r="D23" s="31" t="s">
        <v>75</v>
      </c>
      <c r="E23" s="31" t="s">
        <v>76</v>
      </c>
    </row>
    <row r="24" spans="3:5" x14ac:dyDescent="0.25">
      <c r="C24" s="31" cm="1">
        <f t="array" ref="C24">SUM(IF(D2:D5&lt;E2:E5,1,0))</f>
        <v>2</v>
      </c>
      <c r="D24" s="31" cm="1">
        <f t="array" ref="D24">SUM(--(D2:D5&lt;E2:E5))</f>
        <v>2</v>
      </c>
      <c r="E24" s="31" cm="1">
        <f t="array" ref="E24">SUM(N(D2:D5&lt;E2:E5))</f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3BF-8AFE-450C-9E6E-D376519CB728}">
  <sheetPr codeName="Planilha8"/>
  <dimension ref="C1:E23"/>
  <sheetViews>
    <sheetView workbookViewId="0">
      <selection activeCell="D20" sqref="D20"/>
    </sheetView>
  </sheetViews>
  <sheetFormatPr defaultRowHeight="15" x14ac:dyDescent="0.25"/>
  <cols>
    <col min="3" max="5" width="29.85546875" customWidth="1"/>
  </cols>
  <sheetData>
    <row r="1" spans="3:5" x14ac:dyDescent="0.25">
      <c r="C1" s="32" t="s">
        <v>47</v>
      </c>
      <c r="D1" s="33" t="s">
        <v>49</v>
      </c>
      <c r="E1" s="34" t="s">
        <v>78</v>
      </c>
    </row>
    <row r="2" spans="3:5" x14ac:dyDescent="0.25">
      <c r="C2" s="35">
        <v>45352</v>
      </c>
      <c r="D2" s="36" t="s">
        <v>56</v>
      </c>
      <c r="E2" s="37">
        <v>150</v>
      </c>
    </row>
    <row r="3" spans="3:5" x14ac:dyDescent="0.25">
      <c r="C3" s="35">
        <v>45356</v>
      </c>
      <c r="D3" s="36" t="s">
        <v>79</v>
      </c>
      <c r="E3" s="37">
        <v>100</v>
      </c>
    </row>
    <row r="4" spans="3:5" x14ac:dyDescent="0.25">
      <c r="C4" s="35">
        <v>45361</v>
      </c>
      <c r="D4" s="36" t="s">
        <v>83</v>
      </c>
      <c r="E4" s="37">
        <v>200</v>
      </c>
    </row>
    <row r="5" spans="3:5" x14ac:dyDescent="0.25">
      <c r="C5" s="35">
        <v>45366</v>
      </c>
      <c r="D5" s="36" t="s">
        <v>80</v>
      </c>
      <c r="E5" s="37">
        <v>850</v>
      </c>
    </row>
    <row r="6" spans="3:5" x14ac:dyDescent="0.25">
      <c r="C6" s="38">
        <v>45371</v>
      </c>
      <c r="D6" s="39" t="s">
        <v>79</v>
      </c>
      <c r="E6" s="40">
        <v>660</v>
      </c>
    </row>
    <row r="9" spans="3:5" x14ac:dyDescent="0.25">
      <c r="C9" t="s">
        <v>81</v>
      </c>
    </row>
    <row r="10" spans="3:5" x14ac:dyDescent="0.25">
      <c r="C10" t="str" cm="1">
        <f t="array" ref="C10:C13">_xlfn.UNIQUE(D2:D6,FALSE)</f>
        <v>Transporte</v>
      </c>
      <c r="D10" s="41" cm="1">
        <f t="array" ref="D10:D13">SUMIF(D2:D6,_xlfn.ANCHORARRAY(C10),E2:E6)</f>
        <v>150</v>
      </c>
    </row>
    <row r="11" spans="3:5" x14ac:dyDescent="0.25">
      <c r="C11" t="str">
        <v>Alimentação</v>
      </c>
      <c r="D11" s="15">
        <v>760</v>
      </c>
    </row>
    <row r="12" spans="3:5" x14ac:dyDescent="0.25">
      <c r="C12" t="str">
        <v>Aluguel</v>
      </c>
      <c r="D12" s="15">
        <v>200</v>
      </c>
    </row>
    <row r="13" spans="3:5" x14ac:dyDescent="0.25">
      <c r="C13" t="str">
        <v>Lazer</v>
      </c>
      <c r="D13" s="15">
        <v>850</v>
      </c>
    </row>
    <row r="16" spans="3:5" x14ac:dyDescent="0.25">
      <c r="C16" t="s">
        <v>82</v>
      </c>
    </row>
    <row r="17" spans="3:4" x14ac:dyDescent="0.25">
      <c r="C17" t="str">
        <f>INDEX(_xlfn.ANCHORARRAY(C10),MATCH(LARGE(_xlfn.ANCHORARRAY(D10),1),_xlfn.ANCHORARRAY(D10)))</f>
        <v>Lazer</v>
      </c>
    </row>
    <row r="19" spans="3:4" x14ac:dyDescent="0.25">
      <c r="C19" t="s">
        <v>84</v>
      </c>
    </row>
    <row r="20" spans="3:4" x14ac:dyDescent="0.25">
      <c r="C20" t="str" cm="1">
        <f t="array" ref="C20:C23">_xlfn._xlws.FILTER(_xlfn.ANCHORARRAY(C10),TRUE)</f>
        <v>Transporte</v>
      </c>
      <c r="D20" s="15" cm="1">
        <f t="array" ref="D20:D23">AVERAGEIF(D2:D6,_xlfn.ANCHORARRAY(C20),E2:E6)</f>
        <v>150</v>
      </c>
    </row>
    <row r="21" spans="3:4" x14ac:dyDescent="0.25">
      <c r="C21" t="str">
        <v>Alimentação</v>
      </c>
      <c r="D21" s="15">
        <v>380</v>
      </c>
    </row>
    <row r="22" spans="3:4" x14ac:dyDescent="0.25">
      <c r="C22" t="str">
        <v>Aluguel</v>
      </c>
      <c r="D22" s="15">
        <v>200</v>
      </c>
    </row>
    <row r="23" spans="3:4" x14ac:dyDescent="0.25">
      <c r="C23" t="str">
        <v>Lazer</v>
      </c>
      <c r="D23" s="15">
        <v>850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40E2-8AA3-44F1-8CAB-23932C03BD59}">
  <sheetPr codeName="Planilha9"/>
  <dimension ref="C1:E16"/>
  <sheetViews>
    <sheetView workbookViewId="0">
      <selection activeCell="F30" sqref="F30"/>
    </sheetView>
  </sheetViews>
  <sheetFormatPr defaultRowHeight="15" x14ac:dyDescent="0.25"/>
  <cols>
    <col min="3" max="5" width="21" customWidth="1"/>
  </cols>
  <sheetData>
    <row r="1" spans="3:5" x14ac:dyDescent="0.25">
      <c r="C1" s="47" t="s">
        <v>47</v>
      </c>
      <c r="D1" s="48" t="s">
        <v>85</v>
      </c>
      <c r="E1" s="49" t="s">
        <v>86</v>
      </c>
    </row>
    <row r="2" spans="3:5" x14ac:dyDescent="0.25">
      <c r="C2" s="42">
        <v>45352</v>
      </c>
      <c r="D2" s="31" t="s">
        <v>13</v>
      </c>
      <c r="E2" s="43" t="s">
        <v>87</v>
      </c>
    </row>
    <row r="3" spans="3:5" x14ac:dyDescent="0.25">
      <c r="C3" s="42">
        <v>45353</v>
      </c>
      <c r="D3" s="31" t="s">
        <v>11</v>
      </c>
      <c r="E3" s="43" t="s">
        <v>88</v>
      </c>
    </row>
    <row r="4" spans="3:5" x14ac:dyDescent="0.25">
      <c r="C4" s="42">
        <v>45354</v>
      </c>
      <c r="D4" s="31" t="s">
        <v>30</v>
      </c>
      <c r="E4" s="43" t="s">
        <v>87</v>
      </c>
    </row>
    <row r="5" spans="3:5" x14ac:dyDescent="0.25">
      <c r="C5" s="42">
        <v>45355</v>
      </c>
      <c r="D5" s="31" t="s">
        <v>13</v>
      </c>
      <c r="E5" s="43" t="s">
        <v>88</v>
      </c>
    </row>
    <row r="6" spans="3:5" x14ac:dyDescent="0.25">
      <c r="C6" s="42">
        <v>45356</v>
      </c>
      <c r="D6" s="31" t="s">
        <v>11</v>
      </c>
      <c r="E6" s="43" t="s">
        <v>87</v>
      </c>
    </row>
    <row r="7" spans="3:5" x14ac:dyDescent="0.25">
      <c r="C7" s="44">
        <v>45357</v>
      </c>
      <c r="D7" s="45" t="s">
        <v>89</v>
      </c>
      <c r="E7" s="46" t="s">
        <v>87</v>
      </c>
    </row>
    <row r="10" spans="3:5" x14ac:dyDescent="0.25">
      <c r="C10" t="s">
        <v>90</v>
      </c>
    </row>
    <row r="11" spans="3:5" x14ac:dyDescent="0.25">
      <c r="C11" t="str" cm="1">
        <f t="array" ref="C11:C14">_xlfn._xlws.FILTER(_xlfn.UNIQUE(D2:D7),TRUE)</f>
        <v>João</v>
      </c>
      <c r="D11" cm="1">
        <f t="array" ref="D11:D16">COUNTIF(Tabela2[Funcionário],"="&amp;Tabela2[Presença])</f>
        <v>0</v>
      </c>
    </row>
    <row r="12" spans="3:5" x14ac:dyDescent="0.25">
      <c r="C12" t="str">
        <v>Maria</v>
      </c>
      <c r="D12">
        <v>0</v>
      </c>
    </row>
    <row r="13" spans="3:5" x14ac:dyDescent="0.25">
      <c r="C13" t="str">
        <v>Pedro</v>
      </c>
      <c r="D13">
        <v>0</v>
      </c>
    </row>
    <row r="14" spans="3:5" x14ac:dyDescent="0.25">
      <c r="C14" t="str">
        <v>Ricardo</v>
      </c>
      <c r="D14">
        <v>0</v>
      </c>
    </row>
    <row r="15" spans="3:5" x14ac:dyDescent="0.25">
      <c r="D15">
        <v>0</v>
      </c>
    </row>
    <row r="16" spans="3:5" x14ac:dyDescent="0.25">
      <c r="D16"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Exercicio1</vt:lpstr>
      <vt:lpstr>Exercicio2</vt:lpstr>
      <vt:lpstr>Exercício3</vt:lpstr>
      <vt:lpstr>Exercicio4</vt:lpstr>
      <vt:lpstr>Exercicio5</vt:lpstr>
      <vt:lpstr>Exercicio6</vt:lpstr>
      <vt:lpstr>Exercicio7</vt:lpstr>
      <vt:lpstr>Exercicio8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camargo</dc:creator>
  <cp:lastModifiedBy>flavio camargo</cp:lastModifiedBy>
  <dcterms:created xsi:type="dcterms:W3CDTF">2025-03-11T21:24:21Z</dcterms:created>
  <dcterms:modified xsi:type="dcterms:W3CDTF">2025-05-16T17:26:47Z</dcterms:modified>
</cp:coreProperties>
</file>