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avi\Documents\_Cursos\_Curso. Excell Santander Open Academy\Ferramenta de controle de Investimentos\"/>
    </mc:Choice>
  </mc:AlternateContent>
  <xr:revisionPtr revIDLastSave="0" documentId="13_ncr:1_{190E4374-01DB-48D1-8DD8-5E9B75B7C60A}" xr6:coauthVersionLast="47" xr6:coauthVersionMax="47" xr10:uidLastSave="{00000000-0000-0000-0000-000000000000}"/>
  <bookViews>
    <workbookView xWindow="-108" yWindow="-108" windowWidth="23256" windowHeight="12456" tabRatio="0" xr2:uid="{3EF0A7B0-29F0-4745-89FA-3592A698AACD}"/>
  </bookViews>
  <sheets>
    <sheet name="Planilha1" sheetId="1" r:id="rId1"/>
    <sheet name="Planilha2" sheetId="2" r:id="rId2"/>
  </sheets>
  <definedNames>
    <definedName name="aporte">Planilha1!$D$17</definedName>
    <definedName name="dividendos_mes">Planilha1!$D$21</definedName>
    <definedName name="patrimonio_acumulado">Planilha1!$D$20</definedName>
    <definedName name="periodo">Planilha1!$D$18</definedName>
    <definedName name="rendimento_carteira">Planilha1!$D$13</definedName>
    <definedName name="tx_rendimento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D14" i="1"/>
  <c r="C36" i="1"/>
  <c r="C37" i="1"/>
  <c r="C38" i="1"/>
  <c r="C39" i="1"/>
  <c r="C40" i="1"/>
  <c r="C35" i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5" i="2"/>
  <c r="C26" i="1"/>
  <c r="C27" i="1"/>
  <c r="C28" i="1"/>
  <c r="D28" i="1" s="1"/>
  <c r="C29" i="1"/>
  <c r="C25" i="1"/>
  <c r="D35" i="1" l="1"/>
  <c r="D40" i="1"/>
  <c r="D38" i="1"/>
  <c r="D37" i="1"/>
  <c r="D36" i="1"/>
  <c r="D39" i="1"/>
  <c r="D20" i="1"/>
  <c r="D21" i="1" s="1"/>
  <c r="D27" i="1"/>
  <c r="D26" i="1"/>
  <c r="D25" i="1"/>
  <c r="D29" i="1"/>
  <c r="D4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Flaviane Queiroz</author>
  </authors>
  <commentList>
    <comment ref="B16" authorId="0" shapeId="0" xr:uid="{3ACD59D8-122F-49E8-9C01-27D0B4359625}">
      <text>
        <r>
          <rPr>
            <b/>
            <sz val="9"/>
            <color indexed="81"/>
            <rFont val="Segoe UI"/>
            <charset val="1"/>
          </rPr>
          <t xml:space="preserve">Flaviane Queiroz:
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b/>
            <sz val="9"/>
            <color indexed="81"/>
            <rFont val="Segoe UI"/>
            <family val="2"/>
          </rPr>
          <t>SIMULADOR DE PATRIMÔNIO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23" authorId="0" shapeId="0" xr:uid="{CF8B0462-2ED3-45EA-AD0A-3DC4EF1B347A}">
      <text>
        <r>
          <rPr>
            <b/>
            <sz val="9"/>
            <color indexed="81"/>
            <rFont val="Segoe UI"/>
            <family val="2"/>
          </rPr>
          <t>Flaviane Queiroz:</t>
        </r>
        <r>
          <rPr>
            <sz val="9"/>
            <color indexed="81"/>
            <rFont val="Segoe UI"/>
            <family val="2"/>
          </rPr>
          <t xml:space="preserve">
CENÁRIOS DE ACÚMULO DE PATRIMÔNIO</t>
        </r>
      </text>
    </comment>
  </commentList>
</comments>
</file>

<file path=xl/sharedStrings.xml><?xml version="1.0" encoding="utf-8"?>
<sst xmlns="http://schemas.openxmlformats.org/spreadsheetml/2006/main" count="70" uniqueCount="34">
  <si>
    <t>TAXA DE RENDIMENTO MENSAL?</t>
  </si>
  <si>
    <t>QUANTO INVESTIR POR MÊS?</t>
  </si>
  <si>
    <t xml:space="preserve">DIVIDENDOS MENSAIS </t>
  </si>
  <si>
    <t>POR QUANTOS ANOS ?</t>
  </si>
  <si>
    <t>PATRIMÔNIO ACUMULADO?</t>
  </si>
  <si>
    <t>INVESTIMENTO MENSAL</t>
  </si>
  <si>
    <t>QUANTO EM 2 ANOS</t>
  </si>
  <si>
    <t>QUANTO EM 5 ANOS</t>
  </si>
  <si>
    <t>QUANTO EM 10 ANOS</t>
  </si>
  <si>
    <t>QUANTO EM 20 ANOS</t>
  </si>
  <si>
    <t>QUANTO EM 30 ANOS</t>
  </si>
  <si>
    <t>Dividendos</t>
  </si>
  <si>
    <t>Patrimônio Acumulado</t>
  </si>
  <si>
    <t>CENÁRIOS</t>
  </si>
  <si>
    <t>CONFIGURAÇÕES</t>
  </si>
  <si>
    <t>SALÁRIO</t>
  </si>
  <si>
    <t>RENDIMENTO CARTEIRA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</si>
  <si>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</si>
  <si>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</si>
  <si>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</si>
  <si>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</si>
  <si>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</si>
  <si>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</si>
  <si>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</si>
  <si>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</si>
  <si>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</si>
  <si>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</si>
  <si>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 xml:space="preserve">DESENVOLVIMENTO </t>
  </si>
  <si>
    <t>HOTELARIA</t>
  </si>
  <si>
    <t>%</t>
  </si>
  <si>
    <t>CHAVE</t>
  </si>
  <si>
    <t>AGRESSIVO</t>
  </si>
  <si>
    <t>MODERADO</t>
  </si>
  <si>
    <t>SUGESTÕES DE INVESTIMENTOS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</si>
</sst>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sz val="20"/>
      <color theme="0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88800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5" borderId="0" applyNumberFormat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center"/>
    </xf>
    <xf numFmtId="44" fontId="0" fillId="0" borderId="6" xfId="1" applyFont="1" applyBorder="1"/>
    <xf numFmtId="44" fontId="0" fillId="2" borderId="9" xfId="0" applyNumberFormat="1" applyFill="1" applyBorder="1"/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8" fontId="2" fillId="2" borderId="6" xfId="0" applyNumberFormat="1" applyFont="1" applyFill="1" applyBorder="1" applyAlignment="1">
      <alignment horizontal="center"/>
    </xf>
    <xf numFmtId="8" fontId="2" fillId="2" borderId="9" xfId="0" applyNumberFormat="1" applyFont="1" applyFill="1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8" fontId="0" fillId="2" borderId="5" xfId="0" applyNumberFormat="1" applyFill="1" applyBorder="1"/>
    <xf numFmtId="8" fontId="0" fillId="2" borderId="6" xfId="0" applyNumberFormat="1" applyFill="1" applyBorder="1"/>
    <xf numFmtId="0" fontId="0" fillId="2" borderId="7" xfId="0" applyFill="1" applyBorder="1"/>
    <xf numFmtId="10" fontId="0" fillId="0" borderId="6" xfId="0" applyNumberFormat="1" applyBorder="1" applyAlignment="1">
      <alignment horizontal="center"/>
    </xf>
    <xf numFmtId="10" fontId="0" fillId="0" borderId="6" xfId="0" applyNumberFormat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7" borderId="0" xfId="0" applyFont="1" applyFill="1"/>
    <xf numFmtId="0" fontId="12" fillId="8" borderId="0" xfId="0" applyFont="1" applyFill="1" applyAlignment="1">
      <alignment horizontal="center"/>
    </xf>
    <xf numFmtId="0" fontId="0" fillId="0" borderId="10" xfId="0" applyBorder="1"/>
    <xf numFmtId="9" fontId="0" fillId="0" borderId="0" xfId="2" applyFont="1"/>
    <xf numFmtId="9" fontId="0" fillId="0" borderId="10" xfId="2" applyFont="1" applyBorder="1"/>
    <xf numFmtId="9" fontId="0" fillId="0" borderId="0" xfId="2" applyFont="1" applyFill="1" applyBorder="1"/>
    <xf numFmtId="9" fontId="0" fillId="2" borderId="0" xfId="2" applyFont="1" applyFill="1" applyAlignment="1">
      <alignment horizontal="center"/>
    </xf>
    <xf numFmtId="164" fontId="0" fillId="2" borderId="0" xfId="2" applyNumberFormat="1" applyFont="1" applyFill="1" applyAlignment="1">
      <alignment horizontal="right"/>
    </xf>
    <xf numFmtId="0" fontId="11" fillId="5" borderId="11" xfId="3" applyBorder="1"/>
    <xf numFmtId="0" fontId="0" fillId="2" borderId="14" xfId="0" applyFill="1" applyBorder="1"/>
    <xf numFmtId="164" fontId="2" fillId="7" borderId="0" xfId="0" applyNumberFormat="1" applyFont="1" applyFill="1"/>
    <xf numFmtId="0" fontId="11" fillId="5" borderId="12" xfId="3" applyBorder="1" applyAlignment="1">
      <alignment horizontal="center"/>
    </xf>
    <xf numFmtId="0" fontId="11" fillId="5" borderId="13" xfId="3" applyBorder="1" applyAlignment="1">
      <alignment horizontal="center"/>
    </xf>
    <xf numFmtId="164" fontId="0" fillId="0" borderId="15" xfId="1" applyNumberFormat="1" applyFont="1" applyBorder="1" applyAlignment="1">
      <alignment horizontal="right"/>
    </xf>
    <xf numFmtId="164" fontId="0" fillId="0" borderId="16" xfId="1" applyNumberFormat="1" applyFont="1" applyBorder="1" applyAlignment="1">
      <alignment horizontal="right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39-4376-B464-2E30BCA4F12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39-4376-B464-2E30BCA4F12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39-4376-B464-2E30BCA4F12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39-4376-B464-2E30BCA4F12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39-4376-B464-2E30BCA4F12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CD-4AB0-B26A-67AA3AF884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 </c:v>
                </c:pt>
                <c:pt idx="5">
                  <c:v>HOTELARIA</c:v>
                </c:pt>
              </c:strCache>
            </c:strRef>
          </c:cat>
          <c:val>
            <c:numRef>
              <c:f>Planilha1!$C$35:$C$40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D-4AB0-B26A-67AA3AF8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93897303927322"/>
          <c:y val="0.20052366548542838"/>
          <c:w val="0.21317841968121318"/>
          <c:h val="0.7508254862267148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35169</xdr:colOff>
      <xdr:row>0</xdr:row>
      <xdr:rowOff>179363</xdr:rowOff>
    </xdr:from>
    <xdr:to>
      <xdr:col>3</xdr:col>
      <xdr:colOff>1113693</xdr:colOff>
      <xdr:row>8</xdr:row>
      <xdr:rowOff>75614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9328345-7184-44F3-4346-ABF58698B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769" y="179363"/>
          <a:ext cx="5380893" cy="1396805"/>
        </a:xfrm>
        <a:prstGeom prst="rect">
          <a:avLst/>
        </a:prstGeom>
        <a:ln w="34925" cmpd="sng">
          <a:solidFill>
            <a:schemeClr val="accent6"/>
          </a:solidFill>
        </a:ln>
      </xdr:spPr>
    </xdr:pic>
    <xdr:clientData/>
  </xdr:twoCellAnchor>
  <xdr:twoCellAnchor>
    <xdr:from>
      <xdr:col>1</xdr:col>
      <xdr:colOff>6247</xdr:colOff>
      <xdr:row>44</xdr:row>
      <xdr:rowOff>24982</xdr:rowOff>
    </xdr:from>
    <xdr:to>
      <xdr:col>3</xdr:col>
      <xdr:colOff>1149247</xdr:colOff>
      <xdr:row>53</xdr:row>
      <xdr:rowOff>107429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A8300B-4329-2DB3-E94E-B5B63DB1C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CA5D-2BB3-4D89-995B-184CE4751924}">
  <dimension ref="A10:F41"/>
  <sheetViews>
    <sheetView showGridLines="0" showRowColHeaders="0" tabSelected="1" zoomScale="122" zoomScaleNormal="122" workbookViewId="0">
      <selection activeCell="C31" sqref="C31:D31"/>
    </sheetView>
  </sheetViews>
  <sheetFormatPr defaultColWidth="0" defaultRowHeight="14.4" x14ac:dyDescent="0.3"/>
  <cols>
    <col min="1" max="1" width="8.88671875" customWidth="1"/>
    <col min="2" max="2" width="33.6640625" bestFit="1" customWidth="1"/>
    <col min="3" max="3" width="29.109375" customWidth="1"/>
    <col min="4" max="4" width="16.88671875" customWidth="1"/>
    <col min="5" max="5" width="9.44140625" customWidth="1"/>
    <col min="6" max="6" width="11.88671875" hidden="1" customWidth="1"/>
    <col min="7" max="16384" width="8.88671875" hidden="1"/>
  </cols>
  <sheetData>
    <row r="10" spans="2:4" ht="15" thickBot="1" x14ac:dyDescent="0.35"/>
    <row r="11" spans="2:4" ht="25.8" x14ac:dyDescent="0.5">
      <c r="B11" s="32" t="s">
        <v>14</v>
      </c>
      <c r="C11" s="33"/>
      <c r="D11" s="34"/>
    </row>
    <row r="12" spans="2:4" x14ac:dyDescent="0.3">
      <c r="B12" s="35" t="s">
        <v>15</v>
      </c>
      <c r="C12" s="36"/>
      <c r="D12" s="2">
        <v>3000</v>
      </c>
    </row>
    <row r="13" spans="2:4" x14ac:dyDescent="0.3">
      <c r="B13" s="35" t="s">
        <v>16</v>
      </c>
      <c r="C13" s="36"/>
      <c r="D13" s="14">
        <v>0.01</v>
      </c>
    </row>
    <row r="14" spans="2:4" ht="15" thickBot="1" x14ac:dyDescent="0.35">
      <c r="B14" s="37" t="s">
        <v>33</v>
      </c>
      <c r="C14" s="38"/>
      <c r="D14" s="3">
        <f>D12*30%</f>
        <v>900</v>
      </c>
    </row>
    <row r="15" spans="2:4" ht="15" thickBot="1" x14ac:dyDescent="0.35"/>
    <row r="16" spans="2:4" ht="25.8" x14ac:dyDescent="0.5">
      <c r="B16" s="42" t="s">
        <v>5</v>
      </c>
      <c r="C16" s="43"/>
      <c r="D16" s="44"/>
    </row>
    <row r="17" spans="1:4" ht="15.6" x14ac:dyDescent="0.3">
      <c r="B17" s="45" t="s">
        <v>1</v>
      </c>
      <c r="C17" s="46"/>
      <c r="D17" s="4">
        <v>500</v>
      </c>
    </row>
    <row r="18" spans="1:4" ht="15.6" x14ac:dyDescent="0.3">
      <c r="B18" s="45" t="s">
        <v>3</v>
      </c>
      <c r="C18" s="46"/>
      <c r="D18" s="5">
        <v>2</v>
      </c>
    </row>
    <row r="19" spans="1:4" ht="15.6" x14ac:dyDescent="0.3">
      <c r="B19" s="45" t="s">
        <v>0</v>
      </c>
      <c r="C19" s="46"/>
      <c r="D19" s="13">
        <v>1.0789999999999999E-2</v>
      </c>
    </row>
    <row r="20" spans="1:4" ht="15.6" x14ac:dyDescent="0.3">
      <c r="B20" s="47" t="s">
        <v>4</v>
      </c>
      <c r="C20" s="48"/>
      <c r="D20" s="6">
        <f>FV(tx_rendimento_mensal,periodo*12,aporte*-1)</f>
        <v>13613.813648822608</v>
      </c>
    </row>
    <row r="21" spans="1:4" ht="16.2" thickBot="1" x14ac:dyDescent="0.35">
      <c r="B21" s="49" t="s">
        <v>2</v>
      </c>
      <c r="C21" s="50"/>
      <c r="D21" s="7">
        <f>patrimonio_acumulado*rendimento_carteira</f>
        <v>136.13813648822608</v>
      </c>
    </row>
    <row r="22" spans="1:4" ht="15" thickBot="1" x14ac:dyDescent="0.35"/>
    <row r="23" spans="1:4" ht="25.8" x14ac:dyDescent="0.5">
      <c r="B23" s="39" t="s">
        <v>13</v>
      </c>
      <c r="C23" s="40"/>
      <c r="D23" s="41"/>
    </row>
    <row r="24" spans="1:4" x14ac:dyDescent="0.3">
      <c r="B24" s="8"/>
      <c r="C24" s="15" t="s">
        <v>12</v>
      </c>
      <c r="D24" s="16" t="s">
        <v>11</v>
      </c>
    </row>
    <row r="25" spans="1:4" x14ac:dyDescent="0.3">
      <c r="A25" s="1">
        <v>2</v>
      </c>
      <c r="B25" s="9" t="s">
        <v>6</v>
      </c>
      <c r="C25" s="10">
        <f>FV(tx_rendimento_mensal,$A25*12,aporte*-1)</f>
        <v>13613.813648822608</v>
      </c>
      <c r="D25" s="11">
        <f>C25*rendimento_carteira</f>
        <v>136.13813648822608</v>
      </c>
    </row>
    <row r="26" spans="1:4" x14ac:dyDescent="0.3">
      <c r="A26" s="1">
        <v>5</v>
      </c>
      <c r="B26" s="9" t="s">
        <v>7</v>
      </c>
      <c r="C26" s="10">
        <f>FV(tx_rendimento_mensal,$A26*12,aporte*-1)</f>
        <v>41888.456999243819</v>
      </c>
      <c r="D26" s="11">
        <f>C26*rendimento_carteira</f>
        <v>418.88456999243817</v>
      </c>
    </row>
    <row r="27" spans="1:4" x14ac:dyDescent="0.3">
      <c r="A27" s="1">
        <v>10</v>
      </c>
      <c r="B27" s="9" t="s">
        <v>8</v>
      </c>
      <c r="C27" s="10">
        <f>FV(tx_rendimento_mensal,$A27*12,aporte*-1)</f>
        <v>121642.1062650861</v>
      </c>
      <c r="D27" s="11">
        <f>C27*rendimento_carteira</f>
        <v>1216.4210626508609</v>
      </c>
    </row>
    <row r="28" spans="1:4" x14ac:dyDescent="0.3">
      <c r="A28" s="1">
        <v>20</v>
      </c>
      <c r="B28" s="9" t="s">
        <v>9</v>
      </c>
      <c r="C28" s="10">
        <f>FV(tx_rendimento_mensal,$A28*12,aporte*-1)</f>
        <v>562599.20004854025</v>
      </c>
      <c r="D28" s="11">
        <f>C28*rendimento_carteira</f>
        <v>5625.992000485403</v>
      </c>
    </row>
    <row r="29" spans="1:4" ht="15" thickBot="1" x14ac:dyDescent="0.35">
      <c r="A29" s="1">
        <v>30</v>
      </c>
      <c r="B29" s="12" t="s">
        <v>10</v>
      </c>
      <c r="C29" s="10">
        <f>FV(tx_rendimento_mensal,$A29*12,aporte*-1)</f>
        <v>2161084.8275023573</v>
      </c>
      <c r="D29" s="11">
        <f>C29*rendimento_carteira</f>
        <v>21610.848275023574</v>
      </c>
    </row>
    <row r="30" spans="1:4" ht="15" thickBot="1" x14ac:dyDescent="0.35"/>
    <row r="31" spans="1:4" x14ac:dyDescent="0.3">
      <c r="B31" s="25" t="s">
        <v>17</v>
      </c>
      <c r="C31" s="28" t="s">
        <v>31</v>
      </c>
      <c r="D31" s="29"/>
    </row>
    <row r="32" spans="1:4" ht="15" thickBot="1" x14ac:dyDescent="0.35">
      <c r="B32" s="26" t="s">
        <v>19</v>
      </c>
      <c r="C32" s="30">
        <f>aporte</f>
        <v>500</v>
      </c>
      <c r="D32" s="31"/>
    </row>
    <row r="34" spans="2:4" x14ac:dyDescent="0.3">
      <c r="B34" s="17" t="s">
        <v>20</v>
      </c>
      <c r="C34" s="17" t="s">
        <v>21</v>
      </c>
      <c r="D34" s="17" t="s">
        <v>22</v>
      </c>
    </row>
    <row r="35" spans="2:4" x14ac:dyDescent="0.3">
      <c r="B35" t="s">
        <v>23</v>
      </c>
      <c r="C35" s="23">
        <f>VLOOKUP($C$31&amp;"-"&amp;B35,Planilha2!A:D,4,FALSE)</f>
        <v>0.32</v>
      </c>
      <c r="D35" s="24">
        <f>$C$32*C35</f>
        <v>160</v>
      </c>
    </row>
    <row r="36" spans="2:4" x14ac:dyDescent="0.3">
      <c r="B36" t="s">
        <v>24</v>
      </c>
      <c r="C36" s="23">
        <f>VLOOKUP($C$31&amp;"-"&amp;B36,Planilha2!A:D,4,FALSE)</f>
        <v>0.35</v>
      </c>
      <c r="D36" s="24">
        <f t="shared" ref="D36:D40" si="0">$C$32*C36</f>
        <v>175</v>
      </c>
    </row>
    <row r="37" spans="2:4" x14ac:dyDescent="0.3">
      <c r="B37" t="s">
        <v>25</v>
      </c>
      <c r="C37" s="23">
        <f>VLOOKUP($C$31&amp;"-"&amp;B37,Planilha2!A:D,4,FALSE)</f>
        <v>0.08</v>
      </c>
      <c r="D37" s="24">
        <f t="shared" si="0"/>
        <v>40</v>
      </c>
    </row>
    <row r="38" spans="2:4" x14ac:dyDescent="0.3">
      <c r="B38" t="s">
        <v>26</v>
      </c>
      <c r="C38" s="23">
        <f>VLOOKUP($C$31&amp;"-"&amp;B38,Planilha2!A:D,4,FALSE)</f>
        <v>0.05</v>
      </c>
      <c r="D38" s="24">
        <f t="shared" si="0"/>
        <v>25</v>
      </c>
    </row>
    <row r="39" spans="2:4" x14ac:dyDescent="0.3">
      <c r="B39" t="s">
        <v>27</v>
      </c>
      <c r="C39" s="23">
        <f>VLOOKUP($C$31&amp;"-"&amp;B39,Planilha2!A:D,4,FALSE)</f>
        <v>0.1</v>
      </c>
      <c r="D39" s="24">
        <f t="shared" si="0"/>
        <v>50</v>
      </c>
    </row>
    <row r="40" spans="2:4" x14ac:dyDescent="0.3">
      <c r="B40" t="s">
        <v>28</v>
      </c>
      <c r="C40" s="23">
        <f>VLOOKUP($C$31&amp;"-"&amp;B40,Planilha2!A:D,4,FALSE)</f>
        <v>0.1</v>
      </c>
      <c r="D40" s="24">
        <f t="shared" si="0"/>
        <v>50</v>
      </c>
    </row>
    <row r="41" spans="2:4" x14ac:dyDescent="0.3">
      <c r="B41" s="17"/>
      <c r="C41" s="17"/>
      <c r="D41" s="27">
        <f>SUM(D35:D40)</f>
        <v>500</v>
      </c>
    </row>
  </sheetData>
  <sheetProtection selectLockedCells="1"/>
  <mergeCells count="13">
    <mergeCell ref="C31:D31"/>
    <mergeCell ref="C32:D32"/>
    <mergeCell ref="B11:D11"/>
    <mergeCell ref="B12:C12"/>
    <mergeCell ref="B13:C13"/>
    <mergeCell ref="B14:C14"/>
    <mergeCell ref="B23:D23"/>
    <mergeCell ref="B16:D16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C31:D31" xr:uid="{692A4983-AB04-49C7-B36B-ACCF2AE9DABD}">
      <formula1>"AGRESSIVO, CONSERVADOR, MODERADO"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2365-B0FB-476C-BF89-D48BF40B9F7B}">
  <dimension ref="A4:D22"/>
  <sheetViews>
    <sheetView workbookViewId="0">
      <selection activeCell="B11" sqref="B11"/>
    </sheetView>
  </sheetViews>
  <sheetFormatPr defaultRowHeight="14.4" x14ac:dyDescent="0.3"/>
  <cols>
    <col min="1" max="1" width="20" bestFit="1" customWidth="1"/>
    <col min="2" max="2" width="15.88671875" customWidth="1"/>
    <col min="3" max="3" width="18" bestFit="1" customWidth="1"/>
    <col min="4" max="4" width="13" customWidth="1"/>
  </cols>
  <sheetData>
    <row r="4" spans="1:4" x14ac:dyDescent="0.3">
      <c r="A4" s="18" t="s">
        <v>30</v>
      </c>
      <c r="B4" s="18" t="s">
        <v>17</v>
      </c>
      <c r="C4" s="18" t="s">
        <v>20</v>
      </c>
      <c r="D4" s="18" t="s">
        <v>29</v>
      </c>
    </row>
    <row r="5" spans="1:4" x14ac:dyDescent="0.3">
      <c r="A5" t="str">
        <f>B5&amp;"-"&amp;C5</f>
        <v>CONSERVADOR-PAPEL</v>
      </c>
      <c r="B5" t="s">
        <v>18</v>
      </c>
      <c r="C5" t="s">
        <v>23</v>
      </c>
      <c r="D5" s="20">
        <v>0.3</v>
      </c>
    </row>
    <row r="6" spans="1:4" x14ac:dyDescent="0.3">
      <c r="A6" t="str">
        <f t="shared" ref="A6:A22" si="0">B6&amp;"-"&amp;C6</f>
        <v>CONSERVADOR-TIJOLO</v>
      </c>
      <c r="B6" t="s">
        <v>18</v>
      </c>
      <c r="C6" t="s">
        <v>24</v>
      </c>
      <c r="D6" s="20">
        <v>0.5</v>
      </c>
    </row>
    <row r="7" spans="1:4" x14ac:dyDescent="0.3">
      <c r="A7" t="str">
        <f t="shared" si="0"/>
        <v>CONSERVADOR-HÍBRIDOS</v>
      </c>
      <c r="B7" t="s">
        <v>18</v>
      </c>
      <c r="C7" t="s">
        <v>25</v>
      </c>
      <c r="D7" s="20">
        <v>0.1</v>
      </c>
    </row>
    <row r="8" spans="1:4" x14ac:dyDescent="0.3">
      <c r="A8" t="str">
        <f t="shared" si="0"/>
        <v>CONSERVADOR-FOFs</v>
      </c>
      <c r="B8" t="s">
        <v>18</v>
      </c>
      <c r="C8" t="s">
        <v>26</v>
      </c>
      <c r="D8" s="20">
        <v>0.1</v>
      </c>
    </row>
    <row r="9" spans="1:4" x14ac:dyDescent="0.3">
      <c r="A9" t="str">
        <f t="shared" si="0"/>
        <v xml:space="preserve">CONSERVADOR-DESENVOLVIMENTO </v>
      </c>
      <c r="B9" t="s">
        <v>18</v>
      </c>
      <c r="C9" t="s">
        <v>27</v>
      </c>
      <c r="D9" s="20">
        <v>0</v>
      </c>
    </row>
    <row r="10" spans="1:4" x14ac:dyDescent="0.3">
      <c r="A10" s="19" t="str">
        <f t="shared" si="0"/>
        <v>CONSERVADOR-HOTELARIA</v>
      </c>
      <c r="B10" s="19" t="s">
        <v>18</v>
      </c>
      <c r="C10" s="19" t="s">
        <v>28</v>
      </c>
      <c r="D10" s="20">
        <v>0</v>
      </c>
    </row>
    <row r="11" spans="1:4" x14ac:dyDescent="0.3">
      <c r="A11" t="str">
        <f t="shared" si="0"/>
        <v>AGRESSIVO-PAPEL</v>
      </c>
      <c r="B11" t="s">
        <v>31</v>
      </c>
      <c r="C11" t="s">
        <v>23</v>
      </c>
      <c r="D11" s="20">
        <v>0.32</v>
      </c>
    </row>
    <row r="12" spans="1:4" x14ac:dyDescent="0.3">
      <c r="A12" t="str">
        <f t="shared" si="0"/>
        <v>AGRESSIVO-TIJOLO</v>
      </c>
      <c r="B12" t="s">
        <v>31</v>
      </c>
      <c r="C12" t="s">
        <v>24</v>
      </c>
      <c r="D12" s="20">
        <v>0.35</v>
      </c>
    </row>
    <row r="13" spans="1:4" x14ac:dyDescent="0.3">
      <c r="A13" t="str">
        <f t="shared" si="0"/>
        <v>AGRESSIVO-HÍBRIDOS</v>
      </c>
      <c r="B13" t="s">
        <v>31</v>
      </c>
      <c r="C13" t="s">
        <v>25</v>
      </c>
      <c r="D13" s="20">
        <v>0.08</v>
      </c>
    </row>
    <row r="14" spans="1:4" x14ac:dyDescent="0.3">
      <c r="A14" t="str">
        <f t="shared" si="0"/>
        <v>AGRESSIVO-FOFs</v>
      </c>
      <c r="B14" t="s">
        <v>31</v>
      </c>
      <c r="C14" t="s">
        <v>26</v>
      </c>
      <c r="D14" s="20">
        <v>0.05</v>
      </c>
    </row>
    <row r="15" spans="1:4" x14ac:dyDescent="0.3">
      <c r="A15" t="str">
        <f t="shared" si="0"/>
        <v xml:space="preserve">AGRESSIVO-DESENVOLVIMENTO </v>
      </c>
      <c r="B15" t="s">
        <v>31</v>
      </c>
      <c r="C15" t="s">
        <v>27</v>
      </c>
      <c r="D15" s="20">
        <v>0.1</v>
      </c>
    </row>
    <row r="16" spans="1:4" x14ac:dyDescent="0.3">
      <c r="A16" s="19" t="str">
        <f t="shared" si="0"/>
        <v>AGRESSIVO-HOTELARIA</v>
      </c>
      <c r="B16" s="19" t="s">
        <v>31</v>
      </c>
      <c r="C16" s="19" t="s">
        <v>28</v>
      </c>
      <c r="D16" s="21">
        <v>0.1</v>
      </c>
    </row>
    <row r="17" spans="1:4" x14ac:dyDescent="0.3">
      <c r="A17" t="str">
        <f t="shared" si="0"/>
        <v>MODERADO-PAPEL</v>
      </c>
      <c r="B17" t="s">
        <v>32</v>
      </c>
      <c r="C17" t="s">
        <v>23</v>
      </c>
      <c r="D17" s="22">
        <v>0.5</v>
      </c>
    </row>
    <row r="18" spans="1:4" x14ac:dyDescent="0.3">
      <c r="A18" t="str">
        <f t="shared" si="0"/>
        <v>MODERADO-TIJOLO</v>
      </c>
      <c r="B18" t="s">
        <v>32</v>
      </c>
      <c r="C18" t="s">
        <v>24</v>
      </c>
      <c r="D18" s="22">
        <v>0.1</v>
      </c>
    </row>
    <row r="19" spans="1:4" x14ac:dyDescent="0.3">
      <c r="A19" t="str">
        <f t="shared" si="0"/>
        <v>MODERADO-HÍBRIDOS</v>
      </c>
      <c r="B19" t="s">
        <v>32</v>
      </c>
      <c r="C19" t="s">
        <v>25</v>
      </c>
      <c r="D19" s="22">
        <v>0.05</v>
      </c>
    </row>
    <row r="20" spans="1:4" x14ac:dyDescent="0.3">
      <c r="A20" t="str">
        <f t="shared" si="0"/>
        <v>MODERADO-FOFs</v>
      </c>
      <c r="B20" t="s">
        <v>32</v>
      </c>
      <c r="C20" t="s">
        <v>26</v>
      </c>
      <c r="D20" s="22">
        <v>0.05</v>
      </c>
    </row>
    <row r="21" spans="1:4" x14ac:dyDescent="0.3">
      <c r="A21" t="str">
        <f t="shared" si="0"/>
        <v xml:space="preserve">MODERADO-DESENVOLVIMENTO </v>
      </c>
      <c r="B21" t="s">
        <v>32</v>
      </c>
      <c r="C21" t="s">
        <v>27</v>
      </c>
      <c r="D21" s="22">
        <v>0.2</v>
      </c>
    </row>
    <row r="22" spans="1:4" x14ac:dyDescent="0.3">
      <c r="A22" t="str">
        <f t="shared" si="0"/>
        <v>MODERADO-HOTELARIA</v>
      </c>
      <c r="B22" t="s">
        <v>32</v>
      </c>
      <c r="C22" t="s">
        <v>28</v>
      </c>
      <c r="D22" s="2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Planilha1</vt:lpstr>
      <vt:lpstr>Planilha2</vt:lpstr>
      <vt:lpstr>aporte</vt:lpstr>
      <vt:lpstr>dividendos_mes</vt:lpstr>
      <vt:lpstr>patrimonio_acumulado</vt:lpstr>
      <vt:lpstr>periodo</vt:lpstr>
      <vt:lpstr>rendimento_carteira</vt:lpstr>
      <vt:lpstr>tx_rendimento_mensal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Flaviane Queiroz</dc:creator>
  <cp:lastModifiedBy>Flaviane Queiroz</cp:lastModifiedBy>
  <cp:lastPrinted>2025-06-11T14:37:36Z</cp:lastPrinted>
  <dcterms:created xsi:type="dcterms:W3CDTF">2025-06-10T00:22:13Z</dcterms:created>
  <dcterms:modified xsi:type="dcterms:W3CDTF">2025-06-23T01:03:14Z</dcterms:modified>
</cp:coreProperties>
</file>