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Метагеномы мид.банок координаты" sheetId="1" r:id="rId1"/>
    <sheet name="Метагеномы мид.банок морфотипы" sheetId="2" r:id="rId2"/>
    <sheet name="Метагеномы почв участки" sheetId="3" r:id="rId3"/>
  </sheets>
  <definedNames>
    <definedName name="_xlnm._FilterDatabase" localSheetId="1" hidden="1">'Метагеномы мид.банок морфотипы'!$A$1:$F$81</definedName>
  </definedNames>
  <calcPr calcId="144525"/>
</workbook>
</file>

<file path=xl/sharedStrings.xml><?xml version="1.0" encoding="utf-8"?>
<sst xmlns="http://schemas.openxmlformats.org/spreadsheetml/2006/main" count="590" uniqueCount="133">
  <si>
    <t>Location</t>
  </si>
  <si>
    <t>Region</t>
  </si>
  <si>
    <t>Area</t>
  </si>
  <si>
    <t>Date</t>
  </si>
  <si>
    <t>Name</t>
  </si>
  <si>
    <t>N</t>
  </si>
  <si>
    <t>E</t>
  </si>
  <si>
    <t>PT</t>
  </si>
  <si>
    <t>PTros</t>
  </si>
  <si>
    <t>Location_1</t>
  </si>
  <si>
    <t>Кандалакшский залив, Белое море</t>
  </si>
  <si>
    <t>остров Б. Ломнишный</t>
  </si>
  <si>
    <t>MB_Vebr</t>
  </si>
  <si>
    <t>66.975253</t>
  </si>
  <si>
    <t>32.627562</t>
  </si>
  <si>
    <t>0.12</t>
  </si>
  <si>
    <t>Location_2</t>
  </si>
  <si>
    <t>остров Телячий</t>
  </si>
  <si>
    <t>MB_Tel</t>
  </si>
  <si>
    <t>67.106181</t>
  </si>
  <si>
    <t>32.323032</t>
  </si>
  <si>
    <t>0.82</t>
  </si>
  <si>
    <t>Location_3</t>
  </si>
  <si>
    <t>остров Бережной Власов</t>
  </si>
  <si>
    <t>MB_Vlas</t>
  </si>
  <si>
    <t>67.085129</t>
  </si>
  <si>
    <t>32.705812</t>
  </si>
  <si>
    <t>0.08</t>
  </si>
  <si>
    <t>Location_4</t>
  </si>
  <si>
    <t>Материк возле поселка Лувеньга</t>
  </si>
  <si>
    <t>MB_Mat</t>
  </si>
  <si>
    <t>67.113341</t>
  </si>
  <si>
    <t>32.642851</t>
  </si>
  <si>
    <t>0.46</t>
  </si>
  <si>
    <t>ID</t>
  </si>
  <si>
    <t>Morphotype</t>
  </si>
  <si>
    <t>Probability</t>
  </si>
  <si>
    <t>Type</t>
  </si>
  <si>
    <t>Species</t>
  </si>
  <si>
    <t>e</t>
  </si>
  <si>
    <t>P(edu|E)</t>
  </si>
  <si>
    <t>Mytilus edulis</t>
  </si>
  <si>
    <t>t</t>
  </si>
  <si>
    <t>P(tros|T)</t>
  </si>
  <si>
    <t>Mytilus trossulus</t>
  </si>
  <si>
    <t>NA</t>
  </si>
  <si>
    <t>Site</t>
  </si>
  <si>
    <t>Reion</t>
  </si>
  <si>
    <t>Community</t>
  </si>
  <si>
    <t>N_degr</t>
  </si>
  <si>
    <t>N_minutes</t>
  </si>
  <si>
    <t>E_degr</t>
  </si>
  <si>
    <t>Lat</t>
  </si>
  <si>
    <t>Lon</t>
  </si>
  <si>
    <t>Site_1</t>
  </si>
  <si>
    <t>Северный архипелаг, Кандалакшский залив, Белое море</t>
  </si>
  <si>
    <t>остров Ряжков</t>
  </si>
  <si>
    <t>Сосняк сухой</t>
  </si>
  <si>
    <t>0.493</t>
  </si>
  <si>
    <t>34.718</t>
  </si>
  <si>
    <t>0.500</t>
  </si>
  <si>
    <t>34.758</t>
  </si>
  <si>
    <t>0.505</t>
  </si>
  <si>
    <t>34.780</t>
  </si>
  <si>
    <t>0.498</t>
  </si>
  <si>
    <t>34.800</t>
  </si>
  <si>
    <t>Site_2</t>
  </si>
  <si>
    <t>0.496</t>
  </si>
  <si>
    <t>35.200</t>
  </si>
  <si>
    <t>0.508</t>
  </si>
  <si>
    <t>35.185</t>
  </si>
  <si>
    <t>0.511</t>
  </si>
  <si>
    <t>35.219</t>
  </si>
  <si>
    <t>35.234</t>
  </si>
  <si>
    <t>Site_3</t>
  </si>
  <si>
    <t>0.954</t>
  </si>
  <si>
    <t>34.730</t>
  </si>
  <si>
    <t>0.948</t>
  </si>
  <si>
    <t>34.754</t>
  </si>
  <si>
    <t>34.774</t>
  </si>
  <si>
    <t>0.965</t>
  </si>
  <si>
    <t>34.756</t>
  </si>
  <si>
    <t>Site_4</t>
  </si>
  <si>
    <t>Приморский луг</t>
  </si>
  <si>
    <t>0.556</t>
  </si>
  <si>
    <t>34.403</t>
  </si>
  <si>
    <t>0.552</t>
  </si>
  <si>
    <t>34.398</t>
  </si>
  <si>
    <t>34.359</t>
  </si>
  <si>
    <t>0.562</t>
  </si>
  <si>
    <t>34.365</t>
  </si>
  <si>
    <t>Site_5</t>
  </si>
  <si>
    <t>0.570</t>
  </si>
  <si>
    <t>34.333</t>
  </si>
  <si>
    <t>0.574</t>
  </si>
  <si>
    <t>34.302</t>
  </si>
  <si>
    <t>0.566</t>
  </si>
  <si>
    <t>34.328</t>
  </si>
  <si>
    <t>0.569</t>
  </si>
  <si>
    <t>34.298</t>
  </si>
  <si>
    <t>Site_6</t>
  </si>
  <si>
    <t>0.576</t>
  </si>
  <si>
    <t>34.301</t>
  </si>
  <si>
    <t>0.582</t>
  </si>
  <si>
    <t>34.269</t>
  </si>
  <si>
    <t>34.297</t>
  </si>
  <si>
    <t>34.260</t>
  </si>
  <si>
    <t>Site_7</t>
  </si>
  <si>
    <t>Сосняк заболочнный</t>
  </si>
  <si>
    <t>1.141</t>
  </si>
  <si>
    <t>33.175</t>
  </si>
  <si>
    <t>1.134</t>
  </si>
  <si>
    <t>33.148</t>
  </si>
  <si>
    <t>1.128</t>
  </si>
  <si>
    <t>33.189</t>
  </si>
  <si>
    <t>1.122</t>
  </si>
  <si>
    <t>33.174</t>
  </si>
  <si>
    <t>Site_8</t>
  </si>
  <si>
    <t>1.118</t>
  </si>
  <si>
    <t>33.173</t>
  </si>
  <si>
    <t>1.108</t>
  </si>
  <si>
    <t>33.186</t>
  </si>
  <si>
    <t>1.115</t>
  </si>
  <si>
    <t>33.212</t>
  </si>
  <si>
    <t>1.123</t>
  </si>
  <si>
    <t>33.194</t>
  </si>
  <si>
    <t>Site_9</t>
  </si>
  <si>
    <t>1.111</t>
  </si>
  <si>
    <t>33.230</t>
  </si>
  <si>
    <t>33.254</t>
  </si>
  <si>
    <t>33.249</t>
  </si>
  <si>
    <t>1.117</t>
  </si>
  <si>
    <t>33.262</t>
  </si>
</sst>
</file>

<file path=xl/styles.xml><?xml version="1.0" encoding="utf-8"?>
<styleSheet xmlns="http://schemas.openxmlformats.org/spreadsheetml/2006/main">
  <numFmts count="6">
    <numFmt numFmtId="176" formatCode="_-* #\,##0\ &quot;₽&quot;_-;\-* #\,##0\ &quot;₽&quot;_-;_-* &quot;-&quot;\ &quot;₽&quot;_-;_-@_-"/>
    <numFmt numFmtId="177" formatCode="_-* #\,##0.00\ &quot;₽&quot;_-;\-* #\,##0.00\ &quot;₽&quot;_-;_-* \-??\ &quot;₽&quot;_-;_-@_-"/>
    <numFmt numFmtId="178" formatCode="_-* #\,##0.00_-;\-* #\,##0.00_-;_-* &quot;-&quot;??_-;_-@_-"/>
    <numFmt numFmtId="179" formatCode="_-* #\,##0_-;\-* #\,##0_-;_-* &quot;-&quot;_-;_-@_-"/>
    <numFmt numFmtId="180" formatCode="dd\.mm\.yyyy"/>
    <numFmt numFmtId="181" formatCode="0.00_ "/>
  </numFmts>
  <fonts count="21">
    <font>
      <sz val="11"/>
      <color theme="1"/>
      <name val="Calibri"/>
      <charset val="134"/>
      <scheme val="minor"/>
    </font>
    <font>
      <sz val="9"/>
      <color rgb="FF5F6368"/>
      <name val="Arial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213360</xdr:colOff>
      <xdr:row>0</xdr:row>
      <xdr:rowOff>76200</xdr:rowOff>
    </xdr:from>
    <xdr:to>
      <xdr:col>20</xdr:col>
      <xdr:colOff>76200</xdr:colOff>
      <xdr:row>16</xdr:row>
      <xdr:rowOff>167640</xdr:rowOff>
    </xdr:to>
    <xdr:sp>
      <xdr:nvSpPr>
        <xdr:cNvPr id="2" name="Текстовое поле 1"/>
        <xdr:cNvSpPr txBox="1"/>
      </xdr:nvSpPr>
      <xdr:spPr>
        <a:xfrm>
          <a:off x="9959340" y="76200"/>
          <a:ext cx="595884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ru-RU" sz="1100"/>
            <a:t>Location</a:t>
          </a:r>
          <a:r>
            <a:rPr lang="ru-RU" altLang="en-US" sz="1100"/>
            <a:t> Локация</a:t>
          </a:r>
          <a:endParaRPr lang="en-US" altLang="ru-RU" sz="1100"/>
        </a:p>
        <a:p>
          <a:pPr algn="l"/>
          <a:r>
            <a:rPr lang="en-US" altLang="ru-RU" sz="1100"/>
            <a:t>Name</a:t>
          </a:r>
          <a:r>
            <a:rPr lang="ru-RU" altLang="en-US" sz="1100"/>
            <a:t> Обозначение мидиевой банки во внутренних документах</a:t>
          </a:r>
          <a:endParaRPr lang="en-US" altLang="ru-RU" sz="1100"/>
        </a:p>
        <a:p>
          <a:pPr algn="l"/>
          <a:r>
            <a:rPr lang="en-US" altLang="ru-RU" sz="1100"/>
            <a:t>N</a:t>
          </a:r>
          <a:r>
            <a:rPr lang="ru-RU" altLang="en-US" sz="1100"/>
            <a:t> - широта</a:t>
          </a:r>
          <a:endParaRPr lang="en-US" altLang="ru-RU" sz="1100"/>
        </a:p>
        <a:p>
          <a:pPr algn="l"/>
          <a:r>
            <a:rPr lang="en-US" altLang="ru-RU" sz="1100"/>
            <a:t>E</a:t>
          </a:r>
          <a:r>
            <a:rPr lang="ru-RU" altLang="en-US" sz="1100"/>
            <a:t> - долгота</a:t>
          </a:r>
          <a:endParaRPr lang="en-US" altLang="ru-RU" sz="1100"/>
        </a:p>
        <a:p>
          <a:pPr algn="l"/>
          <a:r>
            <a:rPr lang="en-US" altLang="ru-RU" sz="1100"/>
            <a:t>PT</a:t>
          </a:r>
          <a:r>
            <a:rPr lang="ru-RU" altLang="en-US" sz="1100"/>
            <a:t> - частота </a:t>
          </a:r>
          <a:r>
            <a:rPr lang="en-US" altLang="ru-RU" sz="1100"/>
            <a:t>T-</a:t>
          </a:r>
          <a:r>
            <a:rPr lang="ru-RU" altLang="en-US" sz="1100"/>
            <a:t>морфотипа в данной локации</a:t>
          </a:r>
          <a:endParaRPr lang="en-US" altLang="ru-RU" sz="1100"/>
        </a:p>
        <a:p>
          <a:pPr algn="l"/>
          <a:r>
            <a:rPr lang="en-US" altLang="ru-RU" sz="1100"/>
            <a:t>PTros</a:t>
          </a:r>
          <a:r>
            <a:rPr lang="ru-RU" altLang="en-US" sz="1100"/>
            <a:t> - Вероятность встретить гены </a:t>
          </a:r>
          <a:r>
            <a:rPr lang="en-US" altLang="ru-RU" sz="1100"/>
            <a:t>Mytilus trossulus </a:t>
          </a:r>
          <a:r>
            <a:rPr lang="ru-RU" altLang="en-US" sz="1100"/>
            <a:t>по уравнениям из </a:t>
          </a:r>
          <a:r>
            <a:rPr lang="en-US" altLang="ru-RU" sz="1100"/>
            <a:t>Khaitov et al. 2021</a:t>
          </a:r>
          <a:endParaRPr lang="en-US" altLang="ru-RU" sz="1100"/>
        </a:p>
        <a:p>
          <a:pPr algn="l"/>
          <a:endParaRPr lang="en-US" alt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182880</xdr:colOff>
      <xdr:row>0</xdr:row>
      <xdr:rowOff>60960</xdr:rowOff>
    </xdr:from>
    <xdr:to>
      <xdr:col>18</xdr:col>
      <xdr:colOff>510540</xdr:colOff>
      <xdr:row>17</xdr:row>
      <xdr:rowOff>45720</xdr:rowOff>
    </xdr:to>
    <xdr:sp>
      <xdr:nvSpPr>
        <xdr:cNvPr id="2" name="Текстовое поле 1"/>
        <xdr:cNvSpPr txBox="1"/>
      </xdr:nvSpPr>
      <xdr:spPr>
        <a:xfrm>
          <a:off x="5935980" y="60960"/>
          <a:ext cx="7033260" cy="3093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ru-RU" sz="1100"/>
            <a:t>Location - </a:t>
          </a:r>
          <a:r>
            <a:rPr lang="ru-RU" altLang="en-US" sz="1100"/>
            <a:t>мидиевая банка в соответствии с данными на листе «Метагеномы мид.банок координаты»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ID - </a:t>
          </a:r>
          <a:r>
            <a:rPr lang="ru-RU" altLang="en-US" sz="1100"/>
            <a:t>номер мидии, такой же номер на пробирке с содержимым кишечника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Morphotype - </a:t>
          </a:r>
          <a:r>
            <a:rPr lang="ru-RU" altLang="en-US" sz="1100"/>
            <a:t>морфотип, согласно паттерну закладки перламутрового слоя в районе нимфы лигамента (см. </a:t>
          </a:r>
          <a:r>
            <a:rPr lang="en-US" altLang="ru-RU" sz="1100"/>
            <a:t>Khaitov et al 2021)</a:t>
          </a:r>
          <a:endParaRPr lang="en-US" altLang="ru-RU" sz="1100"/>
        </a:p>
        <a:p>
          <a:pPr algn="l"/>
          <a:endParaRPr lang="en-US" altLang="ru-RU" sz="1100"/>
        </a:p>
        <a:p>
          <a:pPr algn="l"/>
          <a:r>
            <a:rPr lang="en-US" altLang="ru-RU" sz="1100"/>
            <a:t>Probability - </a:t>
          </a:r>
          <a:r>
            <a:rPr lang="ru-RU" altLang="en-US" sz="1100"/>
            <a:t>Вероятность правильной идентификации вида по морфотипу</a:t>
          </a:r>
          <a:r>
            <a:rPr lang="en-US" altLang="ru-RU" sz="1100"/>
            <a:t> </a:t>
          </a:r>
          <a:r>
            <a:rPr lang="en-US" altLang="ru-RU">
              <a:sym typeface="+mn-ea"/>
            </a:rPr>
            <a:t> </a:t>
          </a:r>
          <a:r>
            <a:rPr lang="ru-RU" altLang="en-US">
              <a:sym typeface="+mn-ea"/>
            </a:rPr>
            <a:t>по уравнениям из </a:t>
          </a:r>
          <a:r>
            <a:rPr lang="en-US" altLang="ru-RU">
              <a:sym typeface="+mn-ea"/>
            </a:rPr>
            <a:t>Khaitov et al. 2021</a:t>
          </a:r>
          <a:endParaRPr lang="en-US" altLang="ru-RU" sz="1100"/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Type - </a:t>
          </a:r>
          <a:r>
            <a:rPr lang="ru-RU" altLang="en-US" sz="1100"/>
            <a:t> 	P(edu|E) - Вероятность определения </a:t>
          </a:r>
          <a:r>
            <a:rPr lang="en-US" altLang="ru-RU" sz="1100"/>
            <a:t>edulis </a:t>
          </a:r>
          <a:r>
            <a:rPr lang="ru-RU" altLang="en-US" sz="1100"/>
            <a:t>по </a:t>
          </a:r>
          <a:r>
            <a:rPr lang="en-US" altLang="ru-RU" sz="1100"/>
            <a:t>E-</a:t>
          </a:r>
          <a:r>
            <a:rPr lang="ru-RU" altLang="en-US" sz="1100"/>
            <a:t>морфотипу  </a:t>
          </a:r>
          <a:endParaRPr lang="ru-RU" altLang="en-US" sz="1100"/>
        </a:p>
        <a:p>
          <a:pPr algn="l"/>
          <a:r>
            <a:rPr lang="ru-RU" altLang="en-US" sz="1100"/>
            <a:t>	P(tros|T) - Вероятность определения </a:t>
          </a:r>
          <a:r>
            <a:rPr lang="en-US" altLang="ru-RU" sz="1100"/>
            <a:t>trossulus </a:t>
          </a:r>
          <a:r>
            <a:rPr lang="ru-RU" altLang="en-US" sz="1100"/>
            <a:t>о </a:t>
          </a:r>
          <a:r>
            <a:rPr lang="en-US" altLang="ru-RU" sz="1100"/>
            <a:t>T-</a:t>
          </a:r>
          <a:r>
            <a:rPr lang="ru-RU" altLang="en-US" sz="1100"/>
            <a:t>морфотипу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en-US" altLang="ru-RU" sz="1100"/>
            <a:t>Species - </a:t>
          </a:r>
          <a:r>
            <a:rPr lang="ru-RU" altLang="en-US" sz="1100"/>
            <a:t>наиболее вероятный вид </a:t>
          </a:r>
          <a:endParaRPr lang="ru-RU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99060</xdr:colOff>
      <xdr:row>0</xdr:row>
      <xdr:rowOff>15240</xdr:rowOff>
    </xdr:from>
    <xdr:to>
      <xdr:col>22</xdr:col>
      <xdr:colOff>396240</xdr:colOff>
      <xdr:row>18</xdr:row>
      <xdr:rowOff>129540</xdr:rowOff>
    </xdr:to>
    <xdr:sp>
      <xdr:nvSpPr>
        <xdr:cNvPr id="2" name="Текстовое поле 1"/>
        <xdr:cNvSpPr txBox="1"/>
      </xdr:nvSpPr>
      <xdr:spPr>
        <a:xfrm>
          <a:off x="10347960" y="15240"/>
          <a:ext cx="51739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Site</a:t>
          </a:r>
          <a:r>
            <a:rPr lang="en-US" altLang="ru-RU" sz="1100"/>
            <a:t> - </a:t>
          </a:r>
          <a:r>
            <a:rPr lang="ru-RU" altLang="en-US" sz="1100"/>
            <a:t>площадка</a:t>
          </a:r>
          <a:endParaRPr lang="ru-RU" altLang="en-US" sz="1100"/>
        </a:p>
        <a:p>
          <a:pPr algn="l"/>
          <a:r>
            <a:rPr lang="ru-RU" altLang="en-US" sz="1100"/>
            <a:t>Community - биогеоценоз</a:t>
          </a:r>
          <a:endParaRPr lang="ru-RU" altLang="en-US" sz="1100"/>
        </a:p>
        <a:p>
          <a:pPr algn="l"/>
          <a:r>
            <a:rPr lang="ru-RU" altLang="en-US" sz="1100"/>
            <a:t>Date - дата описания</a:t>
          </a:r>
          <a:endParaRPr lang="ru-RU" altLang="en-US" sz="1100"/>
        </a:p>
        <a:p>
          <a:pPr algn="l"/>
          <a:r>
            <a:rPr lang="ru-RU" altLang="en-US" sz="1100"/>
            <a:t>N_degr - градусы СШ</a:t>
          </a:r>
          <a:endParaRPr lang="ru-RU" altLang="en-US" sz="1100"/>
        </a:p>
        <a:p>
          <a:pPr algn="l"/>
          <a:r>
            <a:rPr lang="ru-RU" altLang="en-US" sz="1100"/>
            <a:t>N_minutes - минуты СШ</a:t>
          </a:r>
          <a:endParaRPr lang="ru-RU" altLang="en-US" sz="1100"/>
        </a:p>
        <a:p>
          <a:pPr algn="l"/>
          <a:r>
            <a:rPr lang="ru-RU" altLang="en-US" sz="1100"/>
            <a:t>E_degr - градусы ВД</a:t>
          </a:r>
          <a:endParaRPr lang="ru-RU" altLang="en-US" sz="1100"/>
        </a:p>
        <a:p>
          <a:pPr algn="l"/>
          <a:r>
            <a:rPr lang="ru-RU" altLang="en-US" sz="1100"/>
            <a:t>N_minutes - минуты ВД</a:t>
          </a:r>
          <a:endParaRPr lang="ru-RU" altLang="en-US" sz="1100"/>
        </a:p>
        <a:p>
          <a:pPr algn="l"/>
          <a:r>
            <a:rPr lang="ru-RU" altLang="en-US" sz="1100"/>
            <a:t>Lat - Широта</a:t>
          </a:r>
          <a:endParaRPr lang="ru-RU" altLang="en-US" sz="1100"/>
        </a:p>
        <a:p>
          <a:pPr algn="l"/>
          <a:r>
            <a:rPr lang="ru-RU" altLang="en-US" sz="1100"/>
            <a:t>Lon - Долгота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Приведены координаты точек, маркирующих границы площадки</a:t>
          </a:r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B4" sqref="B4"/>
    </sheetView>
  </sheetViews>
  <sheetFormatPr defaultColWidth="8.88888888888889" defaultRowHeight="14.4" outlineLevelRow="4"/>
  <cols>
    <col min="1" max="4" width="16.2222222222222" customWidth="1"/>
    <col min="5" max="5" width="15.2222222222222" customWidth="1"/>
    <col min="6" max="6" width="12.2222222222222" customWidth="1"/>
    <col min="7" max="7" width="15.1111111111111" customWidth="1"/>
    <col min="8" max="9" width="12.8888888888889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s="1">
        <v>44787</v>
      </c>
      <c r="E2" t="s">
        <v>12</v>
      </c>
      <c r="F2" s="3" t="s">
        <v>13</v>
      </c>
      <c r="G2" t="s">
        <v>14</v>
      </c>
      <c r="H2" t="s">
        <v>15</v>
      </c>
      <c r="I2" s="2">
        <f>EXP(-2.4+5.4*H2)/(1+EXP(-2.4+5.4*H2))</f>
        <v>0.147795117106519</v>
      </c>
    </row>
    <row r="3" spans="1:9">
      <c r="A3" t="s">
        <v>16</v>
      </c>
      <c r="B3" t="s">
        <v>10</v>
      </c>
      <c r="C3" t="s">
        <v>17</v>
      </c>
      <c r="D3" s="1">
        <v>44787</v>
      </c>
      <c r="E3" t="s">
        <v>18</v>
      </c>
      <c r="F3" t="s">
        <v>19</v>
      </c>
      <c r="G3" t="s">
        <v>20</v>
      </c>
      <c r="H3" t="s">
        <v>21</v>
      </c>
      <c r="I3" s="2">
        <f>EXP(-2.4+5.4*H3)/(1+EXP(-2.4+5.4*H3))</f>
        <v>0.883705695733981</v>
      </c>
    </row>
    <row r="4" spans="1:9">
      <c r="A4" t="s">
        <v>22</v>
      </c>
      <c r="B4" t="s">
        <v>10</v>
      </c>
      <c r="C4" t="s">
        <v>23</v>
      </c>
      <c r="D4" s="1">
        <v>44788</v>
      </c>
      <c r="E4" t="s">
        <v>24</v>
      </c>
      <c r="F4" t="s">
        <v>25</v>
      </c>
      <c r="G4" t="s">
        <v>26</v>
      </c>
      <c r="H4" t="s">
        <v>27</v>
      </c>
      <c r="I4" s="2">
        <f>EXP(-2.4+5.4*H4)/(1+EXP(-2.4+5.4*H4))</f>
        <v>0.12260386880497</v>
      </c>
    </row>
    <row r="5" spans="1:9">
      <c r="A5" t="s">
        <v>28</v>
      </c>
      <c r="B5" t="s">
        <v>10</v>
      </c>
      <c r="C5" t="s">
        <v>29</v>
      </c>
      <c r="D5" s="1">
        <v>44788</v>
      </c>
      <c r="E5" t="s">
        <v>30</v>
      </c>
      <c r="F5" t="s">
        <v>31</v>
      </c>
      <c r="G5" t="s">
        <v>32</v>
      </c>
      <c r="H5" t="s">
        <v>33</v>
      </c>
      <c r="I5" s="2">
        <f>EXP(-2.4+5.4*H5)/(1+EXP(-2.4+5.4*H5))</f>
        <v>0.520987660706533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workbookViewId="0">
      <selection activeCell="G3" sqref="G3"/>
    </sheetView>
  </sheetViews>
  <sheetFormatPr defaultColWidth="8.88888888888889" defaultRowHeight="14.4" outlineLevelCol="5"/>
  <cols>
    <col min="1" max="1" width="16.4444444444444" customWidth="1"/>
    <col min="3" max="3" width="12" customWidth="1"/>
    <col min="4" max="4" width="12.8888888888889"/>
    <col min="6" max="6" width="15.8888888888889" customWidth="1"/>
  </cols>
  <sheetData>
    <row r="1" spans="1:6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>
      <c r="A2" t="s">
        <v>9</v>
      </c>
      <c r="B2">
        <v>81</v>
      </c>
      <c r="C2" t="s">
        <v>39</v>
      </c>
      <c r="D2" s="2">
        <f t="shared" ref="D2:D21" si="0">EXP(3.7-4.9*0.15)/(1+EXP(3.7-4.9*0.15))</f>
        <v>0.950967661153972</v>
      </c>
      <c r="E2" t="s">
        <v>40</v>
      </c>
      <c r="F2" t="s">
        <v>41</v>
      </c>
    </row>
    <row r="3" spans="1:6">
      <c r="A3" t="s">
        <v>9</v>
      </c>
      <c r="B3">
        <v>82</v>
      </c>
      <c r="C3" t="s">
        <v>39</v>
      </c>
      <c r="D3" s="2">
        <f t="shared" si="0"/>
        <v>0.950967661153972</v>
      </c>
      <c r="E3" t="s">
        <v>40</v>
      </c>
      <c r="F3" t="s">
        <v>41</v>
      </c>
    </row>
    <row r="4" spans="1:6">
      <c r="A4" t="s">
        <v>9</v>
      </c>
      <c r="B4">
        <v>83</v>
      </c>
      <c r="C4" t="s">
        <v>39</v>
      </c>
      <c r="D4" s="2">
        <f t="shared" si="0"/>
        <v>0.950967661153972</v>
      </c>
      <c r="E4" t="s">
        <v>40</v>
      </c>
      <c r="F4" t="s">
        <v>41</v>
      </c>
    </row>
    <row r="5" spans="1:6">
      <c r="A5" t="s">
        <v>9</v>
      </c>
      <c r="B5">
        <v>84</v>
      </c>
      <c r="C5" t="s">
        <v>39</v>
      </c>
      <c r="D5" s="2">
        <f t="shared" si="0"/>
        <v>0.950967661153972</v>
      </c>
      <c r="E5" t="s">
        <v>40</v>
      </c>
      <c r="F5" t="s">
        <v>41</v>
      </c>
    </row>
    <row r="6" spans="1:6">
      <c r="A6" t="s">
        <v>9</v>
      </c>
      <c r="B6">
        <v>85</v>
      </c>
      <c r="C6" t="s">
        <v>39</v>
      </c>
      <c r="D6" s="2">
        <f t="shared" si="0"/>
        <v>0.950967661153972</v>
      </c>
      <c r="E6" t="s">
        <v>40</v>
      </c>
      <c r="F6" t="s">
        <v>41</v>
      </c>
    </row>
    <row r="7" spans="1:6">
      <c r="A7" t="s">
        <v>9</v>
      </c>
      <c r="B7">
        <v>86</v>
      </c>
      <c r="C7" t="s">
        <v>39</v>
      </c>
      <c r="D7" s="2">
        <f t="shared" si="0"/>
        <v>0.950967661153972</v>
      </c>
      <c r="E7" t="s">
        <v>40</v>
      </c>
      <c r="F7" t="s">
        <v>41</v>
      </c>
    </row>
    <row r="8" spans="1:6">
      <c r="A8" t="s">
        <v>9</v>
      </c>
      <c r="B8">
        <v>87</v>
      </c>
      <c r="C8" t="s">
        <v>39</v>
      </c>
      <c r="D8" s="2">
        <f t="shared" si="0"/>
        <v>0.950967661153972</v>
      </c>
      <c r="E8" t="s">
        <v>40</v>
      </c>
      <c r="F8" t="s">
        <v>41</v>
      </c>
    </row>
    <row r="9" spans="1:6">
      <c r="A9" t="s">
        <v>9</v>
      </c>
      <c r="B9">
        <v>88</v>
      </c>
      <c r="C9" t="s">
        <v>39</v>
      </c>
      <c r="D9" s="2">
        <f t="shared" si="0"/>
        <v>0.950967661153972</v>
      </c>
      <c r="E9" t="s">
        <v>40</v>
      </c>
      <c r="F9" t="s">
        <v>41</v>
      </c>
    </row>
    <row r="10" spans="1:6">
      <c r="A10" t="s">
        <v>9</v>
      </c>
      <c r="B10">
        <v>89</v>
      </c>
      <c r="C10" t="s">
        <v>39</v>
      </c>
      <c r="D10" s="2">
        <f t="shared" si="0"/>
        <v>0.950967661153972</v>
      </c>
      <c r="E10" t="s">
        <v>40</v>
      </c>
      <c r="F10" t="s">
        <v>41</v>
      </c>
    </row>
    <row r="11" spans="1:6">
      <c r="A11" t="s">
        <v>9</v>
      </c>
      <c r="B11">
        <v>90</v>
      </c>
      <c r="C11" t="s">
        <v>39</v>
      </c>
      <c r="D11" s="2">
        <f t="shared" si="0"/>
        <v>0.950967661153972</v>
      </c>
      <c r="E11" t="s">
        <v>40</v>
      </c>
      <c r="F11" t="s">
        <v>41</v>
      </c>
    </row>
    <row r="12" spans="1:6">
      <c r="A12" t="s">
        <v>9</v>
      </c>
      <c r="B12">
        <v>91</v>
      </c>
      <c r="C12" t="s">
        <v>39</v>
      </c>
      <c r="D12" s="2">
        <f t="shared" si="0"/>
        <v>0.950967661153972</v>
      </c>
      <c r="E12" t="s">
        <v>40</v>
      </c>
      <c r="F12" t="s">
        <v>41</v>
      </c>
    </row>
    <row r="13" spans="1:6">
      <c r="A13" t="s">
        <v>9</v>
      </c>
      <c r="B13">
        <v>92</v>
      </c>
      <c r="C13" t="s">
        <v>39</v>
      </c>
      <c r="D13" s="2">
        <f t="shared" si="0"/>
        <v>0.950967661153972</v>
      </c>
      <c r="E13" t="s">
        <v>40</v>
      </c>
      <c r="F13" t="s">
        <v>41</v>
      </c>
    </row>
    <row r="14" spans="1:6">
      <c r="A14" t="s">
        <v>9</v>
      </c>
      <c r="B14">
        <v>93</v>
      </c>
      <c r="C14" t="s">
        <v>39</v>
      </c>
      <c r="D14" s="2">
        <f t="shared" si="0"/>
        <v>0.950967661153972</v>
      </c>
      <c r="E14" t="s">
        <v>40</v>
      </c>
      <c r="F14" t="s">
        <v>41</v>
      </c>
    </row>
    <row r="15" spans="1:6">
      <c r="A15" t="s">
        <v>9</v>
      </c>
      <c r="B15">
        <v>94</v>
      </c>
      <c r="C15" t="s">
        <v>39</v>
      </c>
      <c r="D15" s="2">
        <f t="shared" si="0"/>
        <v>0.950967661153972</v>
      </c>
      <c r="E15" t="s">
        <v>40</v>
      </c>
      <c r="F15" t="s">
        <v>41</v>
      </c>
    </row>
    <row r="16" spans="1:6">
      <c r="A16" t="s">
        <v>9</v>
      </c>
      <c r="B16">
        <v>95</v>
      </c>
      <c r="C16" t="s">
        <v>39</v>
      </c>
      <c r="D16" s="2">
        <f t="shared" si="0"/>
        <v>0.950967661153972</v>
      </c>
      <c r="E16" t="s">
        <v>40</v>
      </c>
      <c r="F16" t="s">
        <v>41</v>
      </c>
    </row>
    <row r="17" spans="1:6">
      <c r="A17" t="s">
        <v>9</v>
      </c>
      <c r="B17">
        <v>96</v>
      </c>
      <c r="C17" t="s">
        <v>39</v>
      </c>
      <c r="D17" s="2">
        <f t="shared" si="0"/>
        <v>0.950967661153972</v>
      </c>
      <c r="E17" t="s">
        <v>40</v>
      </c>
      <c r="F17" t="s">
        <v>41</v>
      </c>
    </row>
    <row r="18" spans="1:6">
      <c r="A18" t="s">
        <v>9</v>
      </c>
      <c r="B18">
        <v>97</v>
      </c>
      <c r="C18" t="s">
        <v>39</v>
      </c>
      <c r="D18" s="2">
        <f t="shared" si="0"/>
        <v>0.950967661153972</v>
      </c>
      <c r="E18" t="s">
        <v>40</v>
      </c>
      <c r="F18" t="s">
        <v>41</v>
      </c>
    </row>
    <row r="19" spans="1:6">
      <c r="A19" t="s">
        <v>9</v>
      </c>
      <c r="B19">
        <v>98</v>
      </c>
      <c r="C19" t="s">
        <v>39</v>
      </c>
      <c r="D19" s="2">
        <f t="shared" si="0"/>
        <v>0.950967661153972</v>
      </c>
      <c r="E19" t="s">
        <v>40</v>
      </c>
      <c r="F19" t="s">
        <v>41</v>
      </c>
    </row>
    <row r="20" spans="1:6">
      <c r="A20" t="s">
        <v>9</v>
      </c>
      <c r="B20">
        <v>99</v>
      </c>
      <c r="C20" t="s">
        <v>39</v>
      </c>
      <c r="D20" s="2">
        <f t="shared" si="0"/>
        <v>0.950967661153972</v>
      </c>
      <c r="E20" t="s">
        <v>40</v>
      </c>
      <c r="F20" t="s">
        <v>41</v>
      </c>
    </row>
    <row r="21" spans="1:6">
      <c r="A21" t="s">
        <v>9</v>
      </c>
      <c r="B21">
        <v>100</v>
      </c>
      <c r="C21" t="s">
        <v>39</v>
      </c>
      <c r="D21" s="2">
        <f t="shared" si="0"/>
        <v>0.950967661153972</v>
      </c>
      <c r="E21" t="s">
        <v>40</v>
      </c>
      <c r="F21" t="s">
        <v>41</v>
      </c>
    </row>
    <row r="22" spans="1:6">
      <c r="A22" t="s">
        <v>16</v>
      </c>
      <c r="B22">
        <v>101</v>
      </c>
      <c r="C22" t="s">
        <v>42</v>
      </c>
      <c r="D22" s="2">
        <f t="shared" ref="D22:D26" si="1">EXP(0.2+3.2*0.88)/(1+EXP(0.2+3.2*0.88))</f>
        <v>0.953291741686349</v>
      </c>
      <c r="E22" t="s">
        <v>43</v>
      </c>
      <c r="F22" t="s">
        <v>44</v>
      </c>
    </row>
    <row r="23" spans="1:6">
      <c r="A23" t="s">
        <v>16</v>
      </c>
      <c r="B23">
        <v>102</v>
      </c>
      <c r="C23" t="s">
        <v>42</v>
      </c>
      <c r="D23" s="2">
        <f t="shared" si="1"/>
        <v>0.953291741686349</v>
      </c>
      <c r="E23" t="s">
        <v>43</v>
      </c>
      <c r="F23" t="s">
        <v>44</v>
      </c>
    </row>
    <row r="24" spans="1:6">
      <c r="A24" t="s">
        <v>16</v>
      </c>
      <c r="B24">
        <v>103</v>
      </c>
      <c r="C24" t="s">
        <v>42</v>
      </c>
      <c r="D24" s="2">
        <f t="shared" si="1"/>
        <v>0.953291741686349</v>
      </c>
      <c r="E24" t="s">
        <v>43</v>
      </c>
      <c r="F24" t="s">
        <v>44</v>
      </c>
    </row>
    <row r="25" spans="1:6">
      <c r="A25" t="s">
        <v>16</v>
      </c>
      <c r="B25">
        <v>104</v>
      </c>
      <c r="C25" t="s">
        <v>42</v>
      </c>
      <c r="D25" s="2">
        <f t="shared" si="1"/>
        <v>0.953291741686349</v>
      </c>
      <c r="E25" t="s">
        <v>43</v>
      </c>
      <c r="F25" t="s">
        <v>44</v>
      </c>
    </row>
    <row r="26" spans="1:6">
      <c r="A26" t="s">
        <v>16</v>
      </c>
      <c r="B26">
        <v>105</v>
      </c>
      <c r="C26" t="s">
        <v>42</v>
      </c>
      <c r="D26" s="2">
        <f t="shared" si="1"/>
        <v>0.953291741686349</v>
      </c>
      <c r="E26" t="s">
        <v>43</v>
      </c>
      <c r="F26" t="s">
        <v>44</v>
      </c>
    </row>
    <row r="27" spans="1:6">
      <c r="A27" t="s">
        <v>16</v>
      </c>
      <c r="B27">
        <v>106</v>
      </c>
      <c r="C27" t="s">
        <v>39</v>
      </c>
      <c r="D27" s="2">
        <f>EXP(3.7-4.9*0.88)/(1+EXP(3.7-4.9*0.88))</f>
        <v>0.351603105982435</v>
      </c>
      <c r="E27" t="s">
        <v>40</v>
      </c>
      <c r="F27" t="s">
        <v>45</v>
      </c>
    </row>
    <row r="28" spans="1:6">
      <c r="A28" t="s">
        <v>16</v>
      </c>
      <c r="B28">
        <v>107</v>
      </c>
      <c r="C28" t="s">
        <v>42</v>
      </c>
      <c r="D28" s="2">
        <f t="shared" ref="D28:D33" si="2">EXP(0.2+3.2*0.88)/(1+EXP(0.2+3.2*0.88))</f>
        <v>0.953291741686349</v>
      </c>
      <c r="E28" t="s">
        <v>43</v>
      </c>
      <c r="F28" t="s">
        <v>44</v>
      </c>
    </row>
    <row r="29" spans="1:6">
      <c r="A29" t="s">
        <v>16</v>
      </c>
      <c r="B29">
        <v>108</v>
      </c>
      <c r="C29" t="s">
        <v>42</v>
      </c>
      <c r="D29" s="2">
        <f t="shared" si="2"/>
        <v>0.953291741686349</v>
      </c>
      <c r="E29" t="s">
        <v>43</v>
      </c>
      <c r="F29" t="s">
        <v>44</v>
      </c>
    </row>
    <row r="30" spans="1:6">
      <c r="A30" t="s">
        <v>16</v>
      </c>
      <c r="B30">
        <v>109</v>
      </c>
      <c r="C30" t="s">
        <v>42</v>
      </c>
      <c r="D30" s="2">
        <f t="shared" si="2"/>
        <v>0.953291741686349</v>
      </c>
      <c r="E30" t="s">
        <v>43</v>
      </c>
      <c r="F30" t="s">
        <v>44</v>
      </c>
    </row>
    <row r="31" spans="1:6">
      <c r="A31" t="s">
        <v>16</v>
      </c>
      <c r="B31">
        <v>110</v>
      </c>
      <c r="C31" t="s">
        <v>42</v>
      </c>
      <c r="D31" s="2">
        <f t="shared" si="2"/>
        <v>0.953291741686349</v>
      </c>
      <c r="E31" t="s">
        <v>43</v>
      </c>
      <c r="F31" t="s">
        <v>44</v>
      </c>
    </row>
    <row r="32" spans="1:6">
      <c r="A32" t="s">
        <v>16</v>
      </c>
      <c r="B32">
        <v>111</v>
      </c>
      <c r="C32" t="s">
        <v>42</v>
      </c>
      <c r="D32" s="2">
        <f t="shared" si="2"/>
        <v>0.953291741686349</v>
      </c>
      <c r="E32" t="s">
        <v>43</v>
      </c>
      <c r="F32" t="s">
        <v>44</v>
      </c>
    </row>
    <row r="33" spans="1:6">
      <c r="A33" t="s">
        <v>16</v>
      </c>
      <c r="B33">
        <v>112</v>
      </c>
      <c r="C33" t="s">
        <v>42</v>
      </c>
      <c r="D33" s="2">
        <f t="shared" si="2"/>
        <v>0.953291741686349</v>
      </c>
      <c r="E33" t="s">
        <v>43</v>
      </c>
      <c r="F33" t="s">
        <v>44</v>
      </c>
    </row>
    <row r="34" spans="1:6">
      <c r="A34" t="s">
        <v>16</v>
      </c>
      <c r="B34">
        <v>113</v>
      </c>
      <c r="C34" t="s">
        <v>39</v>
      </c>
      <c r="D34" s="2">
        <f>EXP(3.7-4.9*0.88)/(1+EXP(3.7-4.9*0.88))</f>
        <v>0.351603105982435</v>
      </c>
      <c r="E34" t="s">
        <v>40</v>
      </c>
      <c r="F34" t="s">
        <v>41</v>
      </c>
    </row>
    <row r="35" spans="1:6">
      <c r="A35" t="s">
        <v>16</v>
      </c>
      <c r="B35">
        <v>114</v>
      </c>
      <c r="C35" t="s">
        <v>42</v>
      </c>
      <c r="D35" s="2">
        <f t="shared" ref="D35:D41" si="3">EXP(0.2+3.2*0.88)/(1+EXP(0.2+3.2*0.88))</f>
        <v>0.953291741686349</v>
      </c>
      <c r="E35" t="s">
        <v>43</v>
      </c>
      <c r="F35" t="s">
        <v>44</v>
      </c>
    </row>
    <row r="36" spans="1:6">
      <c r="A36" t="s">
        <v>16</v>
      </c>
      <c r="B36">
        <v>115</v>
      </c>
      <c r="C36" t="s">
        <v>42</v>
      </c>
      <c r="D36" s="2">
        <f t="shared" si="3"/>
        <v>0.953291741686349</v>
      </c>
      <c r="E36" t="s">
        <v>43</v>
      </c>
      <c r="F36" t="s">
        <v>44</v>
      </c>
    </row>
    <row r="37" spans="1:6">
      <c r="A37" t="s">
        <v>16</v>
      </c>
      <c r="B37">
        <v>116</v>
      </c>
      <c r="C37" t="s">
        <v>42</v>
      </c>
      <c r="D37" s="2">
        <f t="shared" si="3"/>
        <v>0.953291741686349</v>
      </c>
      <c r="E37" t="s">
        <v>43</v>
      </c>
      <c r="F37" t="s">
        <v>44</v>
      </c>
    </row>
    <row r="38" spans="1:6">
      <c r="A38" t="s">
        <v>16</v>
      </c>
      <c r="B38">
        <v>117</v>
      </c>
      <c r="C38" t="s">
        <v>42</v>
      </c>
      <c r="D38" s="2">
        <f t="shared" si="3"/>
        <v>0.953291741686349</v>
      </c>
      <c r="E38" t="s">
        <v>43</v>
      </c>
      <c r="F38" t="s">
        <v>44</v>
      </c>
    </row>
    <row r="39" spans="1:6">
      <c r="A39" t="s">
        <v>16</v>
      </c>
      <c r="B39">
        <v>118</v>
      </c>
      <c r="C39" t="s">
        <v>42</v>
      </c>
      <c r="D39" s="2">
        <f t="shared" si="3"/>
        <v>0.953291741686349</v>
      </c>
      <c r="E39" t="s">
        <v>43</v>
      </c>
      <c r="F39" t="s">
        <v>44</v>
      </c>
    </row>
    <row r="40" spans="1:6">
      <c r="A40" t="s">
        <v>16</v>
      </c>
      <c r="B40">
        <v>119</v>
      </c>
      <c r="C40" t="s">
        <v>42</v>
      </c>
      <c r="D40" s="2">
        <f t="shared" si="3"/>
        <v>0.953291741686349</v>
      </c>
      <c r="E40" t="s">
        <v>43</v>
      </c>
      <c r="F40" t="s">
        <v>44</v>
      </c>
    </row>
    <row r="41" spans="1:6">
      <c r="A41" t="s">
        <v>16</v>
      </c>
      <c r="B41">
        <v>120</v>
      </c>
      <c r="C41" t="s">
        <v>42</v>
      </c>
      <c r="D41" s="2">
        <f t="shared" si="3"/>
        <v>0.953291741686349</v>
      </c>
      <c r="E41" t="s">
        <v>43</v>
      </c>
      <c r="F41" t="s">
        <v>44</v>
      </c>
    </row>
    <row r="42" spans="1:6">
      <c r="A42" t="s">
        <v>22</v>
      </c>
      <c r="B42">
        <v>121</v>
      </c>
      <c r="C42" t="s">
        <v>39</v>
      </c>
      <c r="D42" s="2">
        <f t="shared" ref="D42:D60" si="4">EXP(3.7-4.9*0.12)/(1+EXP(3.7-4.9*0.12))</f>
        <v>0.957385028337776</v>
      </c>
      <c r="E42" t="s">
        <v>40</v>
      </c>
      <c r="F42" t="s">
        <v>41</v>
      </c>
    </row>
    <row r="43" spans="1:6">
      <c r="A43" t="s">
        <v>22</v>
      </c>
      <c r="B43">
        <v>122</v>
      </c>
      <c r="C43" t="s">
        <v>39</v>
      </c>
      <c r="D43" s="2">
        <f t="shared" si="4"/>
        <v>0.957385028337776</v>
      </c>
      <c r="E43" t="s">
        <v>40</v>
      </c>
      <c r="F43" t="s">
        <v>41</v>
      </c>
    </row>
    <row r="44" spans="1:6">
      <c r="A44" t="s">
        <v>22</v>
      </c>
      <c r="B44">
        <v>123</v>
      </c>
      <c r="C44" t="s">
        <v>39</v>
      </c>
      <c r="D44" s="2">
        <f t="shared" si="4"/>
        <v>0.957385028337776</v>
      </c>
      <c r="E44" t="s">
        <v>40</v>
      </c>
      <c r="F44" t="s">
        <v>41</v>
      </c>
    </row>
    <row r="45" spans="1:6">
      <c r="A45" t="s">
        <v>22</v>
      </c>
      <c r="B45">
        <v>124</v>
      </c>
      <c r="C45" t="s">
        <v>39</v>
      </c>
      <c r="D45" s="2">
        <f t="shared" si="4"/>
        <v>0.957385028337776</v>
      </c>
      <c r="E45" t="s">
        <v>40</v>
      </c>
      <c r="F45" t="s">
        <v>41</v>
      </c>
    </row>
    <row r="46" spans="1:6">
      <c r="A46" t="s">
        <v>22</v>
      </c>
      <c r="B46">
        <v>125</v>
      </c>
      <c r="C46" t="s">
        <v>39</v>
      </c>
      <c r="D46" s="2">
        <f t="shared" si="4"/>
        <v>0.957385028337776</v>
      </c>
      <c r="E46" t="s">
        <v>40</v>
      </c>
      <c r="F46" t="s">
        <v>41</v>
      </c>
    </row>
    <row r="47" spans="1:6">
      <c r="A47" t="s">
        <v>22</v>
      </c>
      <c r="B47">
        <v>126</v>
      </c>
      <c r="C47" t="s">
        <v>39</v>
      </c>
      <c r="D47" s="2">
        <f t="shared" si="4"/>
        <v>0.957385028337776</v>
      </c>
      <c r="E47" t="s">
        <v>40</v>
      </c>
      <c r="F47" t="s">
        <v>41</v>
      </c>
    </row>
    <row r="48" spans="1:6">
      <c r="A48" t="s">
        <v>22</v>
      </c>
      <c r="B48">
        <v>127</v>
      </c>
      <c r="C48" t="s">
        <v>39</v>
      </c>
      <c r="D48" s="2">
        <f t="shared" si="4"/>
        <v>0.957385028337776</v>
      </c>
      <c r="E48" t="s">
        <v>40</v>
      </c>
      <c r="F48" t="s">
        <v>41</v>
      </c>
    </row>
    <row r="49" spans="1:6">
      <c r="A49" t="s">
        <v>22</v>
      </c>
      <c r="B49">
        <v>128</v>
      </c>
      <c r="C49" t="s">
        <v>39</v>
      </c>
      <c r="D49" s="2">
        <f t="shared" si="4"/>
        <v>0.957385028337776</v>
      </c>
      <c r="E49" t="s">
        <v>40</v>
      </c>
      <c r="F49" t="s">
        <v>41</v>
      </c>
    </row>
    <row r="50" spans="1:6">
      <c r="A50" t="s">
        <v>22</v>
      </c>
      <c r="B50">
        <v>129</v>
      </c>
      <c r="C50" t="s">
        <v>39</v>
      </c>
      <c r="D50" s="2">
        <f t="shared" si="4"/>
        <v>0.957385028337776</v>
      </c>
      <c r="E50" t="s">
        <v>40</v>
      </c>
      <c r="F50" t="s">
        <v>41</v>
      </c>
    </row>
    <row r="51" spans="1:6">
      <c r="A51" t="s">
        <v>22</v>
      </c>
      <c r="B51">
        <v>130</v>
      </c>
      <c r="C51" t="s">
        <v>39</v>
      </c>
      <c r="D51" s="2">
        <f t="shared" si="4"/>
        <v>0.957385028337776</v>
      </c>
      <c r="E51" t="s">
        <v>40</v>
      </c>
      <c r="F51" t="s">
        <v>41</v>
      </c>
    </row>
    <row r="52" spans="1:6">
      <c r="A52" t="s">
        <v>22</v>
      </c>
      <c r="B52">
        <v>131</v>
      </c>
      <c r="C52" t="s">
        <v>39</v>
      </c>
      <c r="D52" s="2">
        <f t="shared" si="4"/>
        <v>0.957385028337776</v>
      </c>
      <c r="E52" t="s">
        <v>40</v>
      </c>
      <c r="F52" t="s">
        <v>41</v>
      </c>
    </row>
    <row r="53" spans="1:6">
      <c r="A53" t="s">
        <v>22</v>
      </c>
      <c r="B53">
        <v>132</v>
      </c>
      <c r="C53" t="s">
        <v>39</v>
      </c>
      <c r="D53" s="2">
        <f t="shared" si="4"/>
        <v>0.957385028337776</v>
      </c>
      <c r="E53" t="s">
        <v>40</v>
      </c>
      <c r="F53" t="s">
        <v>41</v>
      </c>
    </row>
    <row r="54" spans="1:6">
      <c r="A54" t="s">
        <v>22</v>
      </c>
      <c r="B54">
        <v>133</v>
      </c>
      <c r="C54" t="s">
        <v>39</v>
      </c>
      <c r="D54" s="2">
        <f t="shared" si="4"/>
        <v>0.957385028337776</v>
      </c>
      <c r="E54" t="s">
        <v>40</v>
      </c>
      <c r="F54" t="s">
        <v>41</v>
      </c>
    </row>
    <row r="55" spans="1:6">
      <c r="A55" t="s">
        <v>22</v>
      </c>
      <c r="B55">
        <v>134</v>
      </c>
      <c r="C55" t="s">
        <v>39</v>
      </c>
      <c r="D55" s="2">
        <f t="shared" si="4"/>
        <v>0.957385028337776</v>
      </c>
      <c r="E55" t="s">
        <v>40</v>
      </c>
      <c r="F55" t="s">
        <v>41</v>
      </c>
    </row>
    <row r="56" spans="1:6">
      <c r="A56" t="s">
        <v>22</v>
      </c>
      <c r="B56">
        <v>135</v>
      </c>
      <c r="C56" t="s">
        <v>39</v>
      </c>
      <c r="D56" s="2">
        <f t="shared" si="4"/>
        <v>0.957385028337776</v>
      </c>
      <c r="E56" t="s">
        <v>40</v>
      </c>
      <c r="F56" t="s">
        <v>41</v>
      </c>
    </row>
    <row r="57" spans="1:6">
      <c r="A57" t="s">
        <v>22</v>
      </c>
      <c r="B57">
        <v>136</v>
      </c>
      <c r="C57" t="s">
        <v>39</v>
      </c>
      <c r="D57" s="2">
        <f t="shared" si="4"/>
        <v>0.957385028337776</v>
      </c>
      <c r="E57" t="s">
        <v>40</v>
      </c>
      <c r="F57" t="s">
        <v>41</v>
      </c>
    </row>
    <row r="58" spans="1:6">
      <c r="A58" t="s">
        <v>22</v>
      </c>
      <c r="B58">
        <v>137</v>
      </c>
      <c r="C58" t="s">
        <v>39</v>
      </c>
      <c r="D58" s="2">
        <f t="shared" si="4"/>
        <v>0.957385028337776</v>
      </c>
      <c r="E58" t="s">
        <v>40</v>
      </c>
      <c r="F58" t="s">
        <v>41</v>
      </c>
    </row>
    <row r="59" spans="1:6">
      <c r="A59" t="s">
        <v>22</v>
      </c>
      <c r="B59">
        <v>138</v>
      </c>
      <c r="C59" t="s">
        <v>39</v>
      </c>
      <c r="D59" s="2">
        <f t="shared" si="4"/>
        <v>0.957385028337776</v>
      </c>
      <c r="E59" t="s">
        <v>40</v>
      </c>
      <c r="F59" t="s">
        <v>41</v>
      </c>
    </row>
    <row r="60" spans="1:6">
      <c r="A60" t="s">
        <v>22</v>
      </c>
      <c r="B60">
        <v>139</v>
      </c>
      <c r="C60" t="s">
        <v>39</v>
      </c>
      <c r="D60" s="2">
        <f t="shared" si="4"/>
        <v>0.957385028337776</v>
      </c>
      <c r="E60" t="s">
        <v>40</v>
      </c>
      <c r="F60" t="s">
        <v>41</v>
      </c>
    </row>
    <row r="61" spans="1:6">
      <c r="A61" t="s">
        <v>22</v>
      </c>
      <c r="B61">
        <v>140</v>
      </c>
      <c r="C61" t="s">
        <v>42</v>
      </c>
      <c r="D61" s="2">
        <f>EXP(0.2+3.2*0.12)/(1+EXP(0.2+3.2*0.12))</f>
        <v>0.641987285995639</v>
      </c>
      <c r="E61" t="s">
        <v>43</v>
      </c>
      <c r="F61" t="s">
        <v>45</v>
      </c>
    </row>
    <row r="62" spans="1:6">
      <c r="A62" t="s">
        <v>28</v>
      </c>
      <c r="B62">
        <v>141</v>
      </c>
      <c r="C62" t="s">
        <v>42</v>
      </c>
      <c r="D62" s="2">
        <f t="shared" ref="D62:D66" si="5">EXP(0.2+3.2*0.52)/(1+EXP(0.2+3.2*0.52))</f>
        <v>0.865762499727793</v>
      </c>
      <c r="E62" t="s">
        <v>43</v>
      </c>
      <c r="F62" t="s">
        <v>44</v>
      </c>
    </row>
    <row r="63" spans="1:6">
      <c r="A63" t="s">
        <v>28</v>
      </c>
      <c r="B63">
        <v>142</v>
      </c>
      <c r="C63" t="s">
        <v>42</v>
      </c>
      <c r="D63" s="2">
        <f t="shared" si="5"/>
        <v>0.865762499727793</v>
      </c>
      <c r="E63" t="s">
        <v>43</v>
      </c>
      <c r="F63" t="s">
        <v>44</v>
      </c>
    </row>
    <row r="64" spans="1:6">
      <c r="A64" t="s">
        <v>28</v>
      </c>
      <c r="B64">
        <v>143</v>
      </c>
      <c r="C64" t="s">
        <v>42</v>
      </c>
      <c r="D64" s="2">
        <f t="shared" si="5"/>
        <v>0.865762499727793</v>
      </c>
      <c r="E64" t="s">
        <v>43</v>
      </c>
      <c r="F64" t="s">
        <v>44</v>
      </c>
    </row>
    <row r="65" spans="1:6">
      <c r="A65" t="s">
        <v>28</v>
      </c>
      <c r="B65">
        <v>144</v>
      </c>
      <c r="C65" t="s">
        <v>42</v>
      </c>
      <c r="D65" s="2">
        <f t="shared" si="5"/>
        <v>0.865762499727793</v>
      </c>
      <c r="E65" t="s">
        <v>43</v>
      </c>
      <c r="F65" t="s">
        <v>44</v>
      </c>
    </row>
    <row r="66" spans="1:6">
      <c r="A66" t="s">
        <v>28</v>
      </c>
      <c r="B66">
        <v>145</v>
      </c>
      <c r="C66" t="s">
        <v>42</v>
      </c>
      <c r="D66" s="2">
        <f t="shared" si="5"/>
        <v>0.865762499727793</v>
      </c>
      <c r="E66" t="s">
        <v>43</v>
      </c>
      <c r="F66" t="s">
        <v>44</v>
      </c>
    </row>
    <row r="67" spans="1:6">
      <c r="A67" t="s">
        <v>28</v>
      </c>
      <c r="B67">
        <v>146</v>
      </c>
      <c r="C67" t="s">
        <v>39</v>
      </c>
      <c r="D67" s="2">
        <f t="shared" ref="D67:D81" si="6">EXP(3.7-4.9*0.52)/(1+EXP(3.7-4.9*0.52))</f>
        <v>0.759876035490878</v>
      </c>
      <c r="E67" t="s">
        <v>40</v>
      </c>
      <c r="F67" t="s">
        <v>41</v>
      </c>
    </row>
    <row r="68" spans="1:6">
      <c r="A68" t="s">
        <v>28</v>
      </c>
      <c r="B68">
        <v>147</v>
      </c>
      <c r="C68" t="s">
        <v>42</v>
      </c>
      <c r="D68" s="2">
        <f>EXP(0.2+3.2*0.52)/(1+EXP(0.2+3.2*0.52))</f>
        <v>0.865762499727793</v>
      </c>
      <c r="E68" t="s">
        <v>43</v>
      </c>
      <c r="F68" t="s">
        <v>44</v>
      </c>
    </row>
    <row r="69" spans="1:6">
      <c r="A69" t="s">
        <v>28</v>
      </c>
      <c r="B69">
        <v>148</v>
      </c>
      <c r="C69" t="s">
        <v>42</v>
      </c>
      <c r="D69" s="2">
        <f>EXP(0.2+3.2*0.52)/(1+EXP(0.2+3.2*0.52))</f>
        <v>0.865762499727793</v>
      </c>
      <c r="E69" t="s">
        <v>43</v>
      </c>
      <c r="F69" t="s">
        <v>44</v>
      </c>
    </row>
    <row r="70" spans="1:6">
      <c r="A70" t="s">
        <v>28</v>
      </c>
      <c r="B70">
        <v>149</v>
      </c>
      <c r="C70" t="s">
        <v>39</v>
      </c>
      <c r="D70" s="2">
        <f t="shared" si="6"/>
        <v>0.759876035490878</v>
      </c>
      <c r="E70" t="s">
        <v>40</v>
      </c>
      <c r="F70" t="s">
        <v>41</v>
      </c>
    </row>
    <row r="71" spans="1:6">
      <c r="A71" t="s">
        <v>28</v>
      </c>
      <c r="B71">
        <v>150</v>
      </c>
      <c r="C71" t="s">
        <v>39</v>
      </c>
      <c r="D71" s="2">
        <f t="shared" si="6"/>
        <v>0.759876035490878</v>
      </c>
      <c r="E71" t="s">
        <v>40</v>
      </c>
      <c r="F71" t="s">
        <v>41</v>
      </c>
    </row>
    <row r="72" spans="1:6">
      <c r="A72" t="s">
        <v>28</v>
      </c>
      <c r="B72">
        <v>151</v>
      </c>
      <c r="C72" t="s">
        <v>39</v>
      </c>
      <c r="D72" s="2">
        <f t="shared" si="6"/>
        <v>0.759876035490878</v>
      </c>
      <c r="E72" t="s">
        <v>40</v>
      </c>
      <c r="F72" t="s">
        <v>41</v>
      </c>
    </row>
    <row r="73" spans="1:6">
      <c r="A73" t="s">
        <v>28</v>
      </c>
      <c r="B73">
        <v>152</v>
      </c>
      <c r="C73" t="s">
        <v>39</v>
      </c>
      <c r="D73" s="2">
        <f t="shared" si="6"/>
        <v>0.759876035490878</v>
      </c>
      <c r="E73" t="s">
        <v>40</v>
      </c>
      <c r="F73" t="s">
        <v>41</v>
      </c>
    </row>
    <row r="74" spans="1:6">
      <c r="A74" t="s">
        <v>28</v>
      </c>
      <c r="B74">
        <v>153</v>
      </c>
      <c r="C74" t="s">
        <v>39</v>
      </c>
      <c r="D74" s="2">
        <f t="shared" si="6"/>
        <v>0.759876035490878</v>
      </c>
      <c r="E74" t="s">
        <v>40</v>
      </c>
      <c r="F74" t="s">
        <v>41</v>
      </c>
    </row>
    <row r="75" spans="1:6">
      <c r="A75" t="s">
        <v>28</v>
      </c>
      <c r="B75">
        <v>154</v>
      </c>
      <c r="C75" t="s">
        <v>39</v>
      </c>
      <c r="D75" s="2">
        <f t="shared" si="6"/>
        <v>0.759876035490878</v>
      </c>
      <c r="E75" t="s">
        <v>40</v>
      </c>
      <c r="F75" t="s">
        <v>41</v>
      </c>
    </row>
    <row r="76" spans="1:6">
      <c r="A76" t="s">
        <v>28</v>
      </c>
      <c r="B76">
        <v>155</v>
      </c>
      <c r="C76" t="s">
        <v>39</v>
      </c>
      <c r="D76" s="2">
        <f t="shared" si="6"/>
        <v>0.759876035490878</v>
      </c>
      <c r="E76" t="s">
        <v>40</v>
      </c>
      <c r="F76" t="s">
        <v>41</v>
      </c>
    </row>
    <row r="77" spans="1:6">
      <c r="A77" t="s">
        <v>28</v>
      </c>
      <c r="B77">
        <v>156</v>
      </c>
      <c r="C77" t="s">
        <v>39</v>
      </c>
      <c r="D77" s="2">
        <f t="shared" si="6"/>
        <v>0.759876035490878</v>
      </c>
      <c r="E77" t="s">
        <v>40</v>
      </c>
      <c r="F77" t="s">
        <v>41</v>
      </c>
    </row>
    <row r="78" spans="1:6">
      <c r="A78" t="s">
        <v>28</v>
      </c>
      <c r="B78">
        <v>157</v>
      </c>
      <c r="C78" t="s">
        <v>39</v>
      </c>
      <c r="D78" s="2">
        <f t="shared" si="6"/>
        <v>0.759876035490878</v>
      </c>
      <c r="E78" t="s">
        <v>40</v>
      </c>
      <c r="F78" t="s">
        <v>41</v>
      </c>
    </row>
    <row r="79" spans="1:6">
      <c r="A79" t="s">
        <v>28</v>
      </c>
      <c r="B79">
        <v>158</v>
      </c>
      <c r="C79" t="s">
        <v>39</v>
      </c>
      <c r="D79" s="2">
        <f t="shared" si="6"/>
        <v>0.759876035490878</v>
      </c>
      <c r="E79" t="s">
        <v>40</v>
      </c>
      <c r="F79" t="s">
        <v>41</v>
      </c>
    </row>
    <row r="80" spans="1:6">
      <c r="A80" t="s">
        <v>28</v>
      </c>
      <c r="B80">
        <v>159</v>
      </c>
      <c r="C80" t="s">
        <v>39</v>
      </c>
      <c r="D80" s="2">
        <f t="shared" si="6"/>
        <v>0.759876035490878</v>
      </c>
      <c r="E80" t="s">
        <v>40</v>
      </c>
      <c r="F80" t="s">
        <v>41</v>
      </c>
    </row>
    <row r="81" spans="1:6">
      <c r="A81" t="s">
        <v>28</v>
      </c>
      <c r="B81">
        <v>160</v>
      </c>
      <c r="C81" t="s">
        <v>39</v>
      </c>
      <c r="D81" s="2">
        <f t="shared" si="6"/>
        <v>0.759876035490878</v>
      </c>
      <c r="E81" t="s">
        <v>40</v>
      </c>
      <c r="F81" t="s">
        <v>41</v>
      </c>
    </row>
  </sheetData>
  <autoFilter ref="A1:F81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21" workbookViewId="0">
      <selection activeCell="B2" sqref="B2:B37"/>
    </sheetView>
  </sheetViews>
  <sheetFormatPr defaultColWidth="8.88888888888889" defaultRowHeight="14.4"/>
  <cols>
    <col min="3" max="3" width="14.8888888888889" customWidth="1"/>
    <col min="4" max="5" width="13.5555555555556" customWidth="1"/>
    <col min="9" max="9" width="10.5555555555556" customWidth="1"/>
    <col min="10" max="11" width="12.8888888888889"/>
  </cols>
  <sheetData>
    <row r="1" spans="1:11">
      <c r="A1" t="s">
        <v>46</v>
      </c>
      <c r="B1" t="s">
        <v>47</v>
      </c>
      <c r="C1" t="s">
        <v>2</v>
      </c>
      <c r="D1" t="s">
        <v>48</v>
      </c>
      <c r="E1" t="s">
        <v>3</v>
      </c>
      <c r="F1" t="s">
        <v>49</v>
      </c>
      <c r="G1" t="s">
        <v>50</v>
      </c>
      <c r="H1" t="s">
        <v>51</v>
      </c>
      <c r="I1" t="s">
        <v>50</v>
      </c>
      <c r="J1" t="s">
        <v>52</v>
      </c>
      <c r="K1" t="s">
        <v>53</v>
      </c>
    </row>
    <row r="2" spans="1:11">
      <c r="A2" t="s">
        <v>54</v>
      </c>
      <c r="B2" t="s">
        <v>55</v>
      </c>
      <c r="C2" t="s">
        <v>56</v>
      </c>
      <c r="D2" t="s">
        <v>57</v>
      </c>
      <c r="E2" s="1">
        <v>44789</v>
      </c>
      <c r="F2">
        <v>67</v>
      </c>
      <c r="G2" t="s">
        <v>58</v>
      </c>
      <c r="H2">
        <v>32</v>
      </c>
      <c r="I2" t="s">
        <v>59</v>
      </c>
      <c r="J2">
        <f t="shared" ref="J2:J37" si="0">F2+G2/60</f>
        <v>67.0082166666667</v>
      </c>
      <c r="K2">
        <f t="shared" ref="K2:K37" si="1">H2+I2/60</f>
        <v>32.5786333333333</v>
      </c>
    </row>
    <row r="3" spans="1:11">
      <c r="A3" t="s">
        <v>54</v>
      </c>
      <c r="B3" t="s">
        <v>55</v>
      </c>
      <c r="C3" t="s">
        <v>56</v>
      </c>
      <c r="D3" t="s">
        <v>57</v>
      </c>
      <c r="E3" s="1">
        <v>44789</v>
      </c>
      <c r="F3">
        <v>67</v>
      </c>
      <c r="G3" t="s">
        <v>60</v>
      </c>
      <c r="H3">
        <v>32</v>
      </c>
      <c r="I3" t="s">
        <v>61</v>
      </c>
      <c r="J3">
        <f t="shared" si="0"/>
        <v>67.0083333333333</v>
      </c>
      <c r="K3">
        <f t="shared" si="1"/>
        <v>32.5793</v>
      </c>
    </row>
    <row r="4" spans="1:11">
      <c r="A4" t="s">
        <v>54</v>
      </c>
      <c r="B4" t="s">
        <v>55</v>
      </c>
      <c r="C4" t="s">
        <v>56</v>
      </c>
      <c r="D4" t="s">
        <v>57</v>
      </c>
      <c r="E4" s="1">
        <v>44789</v>
      </c>
      <c r="F4">
        <v>67</v>
      </c>
      <c r="G4" t="s">
        <v>62</v>
      </c>
      <c r="H4">
        <v>32</v>
      </c>
      <c r="I4" t="s">
        <v>63</v>
      </c>
      <c r="J4">
        <f t="shared" si="0"/>
        <v>67.0084166666667</v>
      </c>
      <c r="K4">
        <f t="shared" si="1"/>
        <v>32.5796666666667</v>
      </c>
    </row>
    <row r="5" spans="1:11">
      <c r="A5" t="s">
        <v>54</v>
      </c>
      <c r="B5" t="s">
        <v>55</v>
      </c>
      <c r="C5" t="s">
        <v>56</v>
      </c>
      <c r="D5" t="s">
        <v>57</v>
      </c>
      <c r="E5" s="1">
        <v>44789</v>
      </c>
      <c r="F5">
        <v>67</v>
      </c>
      <c r="G5" t="s">
        <v>64</v>
      </c>
      <c r="H5">
        <v>32</v>
      </c>
      <c r="I5" t="s">
        <v>65</v>
      </c>
      <c r="J5">
        <f t="shared" si="0"/>
        <v>67.0083</v>
      </c>
      <c r="K5">
        <f t="shared" si="1"/>
        <v>32.58</v>
      </c>
    </row>
    <row r="6" spans="1:11">
      <c r="A6" t="s">
        <v>66</v>
      </c>
      <c r="B6" t="s">
        <v>55</v>
      </c>
      <c r="C6" t="s">
        <v>56</v>
      </c>
      <c r="D6" t="s">
        <v>57</v>
      </c>
      <c r="E6" s="1">
        <v>44789</v>
      </c>
      <c r="F6">
        <v>67</v>
      </c>
      <c r="G6" t="s">
        <v>67</v>
      </c>
      <c r="H6">
        <v>32</v>
      </c>
      <c r="I6" t="s">
        <v>68</v>
      </c>
      <c r="J6">
        <f t="shared" si="0"/>
        <v>67.0082666666667</v>
      </c>
      <c r="K6">
        <f t="shared" si="1"/>
        <v>32.5866666666667</v>
      </c>
    </row>
    <row r="7" spans="1:11">
      <c r="A7" t="s">
        <v>66</v>
      </c>
      <c r="B7" t="s">
        <v>55</v>
      </c>
      <c r="C7" t="s">
        <v>56</v>
      </c>
      <c r="D7" t="s">
        <v>57</v>
      </c>
      <c r="E7" s="1">
        <v>44789</v>
      </c>
      <c r="F7">
        <v>67</v>
      </c>
      <c r="G7" t="s">
        <v>69</v>
      </c>
      <c r="H7">
        <v>32</v>
      </c>
      <c r="I7" t="s">
        <v>70</v>
      </c>
      <c r="J7">
        <f t="shared" si="0"/>
        <v>67.0084666666667</v>
      </c>
      <c r="K7">
        <f t="shared" si="1"/>
        <v>32.5864166666667</v>
      </c>
    </row>
    <row r="8" spans="1:11">
      <c r="A8" t="s">
        <v>66</v>
      </c>
      <c r="B8" t="s">
        <v>55</v>
      </c>
      <c r="C8" t="s">
        <v>56</v>
      </c>
      <c r="D8" t="s">
        <v>57</v>
      </c>
      <c r="E8" s="1">
        <v>44789</v>
      </c>
      <c r="F8">
        <v>67</v>
      </c>
      <c r="G8" t="s">
        <v>71</v>
      </c>
      <c r="H8">
        <v>32</v>
      </c>
      <c r="I8" t="s">
        <v>72</v>
      </c>
      <c r="J8">
        <f t="shared" si="0"/>
        <v>67.0085166666667</v>
      </c>
      <c r="K8">
        <f t="shared" si="1"/>
        <v>32.5869833333333</v>
      </c>
    </row>
    <row r="9" spans="1:11">
      <c r="A9" t="s">
        <v>66</v>
      </c>
      <c r="B9" t="s">
        <v>55</v>
      </c>
      <c r="C9" t="s">
        <v>56</v>
      </c>
      <c r="D9" t="s">
        <v>57</v>
      </c>
      <c r="E9" s="1">
        <v>44789</v>
      </c>
      <c r="F9">
        <v>67</v>
      </c>
      <c r="G9" t="s">
        <v>60</v>
      </c>
      <c r="H9">
        <v>32</v>
      </c>
      <c r="I9" t="s">
        <v>73</v>
      </c>
      <c r="J9">
        <f t="shared" si="0"/>
        <v>67.0083333333333</v>
      </c>
      <c r="K9">
        <f t="shared" si="1"/>
        <v>32.5872333333333</v>
      </c>
    </row>
    <row r="10" spans="1:11">
      <c r="A10" t="s">
        <v>74</v>
      </c>
      <c r="B10" t="s">
        <v>55</v>
      </c>
      <c r="C10" t="s">
        <v>56</v>
      </c>
      <c r="D10" t="s">
        <v>57</v>
      </c>
      <c r="E10" s="1">
        <v>44789</v>
      </c>
      <c r="F10">
        <v>67</v>
      </c>
      <c r="G10" t="s">
        <v>75</v>
      </c>
      <c r="H10">
        <v>32</v>
      </c>
      <c r="I10" t="s">
        <v>76</v>
      </c>
      <c r="J10">
        <f t="shared" si="0"/>
        <v>67.0159</v>
      </c>
      <c r="K10">
        <f t="shared" si="1"/>
        <v>32.5788333333333</v>
      </c>
    </row>
    <row r="11" spans="1:11">
      <c r="A11" t="s">
        <v>74</v>
      </c>
      <c r="B11" t="s">
        <v>55</v>
      </c>
      <c r="C11" t="s">
        <v>56</v>
      </c>
      <c r="D11" t="s">
        <v>57</v>
      </c>
      <c r="E11" s="1">
        <v>44789</v>
      </c>
      <c r="F11">
        <v>67</v>
      </c>
      <c r="G11" t="s">
        <v>77</v>
      </c>
      <c r="H11">
        <v>32</v>
      </c>
      <c r="I11" t="s">
        <v>78</v>
      </c>
      <c r="J11">
        <f t="shared" si="0"/>
        <v>67.0158</v>
      </c>
      <c r="K11">
        <f t="shared" si="1"/>
        <v>32.5792333333333</v>
      </c>
    </row>
    <row r="12" spans="1:11">
      <c r="A12" t="s">
        <v>74</v>
      </c>
      <c r="B12" t="s">
        <v>55</v>
      </c>
      <c r="C12" t="s">
        <v>56</v>
      </c>
      <c r="D12" t="s">
        <v>57</v>
      </c>
      <c r="E12" s="1">
        <v>44789</v>
      </c>
      <c r="F12">
        <v>67</v>
      </c>
      <c r="G12" t="s">
        <v>75</v>
      </c>
      <c r="H12">
        <v>32</v>
      </c>
      <c r="I12" t="s">
        <v>79</v>
      </c>
      <c r="J12">
        <f t="shared" si="0"/>
        <v>67.0159</v>
      </c>
      <c r="K12">
        <f t="shared" si="1"/>
        <v>32.5795666666667</v>
      </c>
    </row>
    <row r="13" spans="1:11">
      <c r="A13" t="s">
        <v>74</v>
      </c>
      <c r="B13" t="s">
        <v>55</v>
      </c>
      <c r="C13" t="s">
        <v>56</v>
      </c>
      <c r="D13" t="s">
        <v>57</v>
      </c>
      <c r="E13" s="1">
        <v>44789</v>
      </c>
      <c r="F13">
        <v>67</v>
      </c>
      <c r="G13" t="s">
        <v>80</v>
      </c>
      <c r="H13">
        <v>32</v>
      </c>
      <c r="I13" t="s">
        <v>81</v>
      </c>
      <c r="J13">
        <f t="shared" si="0"/>
        <v>67.0160833333333</v>
      </c>
      <c r="K13">
        <f t="shared" si="1"/>
        <v>32.5792666666667</v>
      </c>
    </row>
    <row r="14" spans="1:11">
      <c r="A14" t="s">
        <v>82</v>
      </c>
      <c r="B14" t="s">
        <v>55</v>
      </c>
      <c r="C14" t="s">
        <v>56</v>
      </c>
      <c r="D14" t="s">
        <v>83</v>
      </c>
      <c r="E14" s="1">
        <v>44789</v>
      </c>
      <c r="F14">
        <v>67</v>
      </c>
      <c r="G14" t="s">
        <v>84</v>
      </c>
      <c r="H14">
        <v>32</v>
      </c>
      <c r="I14" t="s">
        <v>85</v>
      </c>
      <c r="J14">
        <f t="shared" si="0"/>
        <v>67.0092666666667</v>
      </c>
      <c r="K14">
        <f t="shared" si="1"/>
        <v>32.5733833333333</v>
      </c>
    </row>
    <row r="15" spans="1:11">
      <c r="A15" t="s">
        <v>82</v>
      </c>
      <c r="B15" t="s">
        <v>55</v>
      </c>
      <c r="C15" t="s">
        <v>56</v>
      </c>
      <c r="D15" t="s">
        <v>83</v>
      </c>
      <c r="E15" s="1">
        <v>44789</v>
      </c>
      <c r="F15">
        <v>67</v>
      </c>
      <c r="G15" t="s">
        <v>86</v>
      </c>
      <c r="H15">
        <v>32</v>
      </c>
      <c r="I15" t="s">
        <v>87</v>
      </c>
      <c r="J15">
        <f t="shared" si="0"/>
        <v>67.0092</v>
      </c>
      <c r="K15">
        <f t="shared" si="1"/>
        <v>32.5733</v>
      </c>
    </row>
    <row r="16" spans="1:11">
      <c r="A16" t="s">
        <v>82</v>
      </c>
      <c r="B16" t="s">
        <v>55</v>
      </c>
      <c r="C16" t="s">
        <v>56</v>
      </c>
      <c r="D16" t="s">
        <v>83</v>
      </c>
      <c r="E16" s="1">
        <v>44789</v>
      </c>
      <c r="F16">
        <v>67</v>
      </c>
      <c r="G16" t="s">
        <v>84</v>
      </c>
      <c r="H16">
        <v>32</v>
      </c>
      <c r="I16" t="s">
        <v>88</v>
      </c>
      <c r="J16">
        <f t="shared" si="0"/>
        <v>67.0092666666667</v>
      </c>
      <c r="K16">
        <f t="shared" si="1"/>
        <v>32.57265</v>
      </c>
    </row>
    <row r="17" spans="1:11">
      <c r="A17" t="s">
        <v>82</v>
      </c>
      <c r="B17" t="s">
        <v>55</v>
      </c>
      <c r="C17" t="s">
        <v>56</v>
      </c>
      <c r="D17" t="s">
        <v>83</v>
      </c>
      <c r="E17" s="1">
        <v>44789</v>
      </c>
      <c r="F17">
        <v>67</v>
      </c>
      <c r="G17" t="s">
        <v>89</v>
      </c>
      <c r="H17">
        <v>32</v>
      </c>
      <c r="I17" t="s">
        <v>90</v>
      </c>
      <c r="J17">
        <f t="shared" si="0"/>
        <v>67.0093666666667</v>
      </c>
      <c r="K17">
        <f t="shared" si="1"/>
        <v>32.57275</v>
      </c>
    </row>
    <row r="18" spans="1:11">
      <c r="A18" t="s">
        <v>91</v>
      </c>
      <c r="B18" t="s">
        <v>55</v>
      </c>
      <c r="C18" t="s">
        <v>56</v>
      </c>
      <c r="D18" t="s">
        <v>83</v>
      </c>
      <c r="E18" s="1">
        <v>44790</v>
      </c>
      <c r="F18">
        <v>67</v>
      </c>
      <c r="G18" t="s">
        <v>92</v>
      </c>
      <c r="H18">
        <v>32</v>
      </c>
      <c r="I18" t="s">
        <v>93</v>
      </c>
      <c r="J18">
        <f t="shared" si="0"/>
        <v>67.0095</v>
      </c>
      <c r="K18">
        <f t="shared" si="1"/>
        <v>32.5722166666667</v>
      </c>
    </row>
    <row r="19" spans="1:11">
      <c r="A19" t="s">
        <v>91</v>
      </c>
      <c r="B19" t="s">
        <v>55</v>
      </c>
      <c r="C19" t="s">
        <v>56</v>
      </c>
      <c r="D19" t="s">
        <v>83</v>
      </c>
      <c r="E19" s="1">
        <v>44790</v>
      </c>
      <c r="F19">
        <v>67</v>
      </c>
      <c r="G19" t="s">
        <v>94</v>
      </c>
      <c r="H19">
        <v>32</v>
      </c>
      <c r="I19" t="s">
        <v>95</v>
      </c>
      <c r="J19">
        <f t="shared" si="0"/>
        <v>67.0095666666667</v>
      </c>
      <c r="K19">
        <f t="shared" si="1"/>
        <v>32.5717</v>
      </c>
    </row>
    <row r="20" spans="1:11">
      <c r="A20" t="s">
        <v>91</v>
      </c>
      <c r="B20" t="s">
        <v>55</v>
      </c>
      <c r="C20" t="s">
        <v>56</v>
      </c>
      <c r="D20" t="s">
        <v>83</v>
      </c>
      <c r="E20" s="1">
        <v>44790</v>
      </c>
      <c r="F20">
        <v>67</v>
      </c>
      <c r="G20" t="s">
        <v>96</v>
      </c>
      <c r="H20">
        <v>32</v>
      </c>
      <c r="I20" t="s">
        <v>97</v>
      </c>
      <c r="J20">
        <f t="shared" si="0"/>
        <v>67.0094333333333</v>
      </c>
      <c r="K20">
        <f t="shared" si="1"/>
        <v>32.5721333333333</v>
      </c>
    </row>
    <row r="21" spans="1:11">
      <c r="A21" t="s">
        <v>91</v>
      </c>
      <c r="B21" t="s">
        <v>55</v>
      </c>
      <c r="C21" t="s">
        <v>56</v>
      </c>
      <c r="D21" t="s">
        <v>83</v>
      </c>
      <c r="E21" s="1">
        <v>44790</v>
      </c>
      <c r="F21">
        <v>67</v>
      </c>
      <c r="G21" t="s">
        <v>98</v>
      </c>
      <c r="H21">
        <v>32</v>
      </c>
      <c r="I21" t="s">
        <v>99</v>
      </c>
      <c r="J21">
        <f t="shared" si="0"/>
        <v>67.0094833333333</v>
      </c>
      <c r="K21">
        <f t="shared" si="1"/>
        <v>32.5716333333333</v>
      </c>
    </row>
    <row r="22" spans="1:11">
      <c r="A22" t="s">
        <v>100</v>
      </c>
      <c r="B22" t="s">
        <v>55</v>
      </c>
      <c r="C22" t="s">
        <v>56</v>
      </c>
      <c r="D22" t="s">
        <v>83</v>
      </c>
      <c r="E22" s="1">
        <v>44790</v>
      </c>
      <c r="F22">
        <v>67</v>
      </c>
      <c r="G22" t="s">
        <v>101</v>
      </c>
      <c r="H22">
        <v>32</v>
      </c>
      <c r="I22" t="s">
        <v>102</v>
      </c>
      <c r="J22">
        <f t="shared" si="0"/>
        <v>67.0096</v>
      </c>
      <c r="K22">
        <f t="shared" si="1"/>
        <v>32.5716833333333</v>
      </c>
    </row>
    <row r="23" spans="1:11">
      <c r="A23" t="s">
        <v>100</v>
      </c>
      <c r="B23" t="s">
        <v>55</v>
      </c>
      <c r="C23" t="s">
        <v>56</v>
      </c>
      <c r="D23" t="s">
        <v>83</v>
      </c>
      <c r="E23" s="1">
        <v>44790</v>
      </c>
      <c r="F23">
        <v>67</v>
      </c>
      <c r="G23" t="s">
        <v>103</v>
      </c>
      <c r="H23">
        <v>32</v>
      </c>
      <c r="I23" t="s">
        <v>104</v>
      </c>
      <c r="J23">
        <f t="shared" si="0"/>
        <v>67.0097</v>
      </c>
      <c r="K23">
        <f t="shared" si="1"/>
        <v>32.57115</v>
      </c>
    </row>
    <row r="24" spans="1:11">
      <c r="A24" t="s">
        <v>100</v>
      </c>
      <c r="B24" t="s">
        <v>55</v>
      </c>
      <c r="C24" t="s">
        <v>56</v>
      </c>
      <c r="D24" t="s">
        <v>83</v>
      </c>
      <c r="E24" s="1">
        <v>44790</v>
      </c>
      <c r="F24">
        <v>67</v>
      </c>
      <c r="G24" t="s">
        <v>98</v>
      </c>
      <c r="H24">
        <v>32</v>
      </c>
      <c r="I24" t="s">
        <v>105</v>
      </c>
      <c r="J24">
        <f t="shared" si="0"/>
        <v>67.0094833333333</v>
      </c>
      <c r="K24">
        <f t="shared" si="1"/>
        <v>32.5716166666667</v>
      </c>
    </row>
    <row r="25" spans="1:11">
      <c r="A25" t="s">
        <v>100</v>
      </c>
      <c r="B25" t="s">
        <v>55</v>
      </c>
      <c r="C25" t="s">
        <v>56</v>
      </c>
      <c r="D25" t="s">
        <v>83</v>
      </c>
      <c r="E25" s="1">
        <v>44790</v>
      </c>
      <c r="F25">
        <v>67</v>
      </c>
      <c r="G25" t="s">
        <v>101</v>
      </c>
      <c r="H25">
        <v>32</v>
      </c>
      <c r="I25" t="s">
        <v>106</v>
      </c>
      <c r="J25">
        <f t="shared" si="0"/>
        <v>67.0096</v>
      </c>
      <c r="K25">
        <f t="shared" si="1"/>
        <v>32.571</v>
      </c>
    </row>
    <row r="26" spans="1:11">
      <c r="A26" t="s">
        <v>107</v>
      </c>
      <c r="B26" t="s">
        <v>55</v>
      </c>
      <c r="C26" t="s">
        <v>56</v>
      </c>
      <c r="D26" t="s">
        <v>108</v>
      </c>
      <c r="E26" s="1">
        <v>44790</v>
      </c>
      <c r="F26">
        <v>67</v>
      </c>
      <c r="G26" t="s">
        <v>109</v>
      </c>
      <c r="H26">
        <v>32</v>
      </c>
      <c r="I26" t="s">
        <v>110</v>
      </c>
      <c r="J26">
        <f t="shared" si="0"/>
        <v>67.0190166666667</v>
      </c>
      <c r="K26">
        <f t="shared" si="1"/>
        <v>32.5529166666667</v>
      </c>
    </row>
    <row r="27" spans="1:11">
      <c r="A27" t="s">
        <v>107</v>
      </c>
      <c r="B27" t="s">
        <v>55</v>
      </c>
      <c r="C27" t="s">
        <v>56</v>
      </c>
      <c r="D27" t="s">
        <v>108</v>
      </c>
      <c r="E27" s="1">
        <v>44790</v>
      </c>
      <c r="F27">
        <v>67</v>
      </c>
      <c r="G27" t="s">
        <v>111</v>
      </c>
      <c r="H27">
        <v>32</v>
      </c>
      <c r="I27" t="s">
        <v>112</v>
      </c>
      <c r="J27">
        <f t="shared" si="0"/>
        <v>67.0189</v>
      </c>
      <c r="K27">
        <f t="shared" si="1"/>
        <v>32.5524666666667</v>
      </c>
    </row>
    <row r="28" spans="1:11">
      <c r="A28" t="s">
        <v>107</v>
      </c>
      <c r="B28" t="s">
        <v>55</v>
      </c>
      <c r="C28" t="s">
        <v>56</v>
      </c>
      <c r="D28" t="s">
        <v>108</v>
      </c>
      <c r="E28" s="1">
        <v>44790</v>
      </c>
      <c r="F28">
        <v>67</v>
      </c>
      <c r="G28" t="s">
        <v>113</v>
      </c>
      <c r="H28">
        <v>32</v>
      </c>
      <c r="I28" t="s">
        <v>114</v>
      </c>
      <c r="J28">
        <f t="shared" si="0"/>
        <v>67.0188</v>
      </c>
      <c r="K28">
        <f t="shared" si="1"/>
        <v>32.55315</v>
      </c>
    </row>
    <row r="29" spans="1:11">
      <c r="A29" t="s">
        <v>107</v>
      </c>
      <c r="B29" t="s">
        <v>55</v>
      </c>
      <c r="C29" t="s">
        <v>56</v>
      </c>
      <c r="D29" t="s">
        <v>108</v>
      </c>
      <c r="E29" s="1">
        <v>44790</v>
      </c>
      <c r="F29">
        <v>67</v>
      </c>
      <c r="G29" t="s">
        <v>115</v>
      </c>
      <c r="H29">
        <v>32</v>
      </c>
      <c r="I29" t="s">
        <v>116</v>
      </c>
      <c r="J29">
        <f t="shared" si="0"/>
        <v>67.0187</v>
      </c>
      <c r="K29">
        <f t="shared" si="1"/>
        <v>32.5529</v>
      </c>
    </row>
    <row r="30" spans="1:11">
      <c r="A30" t="s">
        <v>117</v>
      </c>
      <c r="B30" t="s">
        <v>55</v>
      </c>
      <c r="C30" t="s">
        <v>56</v>
      </c>
      <c r="D30" t="s">
        <v>108</v>
      </c>
      <c r="E30" s="1">
        <v>44790</v>
      </c>
      <c r="F30">
        <v>67</v>
      </c>
      <c r="G30" t="s">
        <v>118</v>
      </c>
      <c r="H30">
        <v>32</v>
      </c>
      <c r="I30" t="s">
        <v>119</v>
      </c>
      <c r="J30">
        <f t="shared" si="0"/>
        <v>67.0186333333333</v>
      </c>
      <c r="K30">
        <f t="shared" si="1"/>
        <v>32.5528833333333</v>
      </c>
    </row>
    <row r="31" spans="1:11">
      <c r="A31" t="s">
        <v>117</v>
      </c>
      <c r="B31" t="s">
        <v>55</v>
      </c>
      <c r="C31" t="s">
        <v>56</v>
      </c>
      <c r="D31" t="s">
        <v>108</v>
      </c>
      <c r="E31" s="1">
        <v>44790</v>
      </c>
      <c r="F31">
        <v>67</v>
      </c>
      <c r="G31" t="s">
        <v>120</v>
      </c>
      <c r="H31">
        <v>32</v>
      </c>
      <c r="I31" t="s">
        <v>121</v>
      </c>
      <c r="J31">
        <f t="shared" si="0"/>
        <v>67.0184666666667</v>
      </c>
      <c r="K31">
        <f t="shared" si="1"/>
        <v>32.5531</v>
      </c>
    </row>
    <row r="32" spans="1:11">
      <c r="A32" t="s">
        <v>117</v>
      </c>
      <c r="B32" t="s">
        <v>55</v>
      </c>
      <c r="C32" t="s">
        <v>56</v>
      </c>
      <c r="D32" t="s">
        <v>108</v>
      </c>
      <c r="E32" s="1">
        <v>44790</v>
      </c>
      <c r="F32">
        <v>67</v>
      </c>
      <c r="G32" t="s">
        <v>122</v>
      </c>
      <c r="H32">
        <v>32</v>
      </c>
      <c r="I32" t="s">
        <v>123</v>
      </c>
      <c r="J32">
        <f t="shared" si="0"/>
        <v>67.0185833333333</v>
      </c>
      <c r="K32">
        <f t="shared" si="1"/>
        <v>32.5535333333333</v>
      </c>
    </row>
    <row r="33" spans="1:11">
      <c r="A33" t="s">
        <v>117</v>
      </c>
      <c r="B33" t="s">
        <v>55</v>
      </c>
      <c r="C33" t="s">
        <v>56</v>
      </c>
      <c r="D33" t="s">
        <v>108</v>
      </c>
      <c r="E33" s="1">
        <v>44790</v>
      </c>
      <c r="F33">
        <v>67</v>
      </c>
      <c r="G33" t="s">
        <v>124</v>
      </c>
      <c r="H33">
        <v>32</v>
      </c>
      <c r="I33" t="s">
        <v>125</v>
      </c>
      <c r="J33">
        <f t="shared" si="0"/>
        <v>67.0187166666667</v>
      </c>
      <c r="K33">
        <f t="shared" si="1"/>
        <v>32.5532333333333</v>
      </c>
    </row>
    <row r="34" spans="1:11">
      <c r="A34" t="s">
        <v>126</v>
      </c>
      <c r="B34" t="s">
        <v>55</v>
      </c>
      <c r="C34" t="s">
        <v>56</v>
      </c>
      <c r="D34" t="s">
        <v>108</v>
      </c>
      <c r="E34" s="1">
        <v>44790</v>
      </c>
      <c r="F34">
        <v>67</v>
      </c>
      <c r="G34" t="s">
        <v>127</v>
      </c>
      <c r="H34">
        <v>32</v>
      </c>
      <c r="I34" t="s">
        <v>128</v>
      </c>
      <c r="J34">
        <f t="shared" si="0"/>
        <v>67.0185166666667</v>
      </c>
      <c r="K34">
        <f t="shared" si="1"/>
        <v>32.5538333333333</v>
      </c>
    </row>
    <row r="35" spans="1:11">
      <c r="A35" t="s">
        <v>126</v>
      </c>
      <c r="B35" t="s">
        <v>55</v>
      </c>
      <c r="C35" t="s">
        <v>56</v>
      </c>
      <c r="D35" t="s">
        <v>108</v>
      </c>
      <c r="E35" s="1">
        <v>44790</v>
      </c>
      <c r="F35">
        <v>67</v>
      </c>
      <c r="G35" t="s">
        <v>120</v>
      </c>
      <c r="H35">
        <v>32</v>
      </c>
      <c r="I35" t="s">
        <v>129</v>
      </c>
      <c r="J35">
        <f t="shared" si="0"/>
        <v>67.0184666666667</v>
      </c>
      <c r="K35">
        <f t="shared" si="1"/>
        <v>32.5542333333333</v>
      </c>
    </row>
    <row r="36" spans="1:11">
      <c r="A36" t="s">
        <v>126</v>
      </c>
      <c r="B36" t="s">
        <v>55</v>
      </c>
      <c r="C36" t="s">
        <v>56</v>
      </c>
      <c r="D36" t="s">
        <v>108</v>
      </c>
      <c r="E36" s="1">
        <v>44790</v>
      </c>
      <c r="F36">
        <v>67</v>
      </c>
      <c r="G36" t="s">
        <v>118</v>
      </c>
      <c r="H36">
        <v>32</v>
      </c>
      <c r="I36" t="s">
        <v>130</v>
      </c>
      <c r="J36">
        <f t="shared" si="0"/>
        <v>67.0186333333333</v>
      </c>
      <c r="K36">
        <f t="shared" si="1"/>
        <v>32.55415</v>
      </c>
    </row>
    <row r="37" spans="1:11">
      <c r="A37" t="s">
        <v>126</v>
      </c>
      <c r="B37" t="s">
        <v>55</v>
      </c>
      <c r="C37" t="s">
        <v>56</v>
      </c>
      <c r="D37" t="s">
        <v>108</v>
      </c>
      <c r="E37" s="1">
        <v>44790</v>
      </c>
      <c r="F37">
        <v>67</v>
      </c>
      <c r="G37" t="s">
        <v>131</v>
      </c>
      <c r="H37">
        <v>32</v>
      </c>
      <c r="I37" t="s">
        <v>132</v>
      </c>
      <c r="J37">
        <f t="shared" si="0"/>
        <v>67.0186166666667</v>
      </c>
      <c r="K37">
        <f t="shared" si="1"/>
        <v>32.5543666666667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Метагеномы мид.банок координаты</vt:lpstr>
      <vt:lpstr>Метагеномы мид.банок морфотипы</vt:lpstr>
      <vt:lpstr>Метагеномы почв участки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2022-09-16T10:56:00Z</dcterms:created>
  <dcterms:modified xsi:type="dcterms:W3CDTF">2022-09-28T07:33:47Z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4DB4F41BA8F842EEB02D5B84523C3117</vt:lpwstr>
  </property>
  <property fmtid="{D5CDD505-2E9C-101B-9397-08002B2CF9AE}" pid="3" name="KSOProductBuildVer">
    <vt:lpwstr>1049-11.2.0.11130</vt:lpwstr>
  </property>
</Properties>
</file>