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One DN" sheetId="1" r:id="rId1"/>
    <sheet name="Multiple DNs" sheetId="2" r:id="rId2"/>
  </sheets>
  <calcPr calcId="144525"/>
</workbook>
</file>

<file path=xl/calcChain.xml><?xml version="1.0" encoding="utf-8"?>
<calcChain xmlns="http://schemas.openxmlformats.org/spreadsheetml/2006/main">
  <c r="AO35" i="2" l="1"/>
  <c r="AN35" i="2"/>
  <c r="AO34" i="2"/>
  <c r="AN34" i="2"/>
  <c r="AO33" i="2"/>
  <c r="AN33" i="2"/>
  <c r="AO32" i="2"/>
  <c r="AN32" i="2"/>
  <c r="AO31" i="2"/>
  <c r="AN31" i="2"/>
  <c r="AO30" i="2"/>
  <c r="AN30" i="2"/>
  <c r="AO29" i="2"/>
  <c r="AN29" i="2"/>
  <c r="AO28" i="2"/>
  <c r="AN28" i="2"/>
  <c r="AO27" i="2"/>
  <c r="AN27" i="2"/>
  <c r="AO26" i="2"/>
  <c r="AN26" i="2"/>
  <c r="AO25" i="2"/>
  <c r="AN25" i="2"/>
  <c r="AO24" i="2"/>
  <c r="AN24" i="2"/>
  <c r="AO23" i="2"/>
  <c r="AN23" i="2"/>
  <c r="AO22" i="2"/>
  <c r="AN22" i="2"/>
  <c r="AO21" i="2"/>
  <c r="AN21" i="2"/>
  <c r="AO20" i="2"/>
  <c r="AN20" i="2"/>
  <c r="AO19" i="2"/>
  <c r="AN19" i="2"/>
  <c r="AO18" i="2"/>
  <c r="AN18" i="2"/>
  <c r="AO17" i="2"/>
  <c r="AN17" i="2"/>
  <c r="AO16" i="2"/>
  <c r="AN16" i="2"/>
  <c r="AO15" i="2"/>
  <c r="AN15" i="2"/>
  <c r="AO14" i="2"/>
  <c r="AN14" i="2"/>
  <c r="AO13" i="2"/>
  <c r="AN13" i="2"/>
  <c r="AO12" i="2"/>
  <c r="AN12" i="2"/>
  <c r="AO11" i="2"/>
  <c r="AN11" i="2"/>
  <c r="AO10" i="2"/>
  <c r="AN10" i="2"/>
  <c r="AO9" i="2"/>
  <c r="AN9" i="2"/>
  <c r="AO8" i="2"/>
  <c r="AN8" i="2"/>
  <c r="AO7" i="2"/>
  <c r="AN7" i="2"/>
  <c r="AO6" i="2"/>
  <c r="AN6" i="2"/>
  <c r="AO5" i="2"/>
  <c r="AN5" i="2"/>
  <c r="AO4" i="2"/>
  <c r="AN4" i="2"/>
  <c r="W35" i="2"/>
  <c r="V35" i="2"/>
  <c r="W34" i="2"/>
  <c r="V34" i="2"/>
  <c r="W33" i="2"/>
  <c r="V33" i="2"/>
  <c r="W32" i="2"/>
  <c r="V32" i="2"/>
  <c r="W31" i="2"/>
  <c r="V31" i="2"/>
  <c r="W30" i="2"/>
  <c r="V30" i="2"/>
  <c r="W29" i="2"/>
  <c r="V29" i="2"/>
  <c r="W28" i="2"/>
  <c r="V28" i="2"/>
  <c r="W27" i="2"/>
  <c r="V27" i="2"/>
  <c r="W26" i="2"/>
  <c r="V26" i="2"/>
  <c r="W25" i="2"/>
  <c r="V25" i="2"/>
  <c r="W24" i="2"/>
  <c r="V24" i="2"/>
  <c r="W23" i="2"/>
  <c r="V23" i="2"/>
  <c r="W22" i="2"/>
  <c r="V22" i="2"/>
  <c r="W21" i="2"/>
  <c r="V21" i="2"/>
  <c r="W20" i="2"/>
  <c r="V20" i="2"/>
  <c r="W19" i="2"/>
  <c r="V19" i="2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4" i="1" l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<sst xmlns="http://schemas.openxmlformats.org/spreadsheetml/2006/main" count="99" uniqueCount="23">
  <si>
    <t>Line Data</t>
  </si>
  <si>
    <t>Line Capacity</t>
  </si>
  <si>
    <t>Voltage Limits</t>
  </si>
  <si>
    <t>BSU</t>
  </si>
  <si>
    <t>Inflexible Loads</t>
  </si>
  <si>
    <t>Line No.</t>
  </si>
  <si>
    <t>From Bus</t>
  </si>
  <si>
    <t>To Bus</t>
  </si>
  <si>
    <t>r (Ohm)</t>
  </si>
  <si>
    <t>x (Ohm)</t>
  </si>
  <si>
    <t>S (MVA)</t>
  </si>
  <si>
    <t>V_upper (p.u.)</t>
  </si>
  <si>
    <t>V_lower (p.u.)</t>
  </si>
  <si>
    <t>Eligible Nodes</t>
  </si>
  <si>
    <t>Bus</t>
  </si>
  <si>
    <t>Power Factor</t>
  </si>
  <si>
    <t>Unscaled P (MW)</t>
  </si>
  <si>
    <t>Initial SOC (%)</t>
  </si>
  <si>
    <t>Wind Units</t>
  </si>
  <si>
    <t>PV Units</t>
  </si>
  <si>
    <t>Distribution Network 1</t>
  </si>
  <si>
    <t>Distribution Network 2</t>
  </si>
  <si>
    <t>Distribution Network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</si>
</sst>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9C6500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11"/>
      <color rgb="FF006100"/>
      <name val="Calibri"/>
      <family val="2"/>
      <charset val="161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4">
    <xf numFmtId="0" fontId="0" fillId="0" borderId="0" xfId="0"/>
    <xf numFmtId="0" fontId="5" fillId="3" borderId="0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8" fillId="0" borderId="8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8" fillId="0" borderId="10" xfId="0" applyFont="1" applyBorder="1" applyAlignment="1">
      <alignment horizontal="center"/>
    </xf>
    <xf numFmtId="0" fontId="3" fillId="4" borderId="2" xfId="3" applyFont="1" applyBorder="1" applyAlignment="1">
      <alignment horizontal="center"/>
    </xf>
    <xf numFmtId="0" fontId="3" fillId="4" borderId="3" xfId="3" applyFont="1" applyBorder="1" applyAlignment="1">
      <alignment horizontal="center"/>
    </xf>
    <xf numFmtId="0" fontId="3" fillId="4" borderId="4" xfId="3" applyFont="1" applyBorder="1" applyAlignment="1">
      <alignment horizontal="center"/>
    </xf>
    <xf numFmtId="0" fontId="6" fillId="5" borderId="0" xfId="2" applyFont="1" applyFill="1" applyAlignment="1">
      <alignment horizontal="center"/>
    </xf>
    <xf numFmtId="0" fontId="6" fillId="5" borderId="5" xfId="2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7" fillId="2" borderId="0" xfId="1" applyFont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0" borderId="0" xfId="0" applyFont="1"/>
    <xf numFmtId="0" fontId="8" fillId="0" borderId="0" xfId="0" applyFont="1" applyFill="1" applyBorder="1" applyAlignment="1">
      <alignment horizontal="center"/>
    </xf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E1" workbookViewId="0">
      <selection activeCell="I38" sqref="I38"/>
    </sheetView>
  </sheetViews>
  <sheetFormatPr defaultRowHeight="15" x14ac:dyDescent="0.25"/>
  <cols>
    <col min="5" max="5" width="12.42578125" customWidth="1"/>
    <col min="6" max="6" width="17.28515625" customWidth="1"/>
    <col min="7" max="7" width="14" customWidth="1"/>
    <col min="8" max="8" width="15.7109375" customWidth="1"/>
    <col min="9" max="9" width="13.28515625" customWidth="1"/>
    <col min="10" max="10" width="14.7109375" customWidth="1"/>
    <col min="12" max="12" width="16.5703125" customWidth="1"/>
    <col min="13" max="13" width="16.85546875" customWidth="1"/>
    <col min="14" max="14" width="12.7109375" customWidth="1"/>
    <col min="15" max="15" width="16.7109375" customWidth="1"/>
    <col min="16" max="16" width="12.85546875" customWidth="1"/>
    <col min="17" max="17" width="16.140625" customWidth="1"/>
  </cols>
  <sheetData>
    <row r="1" spans="1:17" ht="16.5" thickTop="1" thickBot="1" x14ac:dyDescent="0.3">
      <c r="A1" s="10" t="s">
        <v>0</v>
      </c>
      <c r="B1" s="11"/>
      <c r="C1" s="11"/>
      <c r="D1" s="11"/>
      <c r="E1" s="12"/>
      <c r="F1" s="1" t="s">
        <v>1</v>
      </c>
      <c r="G1" s="13" t="s">
        <v>2</v>
      </c>
      <c r="H1" s="14"/>
      <c r="I1" s="15" t="s">
        <v>3</v>
      </c>
      <c r="J1" s="16"/>
      <c r="K1" s="17" t="s">
        <v>4</v>
      </c>
      <c r="L1" s="17"/>
      <c r="M1" s="17"/>
      <c r="N1" s="18" t="s">
        <v>18</v>
      </c>
      <c r="O1" s="18"/>
      <c r="P1" s="19" t="s">
        <v>19</v>
      </c>
      <c r="Q1" s="20"/>
    </row>
    <row r="2" spans="1:17" ht="16.5" thickTop="1" thickBot="1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17</v>
      </c>
      <c r="K2" s="2" t="s">
        <v>14</v>
      </c>
      <c r="L2" s="2" t="s">
        <v>15</v>
      </c>
      <c r="M2" s="2" t="s">
        <v>16</v>
      </c>
      <c r="N2" s="2" t="s">
        <v>13</v>
      </c>
      <c r="O2" s="2" t="s">
        <v>15</v>
      </c>
      <c r="P2" s="2" t="s">
        <v>13</v>
      </c>
      <c r="Q2" s="2" t="s">
        <v>15</v>
      </c>
    </row>
    <row r="3" spans="1:17" ht="15.75" x14ac:dyDescent="0.25">
      <c r="A3">
        <v>1</v>
      </c>
      <c r="B3">
        <v>0</v>
      </c>
      <c r="C3">
        <v>1</v>
      </c>
      <c r="D3" s="3">
        <f>0.0922*(0.1)</f>
        <v>9.2200000000000008E-3</v>
      </c>
      <c r="E3" s="3">
        <f>0.047*(0.1)</f>
        <v>4.7000000000000002E-3</v>
      </c>
      <c r="F3" s="4">
        <v>46</v>
      </c>
      <c r="G3" s="3">
        <v>1.21</v>
      </c>
      <c r="H3" s="3">
        <v>0.81</v>
      </c>
      <c r="I3" s="5">
        <v>1</v>
      </c>
      <c r="J3" s="2">
        <v>50</v>
      </c>
      <c r="K3" s="2">
        <v>1</v>
      </c>
      <c r="L3">
        <v>0.85749292571254421</v>
      </c>
      <c r="M3">
        <v>0.8</v>
      </c>
      <c r="N3" s="2">
        <v>16</v>
      </c>
      <c r="O3" s="2">
        <v>0.95</v>
      </c>
      <c r="P3" s="2">
        <v>1</v>
      </c>
      <c r="Q3" s="2">
        <v>0.95</v>
      </c>
    </row>
    <row r="4" spans="1:17" ht="15.75" x14ac:dyDescent="0.25">
      <c r="A4">
        <v>2</v>
      </c>
      <c r="B4">
        <v>1</v>
      </c>
      <c r="C4">
        <v>2</v>
      </c>
      <c r="D4" s="3">
        <f>0.493*(0.1)</f>
        <v>4.9300000000000004E-2</v>
      </c>
      <c r="E4" s="3">
        <f>0.2511*(0.1)</f>
        <v>2.511E-2</v>
      </c>
      <c r="F4" s="6">
        <v>41</v>
      </c>
      <c r="G4" s="3">
        <v>1.21</v>
      </c>
      <c r="H4" s="3">
        <v>0.81</v>
      </c>
      <c r="I4" s="5">
        <v>2</v>
      </c>
      <c r="K4" s="2">
        <v>2</v>
      </c>
      <c r="L4">
        <v>0.91381154862025715</v>
      </c>
      <c r="M4">
        <v>0.72</v>
      </c>
      <c r="N4" s="2">
        <v>18</v>
      </c>
      <c r="O4" s="7">
        <v>0.95</v>
      </c>
      <c r="P4" s="2">
        <v>2</v>
      </c>
      <c r="Q4" s="2">
        <v>0.95</v>
      </c>
    </row>
    <row r="5" spans="1:17" ht="15.75" x14ac:dyDescent="0.25">
      <c r="A5">
        <v>3</v>
      </c>
      <c r="B5">
        <v>2</v>
      </c>
      <c r="C5">
        <v>3</v>
      </c>
      <c r="D5" s="3">
        <f>0.366*(0.1)</f>
        <v>3.6600000000000001E-2</v>
      </c>
      <c r="E5" s="3">
        <f>0.1864*(0.1)</f>
        <v>1.864E-2</v>
      </c>
      <c r="F5" s="6">
        <v>29</v>
      </c>
      <c r="G5" s="3">
        <v>1.21</v>
      </c>
      <c r="H5" s="3">
        <v>0.81</v>
      </c>
      <c r="I5" s="2">
        <v>8</v>
      </c>
      <c r="K5" s="2">
        <v>3</v>
      </c>
      <c r="L5">
        <v>0.83205029433784372</v>
      </c>
      <c r="M5">
        <v>0.96</v>
      </c>
      <c r="N5" s="2">
        <v>19</v>
      </c>
      <c r="O5" s="7">
        <v>0.95</v>
      </c>
      <c r="P5" s="2">
        <v>7</v>
      </c>
      <c r="Q5" s="2">
        <v>0.95</v>
      </c>
    </row>
    <row r="6" spans="1:17" ht="15.75" x14ac:dyDescent="0.25">
      <c r="A6">
        <v>4</v>
      </c>
      <c r="B6">
        <v>3</v>
      </c>
      <c r="C6">
        <v>4</v>
      </c>
      <c r="D6" s="3">
        <f>0.3811*(0.1)</f>
        <v>3.8110000000000005E-2</v>
      </c>
      <c r="E6" s="3">
        <f>0.1941*(0.1)</f>
        <v>1.941E-2</v>
      </c>
      <c r="F6" s="6">
        <v>29</v>
      </c>
      <c r="G6" s="3">
        <v>1.21</v>
      </c>
      <c r="H6" s="3">
        <v>0.81</v>
      </c>
      <c r="I6" s="2">
        <v>16</v>
      </c>
      <c r="K6" s="2">
        <v>4</v>
      </c>
      <c r="L6">
        <v>0.89442719099991586</v>
      </c>
      <c r="M6">
        <v>0.48</v>
      </c>
      <c r="N6" s="2">
        <v>21</v>
      </c>
      <c r="O6" s="7">
        <v>0.95</v>
      </c>
      <c r="P6" s="2">
        <v>17</v>
      </c>
      <c r="Q6" s="2">
        <v>0.95</v>
      </c>
    </row>
    <row r="7" spans="1:17" ht="15.75" x14ac:dyDescent="0.25">
      <c r="A7">
        <v>5</v>
      </c>
      <c r="B7">
        <v>4</v>
      </c>
      <c r="C7">
        <v>5</v>
      </c>
      <c r="D7" s="3">
        <f>0.819*(0.1)</f>
        <v>8.1900000000000001E-2</v>
      </c>
      <c r="E7" s="3">
        <f>0.707*(0.1)</f>
        <v>7.0699999999999999E-2</v>
      </c>
      <c r="F7" s="6">
        <v>29</v>
      </c>
      <c r="G7" s="3">
        <v>1.21</v>
      </c>
      <c r="H7" s="3">
        <v>0.81</v>
      </c>
      <c r="I7" s="2">
        <v>21</v>
      </c>
      <c r="K7" s="2">
        <v>5</v>
      </c>
      <c r="L7">
        <v>0.94868329805051377</v>
      </c>
      <c r="M7">
        <v>0.48</v>
      </c>
      <c r="N7" s="2">
        <v>23</v>
      </c>
      <c r="O7" s="7">
        <v>0.95</v>
      </c>
      <c r="P7" s="2">
        <v>20</v>
      </c>
      <c r="Q7" s="2">
        <v>0.95</v>
      </c>
    </row>
    <row r="8" spans="1:17" ht="15.75" x14ac:dyDescent="0.25">
      <c r="A8">
        <v>6</v>
      </c>
      <c r="B8">
        <v>5</v>
      </c>
      <c r="C8">
        <v>6</v>
      </c>
      <c r="D8" s="3">
        <f>0.1872*(0.1)</f>
        <v>1.8720000000000001E-2</v>
      </c>
      <c r="E8" s="3">
        <f>0.6188*(0.1)</f>
        <v>6.1880000000000004E-2</v>
      </c>
      <c r="F8" s="6">
        <v>15</v>
      </c>
      <c r="G8" s="3">
        <v>1.21</v>
      </c>
      <c r="H8" s="3">
        <v>0.81</v>
      </c>
      <c r="I8" s="2">
        <v>22</v>
      </c>
      <c r="K8" s="2">
        <v>6</v>
      </c>
      <c r="L8">
        <v>0.89442719099991586</v>
      </c>
      <c r="M8">
        <v>1.6</v>
      </c>
      <c r="N8" s="2">
        <v>25</v>
      </c>
      <c r="O8" s="7">
        <v>0.95</v>
      </c>
      <c r="P8" s="2">
        <v>22</v>
      </c>
      <c r="Q8" s="2">
        <v>0.95</v>
      </c>
    </row>
    <row r="9" spans="1:17" ht="15.75" x14ac:dyDescent="0.25">
      <c r="A9">
        <v>7</v>
      </c>
      <c r="B9">
        <v>6</v>
      </c>
      <c r="C9">
        <v>7</v>
      </c>
      <c r="D9" s="3">
        <f>0.7114*(0.1)</f>
        <v>7.1140000000000009E-2</v>
      </c>
      <c r="E9" s="3">
        <f>0.2351*(0.1)</f>
        <v>2.3510000000000003E-2</v>
      </c>
      <c r="F9" s="6">
        <v>10.5</v>
      </c>
      <c r="G9" s="3">
        <v>1.21</v>
      </c>
      <c r="H9" s="3">
        <v>0.81</v>
      </c>
      <c r="I9" s="2"/>
      <c r="K9" s="2">
        <v>7</v>
      </c>
      <c r="L9">
        <v>0.89442719099991586</v>
      </c>
      <c r="M9">
        <v>1.6</v>
      </c>
      <c r="N9" s="2">
        <v>27</v>
      </c>
      <c r="O9" s="7">
        <v>0.95</v>
      </c>
      <c r="P9" s="2">
        <v>24</v>
      </c>
      <c r="Q9" s="2">
        <v>0.95</v>
      </c>
    </row>
    <row r="10" spans="1:17" ht="15.75" x14ac:dyDescent="0.25">
      <c r="A10">
        <v>8</v>
      </c>
      <c r="B10">
        <v>7</v>
      </c>
      <c r="C10">
        <v>8</v>
      </c>
      <c r="D10" s="3">
        <f>1.03*(0.1)</f>
        <v>0.10300000000000001</v>
      </c>
      <c r="E10" s="3">
        <f>0.74*(0.1)</f>
        <v>7.3999999999999996E-2</v>
      </c>
      <c r="F10" s="6">
        <v>10.5</v>
      </c>
      <c r="G10" s="3">
        <v>1.21</v>
      </c>
      <c r="H10" s="3">
        <v>0.81</v>
      </c>
      <c r="I10" s="2"/>
      <c r="K10" s="2">
        <v>8</v>
      </c>
      <c r="L10">
        <v>0.94868329805051377</v>
      </c>
      <c r="M10">
        <v>0.48</v>
      </c>
      <c r="N10" s="2">
        <v>29</v>
      </c>
      <c r="O10" s="7">
        <v>0.95</v>
      </c>
      <c r="P10" s="2">
        <v>26</v>
      </c>
      <c r="Q10" s="2">
        <v>0.95</v>
      </c>
    </row>
    <row r="11" spans="1:17" ht="15.75" x14ac:dyDescent="0.25">
      <c r="A11">
        <v>9</v>
      </c>
      <c r="B11">
        <v>8</v>
      </c>
      <c r="C11">
        <v>9</v>
      </c>
      <c r="D11" s="3">
        <f>1.044*(0.1)</f>
        <v>0.10440000000000001</v>
      </c>
      <c r="E11" s="3">
        <f>0.74*(0.1)</f>
        <v>7.3999999999999996E-2</v>
      </c>
      <c r="F11" s="6">
        <v>10.5</v>
      </c>
      <c r="G11" s="3">
        <v>1.21</v>
      </c>
      <c r="H11" s="3">
        <v>0.81</v>
      </c>
      <c r="I11" s="2"/>
      <c r="K11" s="2">
        <v>9</v>
      </c>
      <c r="L11">
        <v>0.94868329805051377</v>
      </c>
      <c r="M11">
        <v>0.48</v>
      </c>
      <c r="N11" s="2">
        <v>31</v>
      </c>
      <c r="O11" s="7">
        <v>0.95</v>
      </c>
      <c r="P11" s="2">
        <v>28</v>
      </c>
      <c r="Q11" s="2">
        <v>0.95</v>
      </c>
    </row>
    <row r="12" spans="1:17" ht="15.75" x14ac:dyDescent="0.25">
      <c r="A12">
        <v>10</v>
      </c>
      <c r="B12">
        <v>9</v>
      </c>
      <c r="C12">
        <v>10</v>
      </c>
      <c r="D12" s="3">
        <f>0.1966*(0.1)</f>
        <v>1.966E-2</v>
      </c>
      <c r="E12" s="3">
        <f>0.065*(0.1)</f>
        <v>6.5000000000000006E-3</v>
      </c>
      <c r="F12" s="6">
        <v>10.5</v>
      </c>
      <c r="G12" s="3">
        <v>1.21</v>
      </c>
      <c r="H12" s="3">
        <v>0.81</v>
      </c>
      <c r="I12" s="2"/>
      <c r="K12" s="2">
        <v>10</v>
      </c>
      <c r="L12">
        <v>0.83205029433784372</v>
      </c>
      <c r="M12">
        <v>0.36</v>
      </c>
      <c r="N12" s="2">
        <v>32</v>
      </c>
      <c r="O12" s="7">
        <v>0.95</v>
      </c>
      <c r="P12" s="2">
        <v>30</v>
      </c>
      <c r="Q12" s="2">
        <v>0.95</v>
      </c>
    </row>
    <row r="13" spans="1:17" ht="15.75" x14ac:dyDescent="0.25">
      <c r="A13">
        <v>11</v>
      </c>
      <c r="B13">
        <v>10</v>
      </c>
      <c r="C13">
        <v>11</v>
      </c>
      <c r="D13" s="3">
        <f>0.3744*(0.1)</f>
        <v>3.7440000000000001E-2</v>
      </c>
      <c r="E13" s="3">
        <f>0.1298*(0.1)</f>
        <v>1.298E-2</v>
      </c>
      <c r="F13" s="6">
        <v>10.5</v>
      </c>
      <c r="G13" s="3">
        <v>1.21</v>
      </c>
      <c r="H13" s="3">
        <v>0.81</v>
      </c>
      <c r="I13" s="2"/>
      <c r="K13" s="2">
        <v>11</v>
      </c>
      <c r="L13">
        <v>0.86377890089843345</v>
      </c>
      <c r="M13">
        <v>0.48</v>
      </c>
      <c r="O13" s="8"/>
      <c r="P13" s="2"/>
      <c r="Q13" s="8"/>
    </row>
    <row r="14" spans="1:17" ht="15.75" x14ac:dyDescent="0.25">
      <c r="A14">
        <v>12</v>
      </c>
      <c r="B14">
        <v>11</v>
      </c>
      <c r="C14">
        <v>12</v>
      </c>
      <c r="D14" s="3">
        <f>1.468*(0.1)</f>
        <v>0.14680000000000001</v>
      </c>
      <c r="E14" s="3">
        <f>1.155*(0.1)</f>
        <v>0.11550000000000001</v>
      </c>
      <c r="F14" s="6">
        <v>5</v>
      </c>
      <c r="G14" s="3">
        <v>1.21</v>
      </c>
      <c r="H14" s="3">
        <v>0.81</v>
      </c>
      <c r="I14" s="2"/>
      <c r="K14" s="2">
        <v>12</v>
      </c>
      <c r="L14">
        <v>0.86377890089843345</v>
      </c>
      <c r="M14">
        <v>0.48</v>
      </c>
      <c r="O14" s="8"/>
      <c r="P14" s="2"/>
      <c r="Q14" s="8"/>
    </row>
    <row r="15" spans="1:17" ht="15.75" x14ac:dyDescent="0.25">
      <c r="A15">
        <v>13</v>
      </c>
      <c r="B15">
        <v>12</v>
      </c>
      <c r="C15">
        <v>13</v>
      </c>
      <c r="D15" s="3">
        <f>0.5416*(0.1)</f>
        <v>5.416E-2</v>
      </c>
      <c r="E15" s="3">
        <f>0.7129*(0.1)</f>
        <v>7.1290000000000006E-2</v>
      </c>
      <c r="F15" s="6">
        <v>4.5</v>
      </c>
      <c r="G15" s="3">
        <v>1.21</v>
      </c>
      <c r="H15" s="3">
        <v>0.81</v>
      </c>
      <c r="I15" s="2"/>
      <c r="K15" s="2">
        <v>13</v>
      </c>
      <c r="L15">
        <v>0.83205029433784372</v>
      </c>
      <c r="M15">
        <v>0.96</v>
      </c>
      <c r="O15" s="8"/>
      <c r="P15" s="2"/>
    </row>
    <row r="16" spans="1:17" ht="15.75" x14ac:dyDescent="0.25">
      <c r="A16">
        <v>14</v>
      </c>
      <c r="B16">
        <v>13</v>
      </c>
      <c r="C16">
        <v>14</v>
      </c>
      <c r="D16" s="3">
        <f>0.591*(0.1)</f>
        <v>5.91E-2</v>
      </c>
      <c r="E16" s="3">
        <f>0.526*(0.1)</f>
        <v>5.2600000000000008E-2</v>
      </c>
      <c r="F16" s="6">
        <v>3</v>
      </c>
      <c r="G16" s="3">
        <v>1.21</v>
      </c>
      <c r="H16" s="3">
        <v>0.81</v>
      </c>
      <c r="I16" s="2"/>
      <c r="K16" s="2">
        <v>14</v>
      </c>
      <c r="L16">
        <v>0.98639392383214375</v>
      </c>
      <c r="M16">
        <v>0.48</v>
      </c>
      <c r="O16" s="8"/>
      <c r="P16" s="2"/>
    </row>
    <row r="17" spans="1:17" ht="15.75" x14ac:dyDescent="0.25">
      <c r="A17">
        <v>15</v>
      </c>
      <c r="B17">
        <v>14</v>
      </c>
      <c r="C17">
        <v>15</v>
      </c>
      <c r="D17" s="3">
        <f>0.7463*(0.1)</f>
        <v>7.4630000000000002E-2</v>
      </c>
      <c r="E17" s="3">
        <f>0.545*(0.1)</f>
        <v>5.4500000000000007E-2</v>
      </c>
      <c r="F17" s="6">
        <v>2.5</v>
      </c>
      <c r="G17" s="3">
        <v>1.21</v>
      </c>
      <c r="H17" s="3">
        <v>0.81</v>
      </c>
      <c r="I17" s="2"/>
      <c r="K17" s="2">
        <v>15</v>
      </c>
      <c r="L17">
        <v>0.94868329805051377</v>
      </c>
      <c r="M17">
        <v>0.48</v>
      </c>
      <c r="O17" s="8"/>
      <c r="P17" s="2"/>
    </row>
    <row r="18" spans="1:17" ht="15.75" x14ac:dyDescent="0.25">
      <c r="A18">
        <v>16</v>
      </c>
      <c r="B18">
        <v>15</v>
      </c>
      <c r="C18">
        <v>16</v>
      </c>
      <c r="D18" s="3">
        <f>1.289*(0.1)</f>
        <v>0.12889999999999999</v>
      </c>
      <c r="E18" s="3">
        <f>1.721*(0.1)</f>
        <v>0.17210000000000003</v>
      </c>
      <c r="F18" s="6">
        <v>2.5</v>
      </c>
      <c r="G18" s="3">
        <v>1.21</v>
      </c>
      <c r="H18" s="3">
        <v>0.81</v>
      </c>
      <c r="I18" s="2"/>
      <c r="K18" s="2">
        <v>16</v>
      </c>
      <c r="L18">
        <v>0.94868329805051377</v>
      </c>
      <c r="M18">
        <v>0.48</v>
      </c>
      <c r="O18" s="8"/>
      <c r="P18" s="2"/>
      <c r="Q18" s="8"/>
    </row>
    <row r="19" spans="1:17" ht="15.75" x14ac:dyDescent="0.25">
      <c r="A19">
        <v>17</v>
      </c>
      <c r="B19">
        <v>16</v>
      </c>
      <c r="C19">
        <v>17</v>
      </c>
      <c r="D19" s="3">
        <f>0.732*(0.1)</f>
        <v>7.3200000000000001E-2</v>
      </c>
      <c r="E19" s="3">
        <f>0.574*(0.1)</f>
        <v>5.74E-2</v>
      </c>
      <c r="F19" s="6">
        <v>1</v>
      </c>
      <c r="G19" s="3">
        <v>1.21</v>
      </c>
      <c r="H19" s="3">
        <v>0.81</v>
      </c>
      <c r="I19" s="2"/>
      <c r="K19" s="2">
        <v>17</v>
      </c>
      <c r="L19">
        <v>0.91381154862025715</v>
      </c>
      <c r="M19">
        <v>0.72</v>
      </c>
      <c r="O19" s="8"/>
      <c r="P19" s="2"/>
      <c r="Q19" s="8"/>
    </row>
    <row r="20" spans="1:17" ht="15.75" x14ac:dyDescent="0.25">
      <c r="A20">
        <v>18</v>
      </c>
      <c r="B20">
        <v>1</v>
      </c>
      <c r="C20">
        <v>18</v>
      </c>
      <c r="D20" s="3">
        <f>0.164*(0.1)</f>
        <v>1.6400000000000001E-2</v>
      </c>
      <c r="E20" s="3">
        <f>0.1565*(0.1)</f>
        <v>1.5650000000000001E-2</v>
      </c>
      <c r="F20" s="6">
        <v>5</v>
      </c>
      <c r="G20" s="3">
        <v>1.21</v>
      </c>
      <c r="H20" s="3">
        <v>0.81</v>
      </c>
      <c r="I20" s="2"/>
      <c r="K20" s="2">
        <v>18</v>
      </c>
      <c r="L20">
        <v>0.91381154862025715</v>
      </c>
      <c r="M20">
        <v>0.72</v>
      </c>
      <c r="O20" s="8"/>
      <c r="P20" s="2"/>
      <c r="Q20" s="8"/>
    </row>
    <row r="21" spans="1:17" ht="15.75" x14ac:dyDescent="0.25">
      <c r="A21">
        <v>19</v>
      </c>
      <c r="B21">
        <v>18</v>
      </c>
      <c r="C21">
        <v>19</v>
      </c>
      <c r="D21" s="3">
        <f>1.5042*(0.1)</f>
        <v>0.15042</v>
      </c>
      <c r="E21" s="3">
        <f>1.3554*(0.1)</f>
        <v>0.13553999999999999</v>
      </c>
      <c r="F21" s="6">
        <v>5</v>
      </c>
      <c r="G21" s="3">
        <v>1.21</v>
      </c>
      <c r="H21" s="3">
        <v>0.81</v>
      </c>
      <c r="I21" s="2"/>
      <c r="K21" s="2">
        <v>19</v>
      </c>
      <c r="L21">
        <v>0.91381154862025715</v>
      </c>
      <c r="M21">
        <v>0.72</v>
      </c>
      <c r="O21" s="8"/>
      <c r="P21" s="2"/>
    </row>
    <row r="22" spans="1:17" ht="15.75" x14ac:dyDescent="0.25">
      <c r="A22">
        <v>20</v>
      </c>
      <c r="B22">
        <v>19</v>
      </c>
      <c r="C22">
        <v>20</v>
      </c>
      <c r="D22" s="3">
        <f>0.4095*(0.1)</f>
        <v>4.095E-2</v>
      </c>
      <c r="E22" s="3">
        <f>0.4784*(0.1)</f>
        <v>4.7840000000000001E-2</v>
      </c>
      <c r="F22" s="6">
        <v>2.1</v>
      </c>
      <c r="G22" s="3">
        <v>1.21</v>
      </c>
      <c r="H22" s="3">
        <v>0.81</v>
      </c>
      <c r="I22" s="2"/>
      <c r="K22" s="2">
        <v>20</v>
      </c>
      <c r="L22">
        <v>0.91381154862025715</v>
      </c>
      <c r="M22">
        <v>0.72</v>
      </c>
      <c r="O22" s="8"/>
      <c r="P22" s="2"/>
    </row>
    <row r="23" spans="1:17" ht="15.75" x14ac:dyDescent="0.25">
      <c r="A23">
        <v>21</v>
      </c>
      <c r="B23">
        <v>20</v>
      </c>
      <c r="C23">
        <v>21</v>
      </c>
      <c r="D23" s="3">
        <f>0.7089*(0.1)</f>
        <v>7.0889999999999995E-2</v>
      </c>
      <c r="E23" s="3">
        <f>0.9373*(0.1)</f>
        <v>9.3730000000000008E-2</v>
      </c>
      <c r="F23" s="6">
        <v>1.1000000000000001</v>
      </c>
      <c r="G23" s="3">
        <v>1.21</v>
      </c>
      <c r="H23" s="3">
        <v>0.81</v>
      </c>
      <c r="I23" s="2"/>
      <c r="K23" s="2">
        <v>21</v>
      </c>
      <c r="L23">
        <v>0.91381154862025715</v>
      </c>
      <c r="M23">
        <v>0.72</v>
      </c>
      <c r="O23" s="8"/>
      <c r="P23" s="2"/>
    </row>
    <row r="24" spans="1:17" ht="15.75" x14ac:dyDescent="0.25">
      <c r="A24">
        <v>22</v>
      </c>
      <c r="B24">
        <v>2</v>
      </c>
      <c r="C24">
        <v>22</v>
      </c>
      <c r="D24" s="3">
        <f>0.4512*(0.1)</f>
        <v>4.512E-2</v>
      </c>
      <c r="E24" s="3">
        <f>0.3083*(0.1)</f>
        <v>3.0830000000000003E-2</v>
      </c>
      <c r="F24" s="6">
        <v>10.5</v>
      </c>
      <c r="G24" s="3">
        <v>1.21</v>
      </c>
      <c r="H24" s="3">
        <v>0.81</v>
      </c>
      <c r="I24" s="2"/>
      <c r="K24" s="2">
        <v>22</v>
      </c>
      <c r="L24">
        <v>0.87415727612153782</v>
      </c>
      <c r="M24">
        <v>0.72</v>
      </c>
      <c r="O24" s="8"/>
      <c r="P24" s="2"/>
      <c r="Q24" s="8"/>
    </row>
    <row r="25" spans="1:17" ht="15.75" x14ac:dyDescent="0.25">
      <c r="A25">
        <v>23</v>
      </c>
      <c r="B25">
        <v>22</v>
      </c>
      <c r="C25">
        <v>23</v>
      </c>
      <c r="D25" s="3">
        <f>0.898*(0.1)</f>
        <v>8.9800000000000005E-2</v>
      </c>
      <c r="E25" s="3">
        <f>0.7091*(0.1)</f>
        <v>7.0910000000000001E-2</v>
      </c>
      <c r="F25" s="6">
        <v>10.5</v>
      </c>
      <c r="G25" s="3">
        <v>1.21</v>
      </c>
      <c r="H25" s="3">
        <v>0.81</v>
      </c>
      <c r="I25" s="2"/>
      <c r="K25" s="2">
        <v>23</v>
      </c>
      <c r="L25">
        <v>0.90286051882393037</v>
      </c>
      <c r="M25">
        <v>3.3600000000000003</v>
      </c>
      <c r="O25" s="8"/>
      <c r="P25" s="2"/>
      <c r="Q25" s="8"/>
    </row>
    <row r="26" spans="1:17" ht="15.75" x14ac:dyDescent="0.25">
      <c r="A26">
        <v>24</v>
      </c>
      <c r="B26">
        <v>23</v>
      </c>
      <c r="C26">
        <v>24</v>
      </c>
      <c r="D26" s="3">
        <f>0.896*(0.1)</f>
        <v>8.9600000000000013E-2</v>
      </c>
      <c r="E26" s="3">
        <f>0.7011*(0.1)</f>
        <v>7.0109999999999992E-2</v>
      </c>
      <c r="F26" s="6">
        <v>5</v>
      </c>
      <c r="G26" s="3">
        <v>1.21</v>
      </c>
      <c r="H26" s="3">
        <v>0.81</v>
      </c>
      <c r="I26" s="2"/>
      <c r="K26" s="2">
        <v>24</v>
      </c>
      <c r="L26">
        <v>0.90286051882393037</v>
      </c>
      <c r="M26">
        <v>3.3600000000000003</v>
      </c>
      <c r="O26" s="8"/>
      <c r="P26" s="2"/>
      <c r="Q26" s="8"/>
    </row>
    <row r="27" spans="1:17" ht="15.75" x14ac:dyDescent="0.25">
      <c r="A27">
        <v>25</v>
      </c>
      <c r="B27">
        <v>5</v>
      </c>
      <c r="C27">
        <v>25</v>
      </c>
      <c r="D27" s="3">
        <f>0.203*(0.1)</f>
        <v>2.0300000000000002E-2</v>
      </c>
      <c r="E27" s="3">
        <f>0.1034*(0.1)</f>
        <v>1.0340000000000002E-2</v>
      </c>
      <c r="F27" s="6">
        <v>15</v>
      </c>
      <c r="G27" s="3">
        <v>1.21</v>
      </c>
      <c r="H27" s="3">
        <v>0.81</v>
      </c>
      <c r="I27" s="2"/>
      <c r="K27" s="2">
        <v>25</v>
      </c>
      <c r="L27">
        <v>0.92307692307692302</v>
      </c>
      <c r="M27">
        <v>0.48</v>
      </c>
      <c r="O27" s="8"/>
      <c r="P27" s="2"/>
    </row>
    <row r="28" spans="1:17" ht="15.75" x14ac:dyDescent="0.25">
      <c r="A28">
        <v>26</v>
      </c>
      <c r="B28">
        <v>25</v>
      </c>
      <c r="C28">
        <v>26</v>
      </c>
      <c r="D28" s="3">
        <f>0.2842*(0.1)</f>
        <v>2.8420000000000001E-2</v>
      </c>
      <c r="E28" s="3">
        <f>0.1447*(0.1)</f>
        <v>1.447E-2</v>
      </c>
      <c r="F28" s="6">
        <v>15</v>
      </c>
      <c r="G28" s="3">
        <v>1.21</v>
      </c>
      <c r="H28" s="3">
        <v>0.81</v>
      </c>
      <c r="I28" s="2"/>
      <c r="K28" s="2">
        <v>26</v>
      </c>
      <c r="L28">
        <v>0.92307692307692302</v>
      </c>
      <c r="M28">
        <v>0.48</v>
      </c>
      <c r="O28" s="8"/>
      <c r="P28" s="2"/>
    </row>
    <row r="29" spans="1:17" ht="15.75" x14ac:dyDescent="0.25">
      <c r="A29">
        <v>27</v>
      </c>
      <c r="B29">
        <v>26</v>
      </c>
      <c r="C29">
        <v>27</v>
      </c>
      <c r="D29" s="3">
        <f>1.059*(0.1)</f>
        <v>0.10589999999999999</v>
      </c>
      <c r="E29" s="3">
        <f>0.9337*(0.1)</f>
        <v>9.3370000000000009E-2</v>
      </c>
      <c r="F29" s="6">
        <v>15</v>
      </c>
      <c r="G29" s="3">
        <v>1.21</v>
      </c>
      <c r="H29" s="3">
        <v>0.81</v>
      </c>
      <c r="I29" s="2"/>
      <c r="K29" s="2">
        <v>27</v>
      </c>
      <c r="L29">
        <v>0.94868329805051377</v>
      </c>
      <c r="M29">
        <v>0.48</v>
      </c>
      <c r="O29" s="8"/>
      <c r="P29" s="2"/>
    </row>
    <row r="30" spans="1:17" ht="15.75" x14ac:dyDescent="0.25">
      <c r="A30">
        <v>28</v>
      </c>
      <c r="B30">
        <v>27</v>
      </c>
      <c r="C30">
        <v>28</v>
      </c>
      <c r="D30" s="3">
        <f>0.8042*(0.1)</f>
        <v>8.0420000000000005E-2</v>
      </c>
      <c r="E30" s="3">
        <f>0.7006*(0.1)</f>
        <v>7.0059999999999997E-2</v>
      </c>
      <c r="F30" s="6">
        <v>15</v>
      </c>
      <c r="G30" s="3">
        <v>1.21</v>
      </c>
      <c r="H30" s="3">
        <v>0.81</v>
      </c>
      <c r="I30" s="2"/>
      <c r="K30" s="2">
        <v>28</v>
      </c>
      <c r="L30">
        <v>0.86377890089843345</v>
      </c>
      <c r="M30">
        <v>0.96</v>
      </c>
      <c r="O30" s="8"/>
      <c r="P30" s="2"/>
      <c r="Q30" s="8"/>
    </row>
    <row r="31" spans="1:17" ht="15.75" x14ac:dyDescent="0.25">
      <c r="A31">
        <v>29</v>
      </c>
      <c r="B31">
        <v>28</v>
      </c>
      <c r="C31">
        <v>29</v>
      </c>
      <c r="D31" s="3">
        <f>0.5075*(0.1)</f>
        <v>5.0749999999999997E-2</v>
      </c>
      <c r="E31" s="3">
        <f>0.2585*(0.1)</f>
        <v>2.5850000000000001E-2</v>
      </c>
      <c r="F31" s="6">
        <v>15</v>
      </c>
      <c r="G31" s="3">
        <v>1.21</v>
      </c>
      <c r="H31" s="3">
        <v>0.81</v>
      </c>
      <c r="I31" s="2"/>
      <c r="K31" s="2">
        <v>29</v>
      </c>
      <c r="L31">
        <v>0.31622776601683794</v>
      </c>
      <c r="M31">
        <v>1.6</v>
      </c>
      <c r="O31" s="8"/>
      <c r="P31" s="2"/>
      <c r="Q31" s="8"/>
    </row>
    <row r="32" spans="1:17" ht="15.75" x14ac:dyDescent="0.25">
      <c r="A32">
        <v>30</v>
      </c>
      <c r="B32">
        <v>29</v>
      </c>
      <c r="C32">
        <v>30</v>
      </c>
      <c r="D32" s="3">
        <f>0.9744*(0.1)</f>
        <v>9.7440000000000013E-2</v>
      </c>
      <c r="E32" s="3">
        <f>0.963*(0.1)</f>
        <v>9.6299999999999997E-2</v>
      </c>
      <c r="F32" s="6">
        <v>5</v>
      </c>
      <c r="G32" s="3">
        <v>1.21</v>
      </c>
      <c r="H32" s="3">
        <v>0.81</v>
      </c>
      <c r="I32" s="2"/>
      <c r="K32" s="2">
        <v>30</v>
      </c>
      <c r="L32">
        <v>0.90618313999526545</v>
      </c>
      <c r="M32">
        <v>1.2000000000000002</v>
      </c>
      <c r="O32" s="8"/>
      <c r="P32" s="2"/>
      <c r="Q32" s="8"/>
    </row>
    <row r="33" spans="1:16" ht="15.75" x14ac:dyDescent="0.25">
      <c r="A33">
        <v>31</v>
      </c>
      <c r="B33">
        <v>30</v>
      </c>
      <c r="C33">
        <v>31</v>
      </c>
      <c r="D33" s="3">
        <f>0.3105*(0.1)</f>
        <v>3.1050000000000001E-2</v>
      </c>
      <c r="E33" s="3">
        <f>0.3619*(0.1)</f>
        <v>3.619E-2</v>
      </c>
      <c r="F33" s="6">
        <v>5</v>
      </c>
      <c r="G33" s="3">
        <v>1.21</v>
      </c>
      <c r="H33" s="3">
        <v>0.81</v>
      </c>
      <c r="I33" s="2"/>
      <c r="K33" s="2">
        <v>31</v>
      </c>
      <c r="L33">
        <v>0.90286051882393037</v>
      </c>
      <c r="M33">
        <v>1.6800000000000002</v>
      </c>
      <c r="O33" s="8"/>
      <c r="P33" s="2"/>
    </row>
    <row r="34" spans="1:16" ht="15.75" x14ac:dyDescent="0.25">
      <c r="A34">
        <v>32</v>
      </c>
      <c r="B34">
        <v>31</v>
      </c>
      <c r="C34">
        <v>32</v>
      </c>
      <c r="D34" s="3">
        <f>0.341*(0.1)</f>
        <v>3.4100000000000005E-2</v>
      </c>
      <c r="E34" s="3">
        <f>0.5302*(0.1)</f>
        <v>5.3020000000000005E-2</v>
      </c>
      <c r="F34" s="9">
        <v>1</v>
      </c>
      <c r="G34" s="3">
        <v>1.21</v>
      </c>
      <c r="H34" s="3">
        <v>0.81</v>
      </c>
      <c r="I34" s="2"/>
      <c r="K34" s="2">
        <v>32</v>
      </c>
      <c r="L34">
        <v>0.83205029433784372</v>
      </c>
      <c r="M34">
        <v>0.48</v>
      </c>
      <c r="O34" s="8"/>
      <c r="P34" s="2"/>
    </row>
  </sheetData>
  <mergeCells count="6">
    <mergeCell ref="P1:Q1"/>
    <mergeCell ref="A1:E1"/>
    <mergeCell ref="G1:H1"/>
    <mergeCell ref="I1:J1"/>
    <mergeCell ref="K1:M1"/>
    <mergeCell ref="N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8"/>
  <sheetViews>
    <sheetView tabSelected="1" workbookViewId="0">
      <selection sqref="A1:Q1"/>
    </sheetView>
  </sheetViews>
  <sheetFormatPr defaultRowHeight="15" x14ac:dyDescent="0.25"/>
  <cols>
    <col min="6" max="6" width="14.42578125" customWidth="1"/>
    <col min="7" max="7" width="14.28515625" customWidth="1"/>
    <col min="8" max="8" width="12.7109375" customWidth="1"/>
    <col min="9" max="10" width="16.140625" customWidth="1"/>
    <col min="12" max="12" width="14.5703125" customWidth="1"/>
    <col min="13" max="13" width="18.5703125" customWidth="1"/>
    <col min="14" max="14" width="17.42578125" customWidth="1"/>
    <col min="15" max="15" width="18.140625" customWidth="1"/>
    <col min="16" max="16" width="20.28515625" customWidth="1"/>
    <col min="17" max="17" width="12.28515625" customWidth="1"/>
    <col min="24" max="24" width="12.85546875" customWidth="1"/>
  </cols>
  <sheetData>
    <row r="1" spans="1:56" ht="15.75" thickBot="1" x14ac:dyDescent="0.3">
      <c r="A1" s="21" t="s">
        <v>20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2"/>
      <c r="S1" s="21" t="s">
        <v>21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2"/>
      <c r="AK1" s="21" t="s">
        <v>22</v>
      </c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2"/>
      <c r="BC1" s="22"/>
      <c r="BD1" s="22"/>
    </row>
    <row r="2" spans="1:56" ht="16.5" thickTop="1" thickBot="1" x14ac:dyDescent="0.3">
      <c r="A2" s="10" t="s">
        <v>0</v>
      </c>
      <c r="B2" s="11"/>
      <c r="C2" s="11"/>
      <c r="D2" s="11"/>
      <c r="E2" s="12"/>
      <c r="F2" s="1" t="s">
        <v>1</v>
      </c>
      <c r="G2" s="13" t="s">
        <v>2</v>
      </c>
      <c r="H2" s="14"/>
      <c r="I2" s="15" t="s">
        <v>3</v>
      </c>
      <c r="J2" s="16"/>
      <c r="K2" s="17" t="s">
        <v>4</v>
      </c>
      <c r="L2" s="17"/>
      <c r="M2" s="17"/>
      <c r="N2" s="18" t="s">
        <v>18</v>
      </c>
      <c r="O2" s="18"/>
      <c r="P2" s="19" t="s">
        <v>19</v>
      </c>
      <c r="Q2" s="20"/>
      <c r="S2" s="10" t="s">
        <v>0</v>
      </c>
      <c r="T2" s="11"/>
      <c r="U2" s="11"/>
      <c r="V2" s="11"/>
      <c r="W2" s="12"/>
      <c r="X2" s="1" t="s">
        <v>1</v>
      </c>
      <c r="Y2" s="13" t="s">
        <v>2</v>
      </c>
      <c r="Z2" s="14"/>
      <c r="AA2" s="15" t="s">
        <v>3</v>
      </c>
      <c r="AB2" s="16"/>
      <c r="AC2" s="17" t="s">
        <v>4</v>
      </c>
      <c r="AD2" s="17"/>
      <c r="AE2" s="17"/>
      <c r="AF2" s="18" t="s">
        <v>18</v>
      </c>
      <c r="AG2" s="18"/>
      <c r="AH2" s="19" t="s">
        <v>19</v>
      </c>
      <c r="AI2" s="20"/>
      <c r="AK2" s="10" t="s">
        <v>0</v>
      </c>
      <c r="AL2" s="11"/>
      <c r="AM2" s="11"/>
      <c r="AN2" s="11"/>
      <c r="AO2" s="12"/>
      <c r="AP2" s="1" t="s">
        <v>1</v>
      </c>
      <c r="AQ2" s="13" t="s">
        <v>2</v>
      </c>
      <c r="AR2" s="14"/>
      <c r="AS2" s="15" t="s">
        <v>3</v>
      </c>
      <c r="AT2" s="16"/>
      <c r="AU2" s="17" t="s">
        <v>4</v>
      </c>
      <c r="AV2" s="17"/>
      <c r="AW2" s="17"/>
      <c r="AX2" s="18" t="s">
        <v>18</v>
      </c>
      <c r="AY2" s="18"/>
      <c r="AZ2" s="19" t="s">
        <v>19</v>
      </c>
      <c r="BA2" s="20"/>
    </row>
    <row r="3" spans="1:56" ht="16.5" thickTop="1" thickBot="1" x14ac:dyDescent="0.3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17</v>
      </c>
      <c r="K3" s="2" t="s">
        <v>14</v>
      </c>
      <c r="L3" s="2" t="s">
        <v>15</v>
      </c>
      <c r="M3" s="2" t="s">
        <v>16</v>
      </c>
      <c r="N3" s="2" t="s">
        <v>13</v>
      </c>
      <c r="O3" s="2" t="s">
        <v>15</v>
      </c>
      <c r="P3" s="2" t="s">
        <v>13</v>
      </c>
      <c r="Q3" s="2" t="s">
        <v>15</v>
      </c>
      <c r="S3" s="2" t="s">
        <v>5</v>
      </c>
      <c r="T3" s="2" t="s">
        <v>6</v>
      </c>
      <c r="U3" s="2" t="s">
        <v>7</v>
      </c>
      <c r="V3" s="2" t="s">
        <v>8</v>
      </c>
      <c r="W3" s="2" t="s">
        <v>9</v>
      </c>
      <c r="X3" s="2" t="s">
        <v>10</v>
      </c>
      <c r="Y3" s="2" t="s">
        <v>11</v>
      </c>
      <c r="Z3" s="2" t="s">
        <v>12</v>
      </c>
      <c r="AA3" s="2" t="s">
        <v>13</v>
      </c>
      <c r="AB3" s="2" t="s">
        <v>17</v>
      </c>
      <c r="AC3" s="2" t="s">
        <v>14</v>
      </c>
      <c r="AD3" s="2" t="s">
        <v>15</v>
      </c>
      <c r="AE3" s="2" t="s">
        <v>16</v>
      </c>
      <c r="AF3" s="2" t="s">
        <v>13</v>
      </c>
      <c r="AG3" s="2" t="s">
        <v>15</v>
      </c>
      <c r="AH3" s="2" t="s">
        <v>13</v>
      </c>
      <c r="AI3" s="2" t="s">
        <v>15</v>
      </c>
      <c r="AK3" s="2" t="s">
        <v>5</v>
      </c>
      <c r="AL3" s="2" t="s">
        <v>6</v>
      </c>
      <c r="AM3" s="2" t="s">
        <v>7</v>
      </c>
      <c r="AN3" s="2" t="s">
        <v>8</v>
      </c>
      <c r="AO3" s="2" t="s">
        <v>9</v>
      </c>
      <c r="AP3" s="2" t="s">
        <v>10</v>
      </c>
      <c r="AQ3" s="2" t="s">
        <v>11</v>
      </c>
      <c r="AR3" s="2" t="s">
        <v>12</v>
      </c>
      <c r="AS3" s="2" t="s">
        <v>13</v>
      </c>
      <c r="AT3" s="2" t="s">
        <v>17</v>
      </c>
      <c r="AU3" s="2" t="s">
        <v>14</v>
      </c>
      <c r="AV3" s="2" t="s">
        <v>15</v>
      </c>
      <c r="AW3" s="2" t="s">
        <v>16</v>
      </c>
      <c r="AX3" s="2" t="s">
        <v>13</v>
      </c>
      <c r="AY3" s="2" t="s">
        <v>15</v>
      </c>
      <c r="AZ3" s="2" t="s">
        <v>13</v>
      </c>
      <c r="BA3" s="2" t="s">
        <v>15</v>
      </c>
    </row>
    <row r="4" spans="1:56" ht="15.75" x14ac:dyDescent="0.25">
      <c r="A4">
        <v>1</v>
      </c>
      <c r="B4">
        <v>0</v>
      </c>
      <c r="C4">
        <v>1</v>
      </c>
      <c r="D4" s="3">
        <f>0.0922*(0.1)</f>
        <v>9.2200000000000008E-3</v>
      </c>
      <c r="E4" s="3">
        <f>0.047*(0.1)</f>
        <v>4.7000000000000002E-3</v>
      </c>
      <c r="F4" s="4">
        <v>46</v>
      </c>
      <c r="G4" s="3">
        <v>1.21</v>
      </c>
      <c r="H4" s="3">
        <v>0.81</v>
      </c>
      <c r="I4" s="5">
        <v>1</v>
      </c>
      <c r="J4" s="2">
        <v>50</v>
      </c>
      <c r="K4" s="2">
        <v>1</v>
      </c>
      <c r="L4">
        <v>0.85749292571254421</v>
      </c>
      <c r="M4">
        <v>0.8</v>
      </c>
      <c r="N4" s="2">
        <v>16</v>
      </c>
      <c r="O4" s="2">
        <v>0.95</v>
      </c>
      <c r="P4" s="2">
        <v>1</v>
      </c>
      <c r="Q4" s="2">
        <v>0.95</v>
      </c>
      <c r="S4">
        <v>1</v>
      </c>
      <c r="T4">
        <v>0</v>
      </c>
      <c r="U4">
        <v>1</v>
      </c>
      <c r="V4" s="3">
        <f>0.0922*(0.1)</f>
        <v>9.2200000000000008E-3</v>
      </c>
      <c r="W4" s="3">
        <f>0.047*(0.1)</f>
        <v>4.7000000000000002E-3</v>
      </c>
      <c r="X4" s="4">
        <v>46</v>
      </c>
      <c r="Y4" s="3">
        <v>1.21</v>
      </c>
      <c r="Z4" s="3">
        <v>0.81</v>
      </c>
      <c r="AA4" s="2">
        <v>1</v>
      </c>
      <c r="AB4" s="2">
        <v>50</v>
      </c>
      <c r="AC4" s="2">
        <v>1</v>
      </c>
      <c r="AD4">
        <v>0.85749292571254421</v>
      </c>
      <c r="AE4">
        <v>0.8</v>
      </c>
      <c r="AF4" s="2">
        <v>6</v>
      </c>
      <c r="AG4" s="2">
        <v>0.95</v>
      </c>
      <c r="AH4" s="2">
        <v>1</v>
      </c>
      <c r="AI4" s="2">
        <v>0.95</v>
      </c>
      <c r="AK4">
        <v>1</v>
      </c>
      <c r="AL4">
        <v>0</v>
      </c>
      <c r="AM4">
        <v>1</v>
      </c>
      <c r="AN4" s="3">
        <f>0.0922*(0.1)</f>
        <v>9.2200000000000008E-3</v>
      </c>
      <c r="AO4" s="3">
        <f>0.047*(0.1)</f>
        <v>4.7000000000000002E-3</v>
      </c>
      <c r="AP4" s="4">
        <v>46</v>
      </c>
      <c r="AQ4" s="3">
        <v>1.21</v>
      </c>
      <c r="AR4" s="3">
        <v>0.81</v>
      </c>
      <c r="AS4" s="2">
        <v>3</v>
      </c>
      <c r="AT4" s="2">
        <v>50</v>
      </c>
      <c r="AU4" s="2">
        <v>1</v>
      </c>
      <c r="AV4">
        <v>0.85749292571254421</v>
      </c>
      <c r="AW4">
        <v>0.8</v>
      </c>
      <c r="AX4" s="2">
        <v>5</v>
      </c>
      <c r="AY4" s="2">
        <v>0.95</v>
      </c>
      <c r="AZ4" s="2">
        <v>3</v>
      </c>
      <c r="BA4" s="2">
        <v>0.95</v>
      </c>
    </row>
    <row r="5" spans="1:56" ht="15.75" x14ac:dyDescent="0.25">
      <c r="A5">
        <v>2</v>
      </c>
      <c r="B5">
        <v>1</v>
      </c>
      <c r="C5">
        <v>2</v>
      </c>
      <c r="D5" s="3">
        <f>0.493*(0.1)</f>
        <v>4.9300000000000004E-2</v>
      </c>
      <c r="E5" s="3">
        <f>0.2511*(0.1)</f>
        <v>2.511E-2</v>
      </c>
      <c r="F5" s="6">
        <v>41</v>
      </c>
      <c r="G5" s="3">
        <v>1.21</v>
      </c>
      <c r="H5" s="3">
        <v>0.81</v>
      </c>
      <c r="I5" s="5">
        <v>2</v>
      </c>
      <c r="K5" s="2">
        <v>2</v>
      </c>
      <c r="L5">
        <v>0.91381154862025715</v>
      </c>
      <c r="M5">
        <v>0.72</v>
      </c>
      <c r="N5" s="2">
        <v>18</v>
      </c>
      <c r="O5" s="7">
        <v>0.95</v>
      </c>
      <c r="P5" s="2">
        <v>2</v>
      </c>
      <c r="Q5" s="2">
        <v>0.95</v>
      </c>
      <c r="S5">
        <v>2</v>
      </c>
      <c r="T5">
        <v>1</v>
      </c>
      <c r="U5">
        <v>2</v>
      </c>
      <c r="V5" s="3">
        <f>0.493*(0.1)</f>
        <v>4.9300000000000004E-2</v>
      </c>
      <c r="W5" s="3">
        <f>0.2511*(0.1)</f>
        <v>2.511E-2</v>
      </c>
      <c r="X5" s="6">
        <v>41</v>
      </c>
      <c r="Y5" s="3">
        <v>1.21</v>
      </c>
      <c r="Z5" s="3">
        <v>0.81</v>
      </c>
      <c r="AA5" s="2">
        <v>2</v>
      </c>
      <c r="AC5" s="2">
        <v>2</v>
      </c>
      <c r="AD5">
        <v>0.91381154862025715</v>
      </c>
      <c r="AE5">
        <v>0.72</v>
      </c>
      <c r="AF5" s="2">
        <v>10</v>
      </c>
      <c r="AG5" s="7">
        <v>0.95</v>
      </c>
      <c r="AH5" s="2">
        <v>2</v>
      </c>
      <c r="AI5" s="2">
        <v>0.95</v>
      </c>
      <c r="AK5">
        <v>2</v>
      </c>
      <c r="AL5">
        <v>1</v>
      </c>
      <c r="AM5">
        <v>2</v>
      </c>
      <c r="AN5" s="3">
        <f>0.493*(0.1)</f>
        <v>4.9300000000000004E-2</v>
      </c>
      <c r="AO5" s="3">
        <f>0.2511*(0.1)</f>
        <v>2.511E-2</v>
      </c>
      <c r="AP5" s="6">
        <v>41</v>
      </c>
      <c r="AQ5" s="3">
        <v>1.21</v>
      </c>
      <c r="AR5" s="3">
        <v>0.81</v>
      </c>
      <c r="AS5" s="2">
        <v>4</v>
      </c>
      <c r="AU5" s="2">
        <v>2</v>
      </c>
      <c r="AV5">
        <v>0.91381154862025715</v>
      </c>
      <c r="AW5">
        <v>0.72</v>
      </c>
      <c r="AX5" s="2">
        <v>12</v>
      </c>
      <c r="AY5" s="7">
        <v>0.95</v>
      </c>
      <c r="AZ5" s="2">
        <v>4</v>
      </c>
      <c r="BA5" s="2">
        <v>0.95</v>
      </c>
    </row>
    <row r="6" spans="1:56" ht="15.75" x14ac:dyDescent="0.25">
      <c r="A6">
        <v>3</v>
      </c>
      <c r="B6">
        <v>2</v>
      </c>
      <c r="C6">
        <v>3</v>
      </c>
      <c r="D6" s="3">
        <f>0.366*(0.1)</f>
        <v>3.6600000000000001E-2</v>
      </c>
      <c r="E6" s="3">
        <f>0.1864*(0.1)</f>
        <v>1.864E-2</v>
      </c>
      <c r="F6" s="6">
        <v>29</v>
      </c>
      <c r="G6" s="3">
        <v>1.21</v>
      </c>
      <c r="H6" s="3">
        <v>0.81</v>
      </c>
      <c r="I6" s="2">
        <v>8</v>
      </c>
      <c r="K6" s="2">
        <v>3</v>
      </c>
      <c r="L6">
        <v>0.83205029433784372</v>
      </c>
      <c r="M6">
        <v>0.96</v>
      </c>
      <c r="N6" s="2">
        <v>19</v>
      </c>
      <c r="O6" s="7">
        <v>0.95</v>
      </c>
      <c r="P6" s="2">
        <v>7</v>
      </c>
      <c r="Q6" s="2">
        <v>0.95</v>
      </c>
      <c r="S6">
        <v>3</v>
      </c>
      <c r="T6">
        <v>2</v>
      </c>
      <c r="U6">
        <v>3</v>
      </c>
      <c r="V6" s="3">
        <f>0.366*(0.1)</f>
        <v>3.6600000000000001E-2</v>
      </c>
      <c r="W6" s="3">
        <f>0.1864*(0.1)</f>
        <v>1.864E-2</v>
      </c>
      <c r="X6" s="6">
        <v>29</v>
      </c>
      <c r="Y6" s="3">
        <v>1.21</v>
      </c>
      <c r="Z6" s="3">
        <v>0.81</v>
      </c>
      <c r="AA6" s="5">
        <v>8</v>
      </c>
      <c r="AC6" s="2">
        <v>3</v>
      </c>
      <c r="AD6">
        <v>0.83205029433784372</v>
      </c>
      <c r="AE6">
        <v>0.96</v>
      </c>
      <c r="AF6" s="2">
        <v>14</v>
      </c>
      <c r="AG6" s="7">
        <v>0.95</v>
      </c>
      <c r="AH6" s="2">
        <v>7</v>
      </c>
      <c r="AI6" s="2">
        <v>0.95</v>
      </c>
      <c r="AK6">
        <v>3</v>
      </c>
      <c r="AL6">
        <v>2</v>
      </c>
      <c r="AM6">
        <v>3</v>
      </c>
      <c r="AN6" s="3">
        <f>0.366*(0.1)</f>
        <v>3.6600000000000001E-2</v>
      </c>
      <c r="AO6" s="3">
        <f>0.1864*(0.1)</f>
        <v>1.864E-2</v>
      </c>
      <c r="AP6" s="6">
        <v>29</v>
      </c>
      <c r="AQ6" s="3">
        <v>1.21</v>
      </c>
      <c r="AR6" s="3">
        <v>0.81</v>
      </c>
      <c r="AS6" s="5">
        <v>5</v>
      </c>
      <c r="AU6" s="2">
        <v>3</v>
      </c>
      <c r="AV6">
        <v>0.83205029433784372</v>
      </c>
      <c r="AW6">
        <v>0.96</v>
      </c>
      <c r="AX6" s="2">
        <v>15</v>
      </c>
      <c r="AY6" s="7">
        <v>0.95</v>
      </c>
      <c r="AZ6" s="2">
        <v>7</v>
      </c>
      <c r="BA6" s="2">
        <v>0.95</v>
      </c>
    </row>
    <row r="7" spans="1:56" ht="15.75" x14ac:dyDescent="0.25">
      <c r="A7">
        <v>4</v>
      </c>
      <c r="B7">
        <v>3</v>
      </c>
      <c r="C7">
        <v>4</v>
      </c>
      <c r="D7" s="3">
        <f>0.3811*(0.1)</f>
        <v>3.8110000000000005E-2</v>
      </c>
      <c r="E7" s="3">
        <f>0.1941*(0.1)</f>
        <v>1.941E-2</v>
      </c>
      <c r="F7" s="6">
        <v>29</v>
      </c>
      <c r="G7" s="3">
        <v>1.21</v>
      </c>
      <c r="H7" s="3">
        <v>0.81</v>
      </c>
      <c r="I7" s="2">
        <v>16</v>
      </c>
      <c r="K7" s="2">
        <v>4</v>
      </c>
      <c r="L7">
        <v>0.89442719099991586</v>
      </c>
      <c r="M7">
        <v>0.48</v>
      </c>
      <c r="N7" s="2">
        <v>21</v>
      </c>
      <c r="O7" s="7">
        <v>0.95</v>
      </c>
      <c r="P7" s="2">
        <v>17</v>
      </c>
      <c r="Q7" s="2">
        <v>0.95</v>
      </c>
      <c r="S7">
        <v>4</v>
      </c>
      <c r="T7">
        <v>3</v>
      </c>
      <c r="U7">
        <v>4</v>
      </c>
      <c r="V7" s="3">
        <f>0.3811*(0.1)</f>
        <v>3.8110000000000005E-2</v>
      </c>
      <c r="W7" s="3">
        <f>0.1941*(0.1)</f>
        <v>1.941E-2</v>
      </c>
      <c r="X7" s="6">
        <v>29</v>
      </c>
      <c r="Y7" s="3">
        <v>1.21</v>
      </c>
      <c r="Z7" s="3">
        <v>0.81</v>
      </c>
      <c r="AA7" s="2">
        <v>15</v>
      </c>
      <c r="AC7" s="2">
        <v>4</v>
      </c>
      <c r="AD7">
        <v>0.89442719099991586</v>
      </c>
      <c r="AE7">
        <v>0.48</v>
      </c>
      <c r="AF7" s="2">
        <v>25</v>
      </c>
      <c r="AG7" s="7">
        <v>0.95</v>
      </c>
      <c r="AH7" s="2">
        <v>25</v>
      </c>
      <c r="AI7" s="2">
        <v>0.95</v>
      </c>
      <c r="AK7">
        <v>4</v>
      </c>
      <c r="AL7">
        <v>3</v>
      </c>
      <c r="AM7">
        <v>4</v>
      </c>
      <c r="AN7" s="3">
        <f>0.3811*(0.1)</f>
        <v>3.8110000000000005E-2</v>
      </c>
      <c r="AO7" s="3">
        <f>0.1941*(0.1)</f>
        <v>1.941E-2</v>
      </c>
      <c r="AP7" s="6">
        <v>29</v>
      </c>
      <c r="AQ7" s="3">
        <v>1.21</v>
      </c>
      <c r="AR7" s="3">
        <v>0.81</v>
      </c>
      <c r="AS7" s="2">
        <v>12</v>
      </c>
      <c r="AU7" s="2">
        <v>4</v>
      </c>
      <c r="AV7">
        <v>0.89442719099991586</v>
      </c>
      <c r="AW7">
        <v>0.48</v>
      </c>
      <c r="AX7" s="2">
        <v>28</v>
      </c>
      <c r="AY7" s="7">
        <v>0.95</v>
      </c>
      <c r="AZ7" s="2">
        <v>24</v>
      </c>
      <c r="BA7" s="2">
        <v>0.95</v>
      </c>
    </row>
    <row r="8" spans="1:56" ht="15.75" x14ac:dyDescent="0.25">
      <c r="A8">
        <v>5</v>
      </c>
      <c r="B8">
        <v>4</v>
      </c>
      <c r="C8">
        <v>5</v>
      </c>
      <c r="D8" s="3">
        <f>0.819*(0.1)</f>
        <v>8.1900000000000001E-2</v>
      </c>
      <c r="E8" s="3">
        <f>0.707*(0.1)</f>
        <v>7.0699999999999999E-2</v>
      </c>
      <c r="F8" s="6">
        <v>29</v>
      </c>
      <c r="G8" s="3">
        <v>1.21</v>
      </c>
      <c r="H8" s="3">
        <v>0.81</v>
      </c>
      <c r="I8" s="2">
        <v>21</v>
      </c>
      <c r="K8" s="2">
        <v>5</v>
      </c>
      <c r="L8">
        <v>0.94868329805051377</v>
      </c>
      <c r="M8">
        <v>0.48</v>
      </c>
      <c r="N8" s="2"/>
      <c r="O8" s="7"/>
      <c r="P8" s="2"/>
      <c r="Q8" s="2"/>
      <c r="S8">
        <v>5</v>
      </c>
      <c r="T8">
        <v>4</v>
      </c>
      <c r="U8">
        <v>5</v>
      </c>
      <c r="V8" s="3">
        <f>0.819*(0.1)</f>
        <v>8.1900000000000001E-2</v>
      </c>
      <c r="W8" s="3">
        <f>0.707*(0.1)</f>
        <v>7.0699999999999999E-2</v>
      </c>
      <c r="X8" s="6">
        <v>29</v>
      </c>
      <c r="Y8" s="3">
        <v>1.21</v>
      </c>
      <c r="Z8" s="3">
        <v>0.81</v>
      </c>
      <c r="AA8" s="2">
        <v>18</v>
      </c>
      <c r="AC8" s="2">
        <v>5</v>
      </c>
      <c r="AD8">
        <v>0.94868329805051377</v>
      </c>
      <c r="AE8">
        <v>0.48</v>
      </c>
      <c r="AF8" s="2"/>
      <c r="AG8" s="7"/>
      <c r="AH8" s="2"/>
      <c r="AI8" s="2"/>
      <c r="AK8">
        <v>5</v>
      </c>
      <c r="AL8">
        <v>4</v>
      </c>
      <c r="AM8">
        <v>5</v>
      </c>
      <c r="AN8" s="3">
        <f>0.819*(0.1)</f>
        <v>8.1900000000000001E-2</v>
      </c>
      <c r="AO8" s="3">
        <f>0.707*(0.1)</f>
        <v>7.0699999999999999E-2</v>
      </c>
      <c r="AP8" s="6">
        <v>29</v>
      </c>
      <c r="AQ8" s="3">
        <v>1.21</v>
      </c>
      <c r="AR8" s="3">
        <v>0.81</v>
      </c>
      <c r="AS8" s="2">
        <v>19</v>
      </c>
      <c r="AU8" s="2">
        <v>5</v>
      </c>
      <c r="AV8">
        <v>0.94868329805051377</v>
      </c>
      <c r="AW8">
        <v>0.48</v>
      </c>
      <c r="AX8" s="2"/>
      <c r="AY8" s="7"/>
      <c r="AZ8" s="2"/>
      <c r="BA8" s="2"/>
    </row>
    <row r="9" spans="1:56" ht="15.75" x14ac:dyDescent="0.25">
      <c r="A9">
        <v>6</v>
      </c>
      <c r="B9">
        <v>5</v>
      </c>
      <c r="C9">
        <v>6</v>
      </c>
      <c r="D9" s="3">
        <f>0.1872*(0.1)</f>
        <v>1.8720000000000001E-2</v>
      </c>
      <c r="E9" s="3">
        <f>0.6188*(0.1)</f>
        <v>6.1880000000000004E-2</v>
      </c>
      <c r="F9" s="6">
        <v>15</v>
      </c>
      <c r="G9" s="3">
        <v>1.21</v>
      </c>
      <c r="H9" s="3">
        <v>0.81</v>
      </c>
      <c r="I9" s="2"/>
      <c r="K9" s="2">
        <v>6</v>
      </c>
      <c r="L9">
        <v>0.89442719099991586</v>
      </c>
      <c r="M9">
        <v>1.6</v>
      </c>
      <c r="N9" s="2"/>
      <c r="O9" s="7"/>
      <c r="P9" s="2"/>
      <c r="Q9" s="2"/>
      <c r="S9">
        <v>6</v>
      </c>
      <c r="T9">
        <v>5</v>
      </c>
      <c r="U9">
        <v>6</v>
      </c>
      <c r="V9" s="3">
        <f>0.1872*(0.1)</f>
        <v>1.8720000000000001E-2</v>
      </c>
      <c r="W9" s="3">
        <f>0.6188*(0.1)</f>
        <v>6.1880000000000004E-2</v>
      </c>
      <c r="X9" s="6">
        <v>15</v>
      </c>
      <c r="Y9" s="3">
        <v>1.21</v>
      </c>
      <c r="Z9" s="3">
        <v>0.81</v>
      </c>
      <c r="AA9" s="2"/>
      <c r="AC9" s="2">
        <v>6</v>
      </c>
      <c r="AD9">
        <v>0.89442719099991586</v>
      </c>
      <c r="AE9">
        <v>1.6</v>
      </c>
      <c r="AF9" s="2"/>
      <c r="AG9" s="7"/>
      <c r="AH9" s="2"/>
      <c r="AI9" s="7"/>
      <c r="AK9">
        <v>6</v>
      </c>
      <c r="AL9">
        <v>5</v>
      </c>
      <c r="AM9">
        <v>6</v>
      </c>
      <c r="AN9" s="3">
        <f>0.1872*(0.1)</f>
        <v>1.8720000000000001E-2</v>
      </c>
      <c r="AO9" s="3">
        <f>0.6188*(0.1)</f>
        <v>6.1880000000000004E-2</v>
      </c>
      <c r="AP9" s="6">
        <v>15</v>
      </c>
      <c r="AQ9" s="3">
        <v>1.21</v>
      </c>
      <c r="AR9" s="3">
        <v>0.81</v>
      </c>
      <c r="AS9" s="2"/>
      <c r="AU9" s="2">
        <v>6</v>
      </c>
      <c r="AV9">
        <v>0.89442719099991586</v>
      </c>
      <c r="AW9">
        <v>1.6</v>
      </c>
      <c r="AX9" s="2"/>
      <c r="AY9" s="7"/>
      <c r="AZ9" s="2"/>
      <c r="BA9" s="7"/>
    </row>
    <row r="10" spans="1:56" ht="15.75" x14ac:dyDescent="0.25">
      <c r="A10">
        <v>7</v>
      </c>
      <c r="B10">
        <v>6</v>
      </c>
      <c r="C10">
        <v>7</v>
      </c>
      <c r="D10" s="3">
        <f>0.7114*(0.1)</f>
        <v>7.1140000000000009E-2</v>
      </c>
      <c r="E10" s="3">
        <f>0.2351*(0.1)</f>
        <v>2.3510000000000003E-2</v>
      </c>
      <c r="F10" s="6">
        <v>10.5</v>
      </c>
      <c r="G10" s="3">
        <v>1.21</v>
      </c>
      <c r="H10" s="3">
        <v>0.81</v>
      </c>
      <c r="I10" s="2"/>
      <c r="K10" s="2">
        <v>7</v>
      </c>
      <c r="L10">
        <v>0.89442719099991586</v>
      </c>
      <c r="M10">
        <v>1.6</v>
      </c>
      <c r="N10" s="2"/>
      <c r="O10" s="7"/>
      <c r="P10" s="2"/>
      <c r="Q10" s="2"/>
      <c r="S10">
        <v>7</v>
      </c>
      <c r="T10">
        <v>6</v>
      </c>
      <c r="U10">
        <v>7</v>
      </c>
      <c r="V10" s="3">
        <f>0.7114*(0.1)</f>
        <v>7.1140000000000009E-2</v>
      </c>
      <c r="W10" s="3">
        <f>0.2351*(0.1)</f>
        <v>2.3510000000000003E-2</v>
      </c>
      <c r="X10" s="6">
        <v>10.5</v>
      </c>
      <c r="Y10" s="3">
        <v>1.21</v>
      </c>
      <c r="Z10" s="3">
        <v>0.81</v>
      </c>
      <c r="AA10" s="2"/>
      <c r="AC10" s="2">
        <v>7</v>
      </c>
      <c r="AD10">
        <v>0.89442719099991586</v>
      </c>
      <c r="AE10">
        <v>1.6</v>
      </c>
      <c r="AF10" s="2"/>
      <c r="AG10" s="7"/>
      <c r="AH10" s="2"/>
      <c r="AI10" s="7"/>
      <c r="AK10">
        <v>7</v>
      </c>
      <c r="AL10">
        <v>6</v>
      </c>
      <c r="AM10">
        <v>7</v>
      </c>
      <c r="AN10" s="3">
        <f>0.7114*(0.1)</f>
        <v>7.1140000000000009E-2</v>
      </c>
      <c r="AO10" s="3">
        <f>0.2351*(0.1)</f>
        <v>2.3510000000000003E-2</v>
      </c>
      <c r="AP10" s="6">
        <v>10.5</v>
      </c>
      <c r="AQ10" s="3">
        <v>1.21</v>
      </c>
      <c r="AR10" s="3">
        <v>0.81</v>
      </c>
      <c r="AS10" s="2"/>
      <c r="AU10" s="2">
        <v>7</v>
      </c>
      <c r="AV10">
        <v>0.89442719099991586</v>
      </c>
      <c r="AW10">
        <v>1.6</v>
      </c>
      <c r="AX10" s="2"/>
      <c r="AY10" s="7"/>
      <c r="AZ10" s="2"/>
      <c r="BA10" s="7"/>
    </row>
    <row r="11" spans="1:56" ht="15.75" x14ac:dyDescent="0.25">
      <c r="A11">
        <v>8</v>
      </c>
      <c r="B11">
        <v>7</v>
      </c>
      <c r="C11">
        <v>8</v>
      </c>
      <c r="D11" s="3">
        <f>1.03*(0.1)</f>
        <v>0.10300000000000001</v>
      </c>
      <c r="E11" s="3">
        <f>0.74*(0.1)</f>
        <v>7.3999999999999996E-2</v>
      </c>
      <c r="F11" s="6">
        <v>10.5</v>
      </c>
      <c r="G11" s="3">
        <v>1.21</v>
      </c>
      <c r="H11" s="3">
        <v>0.81</v>
      </c>
      <c r="I11" s="2"/>
      <c r="K11" s="2">
        <v>8</v>
      </c>
      <c r="L11">
        <v>0.94868329805051377</v>
      </c>
      <c r="M11">
        <v>0.48</v>
      </c>
      <c r="N11" s="2"/>
      <c r="O11" s="7"/>
      <c r="P11" s="2"/>
      <c r="Q11" s="2"/>
      <c r="S11">
        <v>8</v>
      </c>
      <c r="T11">
        <v>7</v>
      </c>
      <c r="U11">
        <v>8</v>
      </c>
      <c r="V11" s="3">
        <f>1.03*(0.1)</f>
        <v>0.10300000000000001</v>
      </c>
      <c r="W11" s="3">
        <f>0.74*(0.1)</f>
        <v>7.3999999999999996E-2</v>
      </c>
      <c r="X11" s="6">
        <v>10.5</v>
      </c>
      <c r="Y11" s="3">
        <v>1.21</v>
      </c>
      <c r="Z11" s="3">
        <v>0.81</v>
      </c>
      <c r="AA11" s="2"/>
      <c r="AC11" s="2">
        <v>8</v>
      </c>
      <c r="AD11">
        <v>0.94868329805051377</v>
      </c>
      <c r="AE11">
        <v>0.48</v>
      </c>
      <c r="AG11" s="8"/>
      <c r="AK11">
        <v>8</v>
      </c>
      <c r="AL11">
        <v>7</v>
      </c>
      <c r="AM11">
        <v>8</v>
      </c>
      <c r="AN11" s="3">
        <f>1.03*(0.1)</f>
        <v>0.10300000000000001</v>
      </c>
      <c r="AO11" s="3">
        <f>0.74*(0.1)</f>
        <v>7.3999999999999996E-2</v>
      </c>
      <c r="AP11" s="6">
        <v>10.5</v>
      </c>
      <c r="AQ11" s="3">
        <v>1.21</v>
      </c>
      <c r="AR11" s="3">
        <v>0.81</v>
      </c>
      <c r="AS11" s="2"/>
      <c r="AU11" s="2">
        <v>8</v>
      </c>
      <c r="AV11">
        <v>0.94868329805051377</v>
      </c>
      <c r="AW11">
        <v>0.48</v>
      </c>
      <c r="AY11" s="8"/>
    </row>
    <row r="12" spans="1:56" ht="15.75" x14ac:dyDescent="0.25">
      <c r="A12">
        <v>9</v>
      </c>
      <c r="B12">
        <v>8</v>
      </c>
      <c r="C12">
        <v>9</v>
      </c>
      <c r="D12" s="3">
        <f>1.044*(0.1)</f>
        <v>0.10440000000000001</v>
      </c>
      <c r="E12" s="3">
        <f>0.74*(0.1)</f>
        <v>7.3999999999999996E-2</v>
      </c>
      <c r="F12" s="6">
        <v>10.5</v>
      </c>
      <c r="G12" s="3">
        <v>1.21</v>
      </c>
      <c r="H12" s="3">
        <v>0.81</v>
      </c>
      <c r="I12" s="2"/>
      <c r="K12" s="2">
        <v>9</v>
      </c>
      <c r="L12">
        <v>0.94868329805051377</v>
      </c>
      <c r="M12">
        <v>0.48</v>
      </c>
      <c r="N12" s="2"/>
      <c r="O12" s="7"/>
      <c r="P12" s="2"/>
      <c r="Q12" s="2"/>
      <c r="S12">
        <v>9</v>
      </c>
      <c r="T12">
        <v>8</v>
      </c>
      <c r="U12">
        <v>9</v>
      </c>
      <c r="V12" s="3">
        <f>1.044*(0.1)</f>
        <v>0.10440000000000001</v>
      </c>
      <c r="W12" s="3">
        <f>0.74*(0.1)</f>
        <v>7.3999999999999996E-2</v>
      </c>
      <c r="X12" s="6">
        <v>10.5</v>
      </c>
      <c r="Y12" s="3">
        <v>1.21</v>
      </c>
      <c r="Z12" s="3">
        <v>0.81</v>
      </c>
      <c r="AA12" s="2"/>
      <c r="AC12" s="2">
        <v>9</v>
      </c>
      <c r="AD12">
        <v>0.94868329805051377</v>
      </c>
      <c r="AE12">
        <v>0.48</v>
      </c>
      <c r="AG12" s="8"/>
      <c r="AK12">
        <v>9</v>
      </c>
      <c r="AL12">
        <v>8</v>
      </c>
      <c r="AM12">
        <v>9</v>
      </c>
      <c r="AN12" s="3">
        <f>1.044*(0.1)</f>
        <v>0.10440000000000001</v>
      </c>
      <c r="AO12" s="3">
        <f>0.74*(0.1)</f>
        <v>7.3999999999999996E-2</v>
      </c>
      <c r="AP12" s="6">
        <v>10.5</v>
      </c>
      <c r="AQ12" s="3">
        <v>1.21</v>
      </c>
      <c r="AR12" s="3">
        <v>0.81</v>
      </c>
      <c r="AS12" s="2"/>
      <c r="AU12" s="2">
        <v>9</v>
      </c>
      <c r="AV12">
        <v>0.94868329805051377</v>
      </c>
      <c r="AW12">
        <v>0.48</v>
      </c>
      <c r="AY12" s="8"/>
    </row>
    <row r="13" spans="1:56" ht="15.75" x14ac:dyDescent="0.25">
      <c r="A13">
        <v>10</v>
      </c>
      <c r="B13">
        <v>9</v>
      </c>
      <c r="C13">
        <v>10</v>
      </c>
      <c r="D13" s="3">
        <f>0.1966*(0.1)</f>
        <v>1.966E-2</v>
      </c>
      <c r="E13" s="3">
        <f>0.065*(0.1)</f>
        <v>6.5000000000000006E-3</v>
      </c>
      <c r="F13" s="6">
        <v>10.5</v>
      </c>
      <c r="G13" s="3">
        <v>1.21</v>
      </c>
      <c r="H13" s="3">
        <v>0.81</v>
      </c>
      <c r="I13" s="2"/>
      <c r="K13" s="2">
        <v>10</v>
      </c>
      <c r="L13">
        <v>0.83205029433784372</v>
      </c>
      <c r="M13">
        <v>0.36</v>
      </c>
      <c r="N13" s="2"/>
      <c r="O13" s="7"/>
      <c r="P13" s="2"/>
      <c r="Q13" s="2"/>
      <c r="S13">
        <v>10</v>
      </c>
      <c r="T13">
        <v>9</v>
      </c>
      <c r="U13">
        <v>10</v>
      </c>
      <c r="V13" s="3">
        <f>0.1966*(0.1)</f>
        <v>1.966E-2</v>
      </c>
      <c r="W13" s="3">
        <f>0.065*(0.1)</f>
        <v>6.5000000000000006E-3</v>
      </c>
      <c r="X13" s="6">
        <v>10.5</v>
      </c>
      <c r="Y13" s="3">
        <v>1.21</v>
      </c>
      <c r="Z13" s="3">
        <v>0.81</v>
      </c>
      <c r="AA13" s="2"/>
      <c r="AC13" s="2">
        <v>10</v>
      </c>
      <c r="AD13">
        <v>0.83205029433784372</v>
      </c>
      <c r="AE13">
        <v>0.36</v>
      </c>
      <c r="AG13" s="8"/>
      <c r="AK13">
        <v>10</v>
      </c>
      <c r="AL13">
        <v>9</v>
      </c>
      <c r="AM13">
        <v>10</v>
      </c>
      <c r="AN13" s="3">
        <f>0.1966*(0.1)</f>
        <v>1.966E-2</v>
      </c>
      <c r="AO13" s="3">
        <f>0.065*(0.1)</f>
        <v>6.5000000000000006E-3</v>
      </c>
      <c r="AP13" s="6">
        <v>10.5</v>
      </c>
      <c r="AQ13" s="3">
        <v>1.21</v>
      </c>
      <c r="AR13" s="3">
        <v>0.81</v>
      </c>
      <c r="AS13" s="2"/>
      <c r="AU13" s="2">
        <v>10</v>
      </c>
      <c r="AV13">
        <v>0.83205029433784372</v>
      </c>
      <c r="AW13">
        <v>0.36</v>
      </c>
      <c r="AY13" s="8"/>
    </row>
    <row r="14" spans="1:56" ht="15.75" x14ac:dyDescent="0.25">
      <c r="A14">
        <v>11</v>
      </c>
      <c r="B14">
        <v>10</v>
      </c>
      <c r="C14">
        <v>11</v>
      </c>
      <c r="D14" s="3">
        <f>0.3744*(0.1)</f>
        <v>3.7440000000000001E-2</v>
      </c>
      <c r="E14" s="3">
        <f>0.1298*(0.1)</f>
        <v>1.298E-2</v>
      </c>
      <c r="F14" s="6">
        <v>10.5</v>
      </c>
      <c r="G14" s="3">
        <v>1.21</v>
      </c>
      <c r="H14" s="3">
        <v>0.81</v>
      </c>
      <c r="I14" s="2"/>
      <c r="K14" s="2">
        <v>11</v>
      </c>
      <c r="L14">
        <v>0.86377890089843345</v>
      </c>
      <c r="M14">
        <v>0.48</v>
      </c>
      <c r="O14" s="8"/>
      <c r="P14" s="2"/>
      <c r="Q14" s="8"/>
      <c r="S14">
        <v>11</v>
      </c>
      <c r="T14">
        <v>10</v>
      </c>
      <c r="U14">
        <v>11</v>
      </c>
      <c r="V14" s="3">
        <f>0.3744*(0.1)</f>
        <v>3.7440000000000001E-2</v>
      </c>
      <c r="W14" s="3">
        <f>0.1298*(0.1)</f>
        <v>1.298E-2</v>
      </c>
      <c r="X14" s="6">
        <v>10.5</v>
      </c>
      <c r="Y14" s="3">
        <v>1.21</v>
      </c>
      <c r="Z14" s="3">
        <v>0.81</v>
      </c>
      <c r="AA14" s="2"/>
      <c r="AC14" s="2">
        <v>11</v>
      </c>
      <c r="AD14">
        <v>0.86377890089843345</v>
      </c>
      <c r="AE14">
        <v>0.48</v>
      </c>
      <c r="AG14" s="8"/>
      <c r="AK14">
        <v>11</v>
      </c>
      <c r="AL14">
        <v>10</v>
      </c>
      <c r="AM14">
        <v>11</v>
      </c>
      <c r="AN14" s="3">
        <f>0.3744*(0.1)</f>
        <v>3.7440000000000001E-2</v>
      </c>
      <c r="AO14" s="3">
        <f>0.1298*(0.1)</f>
        <v>1.298E-2</v>
      </c>
      <c r="AP14" s="6">
        <v>10.5</v>
      </c>
      <c r="AQ14" s="3">
        <v>1.21</v>
      </c>
      <c r="AR14" s="3">
        <v>0.81</v>
      </c>
      <c r="AS14" s="2"/>
      <c r="AU14" s="2">
        <v>11</v>
      </c>
      <c r="AV14">
        <v>0.86377890089843345</v>
      </c>
      <c r="AW14">
        <v>0.48</v>
      </c>
      <c r="AY14" s="8"/>
    </row>
    <row r="15" spans="1:56" ht="15.75" x14ac:dyDescent="0.25">
      <c r="A15">
        <v>12</v>
      </c>
      <c r="B15">
        <v>11</v>
      </c>
      <c r="C15">
        <v>12</v>
      </c>
      <c r="D15" s="3">
        <f>1.468*(0.1)</f>
        <v>0.14680000000000001</v>
      </c>
      <c r="E15" s="3">
        <f>1.155*(0.1)</f>
        <v>0.11550000000000001</v>
      </c>
      <c r="F15" s="6">
        <v>5</v>
      </c>
      <c r="G15" s="3">
        <v>1.21</v>
      </c>
      <c r="H15" s="3">
        <v>0.81</v>
      </c>
      <c r="I15" s="2"/>
      <c r="K15" s="2">
        <v>12</v>
      </c>
      <c r="L15">
        <v>0.86377890089843345</v>
      </c>
      <c r="M15">
        <v>0.48</v>
      </c>
      <c r="O15" s="8"/>
      <c r="P15" s="2"/>
      <c r="Q15" s="8"/>
      <c r="S15">
        <v>12</v>
      </c>
      <c r="T15">
        <v>11</v>
      </c>
      <c r="U15">
        <v>12</v>
      </c>
      <c r="V15" s="3">
        <f>1.468*(0.1)</f>
        <v>0.14680000000000001</v>
      </c>
      <c r="W15" s="3">
        <f>1.155*(0.1)</f>
        <v>0.11550000000000001</v>
      </c>
      <c r="X15" s="6">
        <v>5</v>
      </c>
      <c r="Y15" s="3">
        <v>1.21</v>
      </c>
      <c r="Z15" s="3">
        <v>0.81</v>
      </c>
      <c r="AA15" s="2"/>
      <c r="AC15" s="2">
        <v>12</v>
      </c>
      <c r="AD15">
        <v>0.86377890089843345</v>
      </c>
      <c r="AE15">
        <v>0.48</v>
      </c>
      <c r="AG15" s="8"/>
      <c r="AH15" s="2"/>
      <c r="AI15" s="8"/>
      <c r="AK15">
        <v>12</v>
      </c>
      <c r="AL15">
        <v>11</v>
      </c>
      <c r="AM15">
        <v>12</v>
      </c>
      <c r="AN15" s="3">
        <f>1.468*(0.1)</f>
        <v>0.14680000000000001</v>
      </c>
      <c r="AO15" s="3">
        <f>1.155*(0.1)</f>
        <v>0.11550000000000001</v>
      </c>
      <c r="AP15" s="6">
        <v>5</v>
      </c>
      <c r="AQ15" s="3">
        <v>1.21</v>
      </c>
      <c r="AR15" s="3">
        <v>0.81</v>
      </c>
      <c r="AS15" s="2"/>
      <c r="AU15" s="2">
        <v>12</v>
      </c>
      <c r="AV15">
        <v>0.86377890089843345</v>
      </c>
      <c r="AW15">
        <v>0.48</v>
      </c>
      <c r="AY15" s="8"/>
      <c r="AZ15" s="2"/>
      <c r="BA15" s="8"/>
    </row>
    <row r="16" spans="1:56" ht="15.75" x14ac:dyDescent="0.25">
      <c r="A16">
        <v>13</v>
      </c>
      <c r="B16">
        <v>12</v>
      </c>
      <c r="C16">
        <v>13</v>
      </c>
      <c r="D16" s="3">
        <f>0.5416*(0.1)</f>
        <v>5.416E-2</v>
      </c>
      <c r="E16" s="3">
        <f>0.7129*(0.1)</f>
        <v>7.1290000000000006E-2</v>
      </c>
      <c r="F16" s="6">
        <v>4.5</v>
      </c>
      <c r="G16" s="3">
        <v>1.21</v>
      </c>
      <c r="H16" s="3">
        <v>0.81</v>
      </c>
      <c r="I16" s="2"/>
      <c r="K16" s="2">
        <v>13</v>
      </c>
      <c r="L16">
        <v>0.83205029433784372</v>
      </c>
      <c r="M16">
        <v>0.96</v>
      </c>
      <c r="O16" s="8"/>
      <c r="P16" s="2"/>
      <c r="S16">
        <v>13</v>
      </c>
      <c r="T16">
        <v>12</v>
      </c>
      <c r="U16">
        <v>13</v>
      </c>
      <c r="V16" s="3">
        <f>0.5416*(0.1)</f>
        <v>5.416E-2</v>
      </c>
      <c r="W16" s="3">
        <f>0.7129*(0.1)</f>
        <v>7.1290000000000006E-2</v>
      </c>
      <c r="X16" s="6">
        <v>4.5</v>
      </c>
      <c r="Y16" s="3">
        <v>1.21</v>
      </c>
      <c r="Z16" s="3">
        <v>0.81</v>
      </c>
      <c r="AA16" s="2"/>
      <c r="AC16" s="2">
        <v>13</v>
      </c>
      <c r="AD16">
        <v>0.83205029433784372</v>
      </c>
      <c r="AE16">
        <v>0.96</v>
      </c>
      <c r="AG16" s="8"/>
      <c r="AH16" s="2"/>
      <c r="AK16">
        <v>13</v>
      </c>
      <c r="AL16">
        <v>12</v>
      </c>
      <c r="AM16">
        <v>13</v>
      </c>
      <c r="AN16" s="3">
        <f>0.5416*(0.1)</f>
        <v>5.416E-2</v>
      </c>
      <c r="AO16" s="3">
        <f>0.7129*(0.1)</f>
        <v>7.1290000000000006E-2</v>
      </c>
      <c r="AP16" s="6">
        <v>4.5</v>
      </c>
      <c r="AQ16" s="3">
        <v>1.21</v>
      </c>
      <c r="AR16" s="3">
        <v>0.81</v>
      </c>
      <c r="AS16" s="2"/>
      <c r="AU16" s="2">
        <v>13</v>
      </c>
      <c r="AV16">
        <v>0.83205029433784372</v>
      </c>
      <c r="AW16">
        <v>0.96</v>
      </c>
      <c r="AY16" s="8"/>
      <c r="AZ16" s="2"/>
    </row>
    <row r="17" spans="1:53" ht="15.75" x14ac:dyDescent="0.25">
      <c r="A17">
        <v>14</v>
      </c>
      <c r="B17">
        <v>13</v>
      </c>
      <c r="C17">
        <v>14</v>
      </c>
      <c r="D17" s="3">
        <f>0.591*(0.1)</f>
        <v>5.91E-2</v>
      </c>
      <c r="E17" s="3">
        <f>0.526*(0.1)</f>
        <v>5.2600000000000008E-2</v>
      </c>
      <c r="F17" s="6">
        <v>3</v>
      </c>
      <c r="G17" s="3">
        <v>1.21</v>
      </c>
      <c r="H17" s="3">
        <v>0.81</v>
      </c>
      <c r="I17" s="2"/>
      <c r="K17" s="2">
        <v>14</v>
      </c>
      <c r="L17">
        <v>0.98639392383214375</v>
      </c>
      <c r="M17">
        <v>0.48</v>
      </c>
      <c r="O17" s="8"/>
      <c r="P17" s="2"/>
      <c r="S17">
        <v>14</v>
      </c>
      <c r="T17">
        <v>13</v>
      </c>
      <c r="U17">
        <v>14</v>
      </c>
      <c r="V17" s="3">
        <f>0.591*(0.1)</f>
        <v>5.91E-2</v>
      </c>
      <c r="W17" s="3">
        <f>0.526*(0.1)</f>
        <v>5.2600000000000008E-2</v>
      </c>
      <c r="X17" s="6">
        <v>3</v>
      </c>
      <c r="Y17" s="3">
        <v>1.21</v>
      </c>
      <c r="Z17" s="3">
        <v>0.81</v>
      </c>
      <c r="AA17" s="2"/>
      <c r="AC17" s="2">
        <v>14</v>
      </c>
      <c r="AD17">
        <v>0.98639392383214375</v>
      </c>
      <c r="AE17">
        <v>0.48</v>
      </c>
      <c r="AG17" s="8"/>
      <c r="AH17" s="2"/>
      <c r="AK17">
        <v>14</v>
      </c>
      <c r="AL17">
        <v>13</v>
      </c>
      <c r="AM17">
        <v>14</v>
      </c>
      <c r="AN17" s="3">
        <f>0.591*(0.1)</f>
        <v>5.91E-2</v>
      </c>
      <c r="AO17" s="3">
        <f>0.526*(0.1)</f>
        <v>5.2600000000000008E-2</v>
      </c>
      <c r="AP17" s="6">
        <v>3</v>
      </c>
      <c r="AQ17" s="3">
        <v>1.21</v>
      </c>
      <c r="AR17" s="3">
        <v>0.81</v>
      </c>
      <c r="AS17" s="2"/>
      <c r="AU17" s="2">
        <v>14</v>
      </c>
      <c r="AV17">
        <v>0.98639392383214375</v>
      </c>
      <c r="AW17">
        <v>0.48</v>
      </c>
      <c r="AY17" s="8"/>
      <c r="AZ17" s="2"/>
    </row>
    <row r="18" spans="1:53" ht="15.75" x14ac:dyDescent="0.25">
      <c r="A18">
        <v>15</v>
      </c>
      <c r="B18">
        <v>14</v>
      </c>
      <c r="C18">
        <v>15</v>
      </c>
      <c r="D18" s="3">
        <f>0.7463*(0.1)</f>
        <v>7.4630000000000002E-2</v>
      </c>
      <c r="E18" s="3">
        <f>0.545*(0.1)</f>
        <v>5.4500000000000007E-2</v>
      </c>
      <c r="F18" s="6">
        <v>2.5</v>
      </c>
      <c r="G18" s="3">
        <v>1.21</v>
      </c>
      <c r="H18" s="3">
        <v>0.81</v>
      </c>
      <c r="I18" s="2"/>
      <c r="K18" s="2">
        <v>15</v>
      </c>
      <c r="L18">
        <v>0.94868329805051377</v>
      </c>
      <c r="M18">
        <v>0.48</v>
      </c>
      <c r="O18" s="8"/>
      <c r="P18" s="2"/>
      <c r="S18">
        <v>15</v>
      </c>
      <c r="T18">
        <v>14</v>
      </c>
      <c r="U18">
        <v>15</v>
      </c>
      <c r="V18" s="3">
        <f>0.7463*(0.1)</f>
        <v>7.4630000000000002E-2</v>
      </c>
      <c r="W18" s="3">
        <f>0.545*(0.1)</f>
        <v>5.4500000000000007E-2</v>
      </c>
      <c r="X18" s="6">
        <v>2.5</v>
      </c>
      <c r="Y18" s="3">
        <v>1.21</v>
      </c>
      <c r="Z18" s="3">
        <v>0.81</v>
      </c>
      <c r="AA18" s="2"/>
      <c r="AC18" s="2">
        <v>15</v>
      </c>
      <c r="AD18">
        <v>0.94868329805051377</v>
      </c>
      <c r="AE18">
        <v>0.48</v>
      </c>
      <c r="AG18" s="8"/>
      <c r="AH18" s="2"/>
      <c r="AK18">
        <v>15</v>
      </c>
      <c r="AL18">
        <v>14</v>
      </c>
      <c r="AM18">
        <v>15</v>
      </c>
      <c r="AN18" s="3">
        <f>0.7463*(0.1)</f>
        <v>7.4630000000000002E-2</v>
      </c>
      <c r="AO18" s="3">
        <f>0.545*(0.1)</f>
        <v>5.4500000000000007E-2</v>
      </c>
      <c r="AP18" s="6">
        <v>2.5</v>
      </c>
      <c r="AQ18" s="3">
        <v>1.21</v>
      </c>
      <c r="AR18" s="3">
        <v>0.81</v>
      </c>
      <c r="AS18" s="2"/>
      <c r="AU18" s="2">
        <v>15</v>
      </c>
      <c r="AV18">
        <v>0.94868329805051377</v>
      </c>
      <c r="AW18">
        <v>0.48</v>
      </c>
      <c r="AY18" s="8"/>
      <c r="AZ18" s="2"/>
    </row>
    <row r="19" spans="1:53" ht="15.75" x14ac:dyDescent="0.25">
      <c r="A19">
        <v>16</v>
      </c>
      <c r="B19">
        <v>15</v>
      </c>
      <c r="C19">
        <v>16</v>
      </c>
      <c r="D19" s="3">
        <f>1.289*(0.1)</f>
        <v>0.12889999999999999</v>
      </c>
      <c r="E19" s="3">
        <f>1.721*(0.1)</f>
        <v>0.17210000000000003</v>
      </c>
      <c r="F19" s="6">
        <v>2.5</v>
      </c>
      <c r="G19" s="3">
        <v>1.21</v>
      </c>
      <c r="H19" s="3">
        <v>0.81</v>
      </c>
      <c r="I19" s="2"/>
      <c r="K19" s="2">
        <v>16</v>
      </c>
      <c r="L19">
        <v>0.94868329805051377</v>
      </c>
      <c r="M19">
        <v>0.48</v>
      </c>
      <c r="O19" s="8"/>
      <c r="P19" s="2"/>
      <c r="Q19" s="8"/>
      <c r="S19">
        <v>16</v>
      </c>
      <c r="T19">
        <v>15</v>
      </c>
      <c r="U19">
        <v>16</v>
      </c>
      <c r="V19" s="3">
        <f>1.289*(0.1)</f>
        <v>0.12889999999999999</v>
      </c>
      <c r="W19" s="3">
        <f>1.721*(0.1)</f>
        <v>0.17210000000000003</v>
      </c>
      <c r="X19" s="6">
        <v>2.5</v>
      </c>
      <c r="Y19" s="3">
        <v>1.21</v>
      </c>
      <c r="Z19" s="3">
        <v>0.81</v>
      </c>
      <c r="AA19" s="2"/>
      <c r="AC19" s="2">
        <v>16</v>
      </c>
      <c r="AD19">
        <v>0.94868329805051377</v>
      </c>
      <c r="AE19">
        <v>0.48</v>
      </c>
      <c r="AG19" s="8"/>
      <c r="AH19" s="2"/>
      <c r="AI19" s="8"/>
      <c r="AK19">
        <v>16</v>
      </c>
      <c r="AL19">
        <v>15</v>
      </c>
      <c r="AM19">
        <v>16</v>
      </c>
      <c r="AN19" s="3">
        <f>1.289*(0.1)</f>
        <v>0.12889999999999999</v>
      </c>
      <c r="AO19" s="3">
        <f>1.721*(0.1)</f>
        <v>0.17210000000000003</v>
      </c>
      <c r="AP19" s="6">
        <v>2.5</v>
      </c>
      <c r="AQ19" s="3">
        <v>1.21</v>
      </c>
      <c r="AR19" s="3">
        <v>0.81</v>
      </c>
      <c r="AS19" s="2"/>
      <c r="AU19" s="2">
        <v>16</v>
      </c>
      <c r="AV19">
        <v>0.94868329805051377</v>
      </c>
      <c r="AW19">
        <v>0.48</v>
      </c>
      <c r="AY19" s="8"/>
      <c r="AZ19" s="2"/>
      <c r="BA19" s="8"/>
    </row>
    <row r="20" spans="1:53" ht="15.75" x14ac:dyDescent="0.25">
      <c r="A20">
        <v>17</v>
      </c>
      <c r="B20">
        <v>16</v>
      </c>
      <c r="C20">
        <v>17</v>
      </c>
      <c r="D20" s="3">
        <f>0.732*(0.1)</f>
        <v>7.3200000000000001E-2</v>
      </c>
      <c r="E20" s="3">
        <f>0.574*(0.1)</f>
        <v>5.74E-2</v>
      </c>
      <c r="F20" s="6">
        <v>1</v>
      </c>
      <c r="G20" s="3">
        <v>1.21</v>
      </c>
      <c r="H20" s="3">
        <v>0.81</v>
      </c>
      <c r="I20" s="2"/>
      <c r="K20" s="2">
        <v>17</v>
      </c>
      <c r="L20">
        <v>0.91381154862025715</v>
      </c>
      <c r="M20">
        <v>0.72</v>
      </c>
      <c r="O20" s="8"/>
      <c r="P20" s="2"/>
      <c r="Q20" s="8"/>
      <c r="S20">
        <v>17</v>
      </c>
      <c r="T20">
        <v>16</v>
      </c>
      <c r="U20">
        <v>17</v>
      </c>
      <c r="V20" s="3">
        <f>0.732*(0.1)</f>
        <v>7.3200000000000001E-2</v>
      </c>
      <c r="W20" s="3">
        <f>0.574*(0.1)</f>
        <v>5.74E-2</v>
      </c>
      <c r="X20" s="6">
        <v>1</v>
      </c>
      <c r="Y20" s="3">
        <v>1.21</v>
      </c>
      <c r="Z20" s="3">
        <v>0.81</v>
      </c>
      <c r="AA20" s="2"/>
      <c r="AC20" s="2">
        <v>17</v>
      </c>
      <c r="AD20">
        <v>0.91381154862025715</v>
      </c>
      <c r="AE20">
        <v>0.72</v>
      </c>
      <c r="AG20" s="8"/>
      <c r="AH20" s="2"/>
      <c r="AI20" s="8"/>
      <c r="AK20">
        <v>17</v>
      </c>
      <c r="AL20">
        <v>16</v>
      </c>
      <c r="AM20">
        <v>17</v>
      </c>
      <c r="AN20" s="3">
        <f>0.732*(0.1)</f>
        <v>7.3200000000000001E-2</v>
      </c>
      <c r="AO20" s="3">
        <f>0.574*(0.1)</f>
        <v>5.74E-2</v>
      </c>
      <c r="AP20" s="6">
        <v>1</v>
      </c>
      <c r="AQ20" s="3">
        <v>1.21</v>
      </c>
      <c r="AR20" s="3">
        <v>0.81</v>
      </c>
      <c r="AS20" s="2"/>
      <c r="AU20" s="2">
        <v>17</v>
      </c>
      <c r="AV20">
        <v>0.91381154862025715</v>
      </c>
      <c r="AW20">
        <v>0.72</v>
      </c>
      <c r="AY20" s="8"/>
      <c r="AZ20" s="2"/>
      <c r="BA20" s="8"/>
    </row>
    <row r="21" spans="1:53" ht="15.75" x14ac:dyDescent="0.25">
      <c r="A21">
        <v>18</v>
      </c>
      <c r="B21">
        <v>1</v>
      </c>
      <c r="C21">
        <v>18</v>
      </c>
      <c r="D21" s="3">
        <f>0.164*(0.1)</f>
        <v>1.6400000000000001E-2</v>
      </c>
      <c r="E21" s="3">
        <f>0.1565*(0.1)</f>
        <v>1.5650000000000001E-2</v>
      </c>
      <c r="F21" s="6">
        <v>5</v>
      </c>
      <c r="G21" s="3">
        <v>1.21</v>
      </c>
      <c r="H21" s="3">
        <v>0.81</v>
      </c>
      <c r="I21" s="2"/>
      <c r="K21" s="2">
        <v>18</v>
      </c>
      <c r="L21">
        <v>0.91381154862025715</v>
      </c>
      <c r="M21">
        <v>0.72</v>
      </c>
      <c r="O21" s="8"/>
      <c r="P21" s="2"/>
      <c r="Q21" s="8"/>
      <c r="S21">
        <v>18</v>
      </c>
      <c r="T21">
        <v>1</v>
      </c>
      <c r="U21">
        <v>18</v>
      </c>
      <c r="V21" s="3">
        <f>0.164*(0.1)</f>
        <v>1.6400000000000001E-2</v>
      </c>
      <c r="W21" s="3">
        <f>0.1565*(0.1)</f>
        <v>1.5650000000000001E-2</v>
      </c>
      <c r="X21" s="6">
        <v>5</v>
      </c>
      <c r="Y21" s="3">
        <v>1.21</v>
      </c>
      <c r="Z21" s="3">
        <v>0.81</v>
      </c>
      <c r="AA21" s="2"/>
      <c r="AC21" s="2">
        <v>18</v>
      </c>
      <c r="AD21">
        <v>0.91381154862025715</v>
      </c>
      <c r="AE21">
        <v>0.72</v>
      </c>
      <c r="AG21" s="8"/>
      <c r="AH21" s="2"/>
      <c r="AI21" s="8"/>
      <c r="AK21">
        <v>18</v>
      </c>
      <c r="AL21">
        <v>1</v>
      </c>
      <c r="AM21">
        <v>18</v>
      </c>
      <c r="AN21" s="3">
        <f>0.164*(0.1)</f>
        <v>1.6400000000000001E-2</v>
      </c>
      <c r="AO21" s="3">
        <f>0.1565*(0.1)</f>
        <v>1.5650000000000001E-2</v>
      </c>
      <c r="AP21" s="6">
        <v>5</v>
      </c>
      <c r="AQ21" s="3">
        <v>1.21</v>
      </c>
      <c r="AR21" s="3">
        <v>0.81</v>
      </c>
      <c r="AS21" s="2"/>
      <c r="AU21" s="2">
        <v>18</v>
      </c>
      <c r="AV21">
        <v>0.91381154862025715</v>
      </c>
      <c r="AW21">
        <v>0.72</v>
      </c>
      <c r="AY21" s="8"/>
      <c r="AZ21" s="2"/>
      <c r="BA21" s="8"/>
    </row>
    <row r="22" spans="1:53" ht="15.75" x14ac:dyDescent="0.25">
      <c r="A22">
        <v>19</v>
      </c>
      <c r="B22">
        <v>18</v>
      </c>
      <c r="C22">
        <v>19</v>
      </c>
      <c r="D22" s="3">
        <f>1.5042*(0.1)</f>
        <v>0.15042</v>
      </c>
      <c r="E22" s="3">
        <f>1.3554*(0.1)</f>
        <v>0.13553999999999999</v>
      </c>
      <c r="F22" s="6">
        <v>5</v>
      </c>
      <c r="G22" s="3">
        <v>1.21</v>
      </c>
      <c r="H22" s="3">
        <v>0.81</v>
      </c>
      <c r="I22" s="2"/>
      <c r="K22" s="2">
        <v>19</v>
      </c>
      <c r="L22">
        <v>0.91381154862025715</v>
      </c>
      <c r="M22">
        <v>0.72</v>
      </c>
      <c r="O22" s="8"/>
      <c r="P22" s="2"/>
      <c r="S22">
        <v>19</v>
      </c>
      <c r="T22">
        <v>18</v>
      </c>
      <c r="U22">
        <v>19</v>
      </c>
      <c r="V22" s="3">
        <f>1.5042*(0.1)</f>
        <v>0.15042</v>
      </c>
      <c r="W22" s="3">
        <f>1.3554*(0.1)</f>
        <v>0.13553999999999999</v>
      </c>
      <c r="X22" s="6">
        <v>5</v>
      </c>
      <c r="Y22" s="3">
        <v>1.21</v>
      </c>
      <c r="Z22" s="3">
        <v>0.81</v>
      </c>
      <c r="AA22" s="2"/>
      <c r="AC22" s="2">
        <v>19</v>
      </c>
      <c r="AD22">
        <v>0.91381154862025715</v>
      </c>
      <c r="AE22">
        <v>0.72</v>
      </c>
      <c r="AG22" s="8"/>
      <c r="AH22" s="2"/>
      <c r="AK22">
        <v>19</v>
      </c>
      <c r="AL22">
        <v>18</v>
      </c>
      <c r="AM22">
        <v>19</v>
      </c>
      <c r="AN22" s="3">
        <f>1.5042*(0.1)</f>
        <v>0.15042</v>
      </c>
      <c r="AO22" s="3">
        <f>1.3554*(0.1)</f>
        <v>0.13553999999999999</v>
      </c>
      <c r="AP22" s="6">
        <v>5</v>
      </c>
      <c r="AQ22" s="3">
        <v>1.21</v>
      </c>
      <c r="AR22" s="3">
        <v>0.81</v>
      </c>
      <c r="AS22" s="2"/>
      <c r="AU22" s="2">
        <v>19</v>
      </c>
      <c r="AV22">
        <v>0.91381154862025715</v>
      </c>
      <c r="AW22">
        <v>0.72</v>
      </c>
      <c r="AY22" s="8"/>
      <c r="AZ22" s="2"/>
    </row>
    <row r="23" spans="1:53" ht="15.75" x14ac:dyDescent="0.25">
      <c r="A23">
        <v>20</v>
      </c>
      <c r="B23">
        <v>19</v>
      </c>
      <c r="C23">
        <v>20</v>
      </c>
      <c r="D23" s="3">
        <f>0.4095*(0.1)</f>
        <v>4.095E-2</v>
      </c>
      <c r="E23" s="3">
        <f>0.4784*(0.1)</f>
        <v>4.7840000000000001E-2</v>
      </c>
      <c r="F23" s="6">
        <v>2.1</v>
      </c>
      <c r="G23" s="3">
        <v>1.21</v>
      </c>
      <c r="H23" s="3">
        <v>0.81</v>
      </c>
      <c r="I23" s="2"/>
      <c r="K23" s="2">
        <v>20</v>
      </c>
      <c r="L23">
        <v>0.91381154862025715</v>
      </c>
      <c r="M23">
        <v>0.72</v>
      </c>
      <c r="O23" s="8"/>
      <c r="P23" s="2"/>
      <c r="S23">
        <v>20</v>
      </c>
      <c r="T23">
        <v>19</v>
      </c>
      <c r="U23">
        <v>20</v>
      </c>
      <c r="V23" s="3">
        <f>0.4095*(0.1)</f>
        <v>4.095E-2</v>
      </c>
      <c r="W23" s="3">
        <f>0.4784*(0.1)</f>
        <v>4.7840000000000001E-2</v>
      </c>
      <c r="X23" s="6">
        <v>2.1</v>
      </c>
      <c r="Y23" s="3">
        <v>1.21</v>
      </c>
      <c r="Z23" s="3">
        <v>0.81</v>
      </c>
      <c r="AA23" s="2"/>
      <c r="AC23" s="2">
        <v>20</v>
      </c>
      <c r="AD23">
        <v>0.91381154862025715</v>
      </c>
      <c r="AE23">
        <v>0.72</v>
      </c>
      <c r="AG23" s="8"/>
      <c r="AH23" s="2"/>
      <c r="AK23">
        <v>20</v>
      </c>
      <c r="AL23">
        <v>19</v>
      </c>
      <c r="AM23">
        <v>20</v>
      </c>
      <c r="AN23" s="3">
        <f>0.4095*(0.1)</f>
        <v>4.095E-2</v>
      </c>
      <c r="AO23" s="3">
        <f>0.4784*(0.1)</f>
        <v>4.7840000000000001E-2</v>
      </c>
      <c r="AP23" s="6">
        <v>2.1</v>
      </c>
      <c r="AQ23" s="3">
        <v>1.21</v>
      </c>
      <c r="AR23" s="3">
        <v>0.81</v>
      </c>
      <c r="AS23" s="2"/>
      <c r="AU23" s="2">
        <v>20</v>
      </c>
      <c r="AV23">
        <v>0.91381154862025715</v>
      </c>
      <c r="AW23">
        <v>0.72</v>
      </c>
      <c r="AY23" s="8"/>
      <c r="AZ23" s="2"/>
    </row>
    <row r="24" spans="1:53" ht="15.75" x14ac:dyDescent="0.25">
      <c r="A24">
        <v>21</v>
      </c>
      <c r="B24">
        <v>20</v>
      </c>
      <c r="C24">
        <v>21</v>
      </c>
      <c r="D24" s="3">
        <f>0.7089*(0.1)</f>
        <v>7.0889999999999995E-2</v>
      </c>
      <c r="E24" s="3">
        <f>0.9373*(0.1)</f>
        <v>9.3730000000000008E-2</v>
      </c>
      <c r="F24" s="6">
        <v>1.1000000000000001</v>
      </c>
      <c r="G24" s="3">
        <v>1.21</v>
      </c>
      <c r="H24" s="3">
        <v>0.81</v>
      </c>
      <c r="I24" s="2"/>
      <c r="K24" s="2">
        <v>21</v>
      </c>
      <c r="L24">
        <v>0.91381154862025715</v>
      </c>
      <c r="M24">
        <v>0.72</v>
      </c>
      <c r="O24" s="8"/>
      <c r="P24" s="2"/>
      <c r="S24">
        <v>21</v>
      </c>
      <c r="T24">
        <v>20</v>
      </c>
      <c r="U24">
        <v>21</v>
      </c>
      <c r="V24" s="3">
        <f>0.7089*(0.1)</f>
        <v>7.0889999999999995E-2</v>
      </c>
      <c r="W24" s="3">
        <f>0.9373*(0.1)</f>
        <v>9.3730000000000008E-2</v>
      </c>
      <c r="X24" s="6">
        <v>1.1000000000000001</v>
      </c>
      <c r="Y24" s="3">
        <v>1.21</v>
      </c>
      <c r="Z24" s="3">
        <v>0.81</v>
      </c>
      <c r="AA24" s="2"/>
      <c r="AC24" s="2">
        <v>21</v>
      </c>
      <c r="AD24">
        <v>0.91381154862025715</v>
      </c>
      <c r="AE24">
        <v>0.72</v>
      </c>
      <c r="AG24" s="8"/>
      <c r="AH24" s="2"/>
      <c r="AK24">
        <v>21</v>
      </c>
      <c r="AL24">
        <v>20</v>
      </c>
      <c r="AM24">
        <v>21</v>
      </c>
      <c r="AN24" s="3">
        <f>0.7089*(0.1)</f>
        <v>7.0889999999999995E-2</v>
      </c>
      <c r="AO24" s="3">
        <f>0.9373*(0.1)</f>
        <v>9.3730000000000008E-2</v>
      </c>
      <c r="AP24" s="6">
        <v>1.1000000000000001</v>
      </c>
      <c r="AQ24" s="3">
        <v>1.21</v>
      </c>
      <c r="AR24" s="3">
        <v>0.81</v>
      </c>
      <c r="AS24" s="2"/>
      <c r="AU24" s="2">
        <v>21</v>
      </c>
      <c r="AV24">
        <v>0.91381154862025715</v>
      </c>
      <c r="AW24">
        <v>0.72</v>
      </c>
      <c r="AY24" s="8"/>
      <c r="AZ24" s="2"/>
    </row>
    <row r="25" spans="1:53" ht="15.75" x14ac:dyDescent="0.25">
      <c r="A25">
        <v>22</v>
      </c>
      <c r="B25">
        <v>2</v>
      </c>
      <c r="C25">
        <v>22</v>
      </c>
      <c r="D25" s="3">
        <f>0.4512*(0.1)</f>
        <v>4.512E-2</v>
      </c>
      <c r="E25" s="3">
        <f>0.3083*(0.1)</f>
        <v>3.0830000000000003E-2</v>
      </c>
      <c r="F25" s="6">
        <v>10.5</v>
      </c>
      <c r="G25" s="3">
        <v>1.21</v>
      </c>
      <c r="H25" s="3">
        <v>0.81</v>
      </c>
      <c r="I25" s="2"/>
      <c r="K25" s="2">
        <v>22</v>
      </c>
      <c r="L25">
        <v>0.87415727612153782</v>
      </c>
      <c r="M25">
        <v>0.72</v>
      </c>
      <c r="O25" s="8"/>
      <c r="P25" s="2"/>
      <c r="Q25" s="8"/>
      <c r="S25">
        <v>22</v>
      </c>
      <c r="T25">
        <v>2</v>
      </c>
      <c r="U25">
        <v>22</v>
      </c>
      <c r="V25" s="3">
        <f>0.4512*(0.1)</f>
        <v>4.512E-2</v>
      </c>
      <c r="W25" s="3">
        <f>0.3083*(0.1)</f>
        <v>3.0830000000000003E-2</v>
      </c>
      <c r="X25" s="6">
        <v>10.5</v>
      </c>
      <c r="Y25" s="3">
        <v>1.21</v>
      </c>
      <c r="Z25" s="3">
        <v>0.81</v>
      </c>
      <c r="AA25" s="2"/>
      <c r="AC25" s="2">
        <v>22</v>
      </c>
      <c r="AD25">
        <v>0.87415727612153782</v>
      </c>
      <c r="AE25">
        <v>0.72</v>
      </c>
      <c r="AG25" s="8"/>
      <c r="AH25" s="2"/>
      <c r="AI25" s="8"/>
      <c r="AK25">
        <v>22</v>
      </c>
      <c r="AL25">
        <v>2</v>
      </c>
      <c r="AM25">
        <v>22</v>
      </c>
      <c r="AN25" s="3">
        <f>0.4512*(0.1)</f>
        <v>4.512E-2</v>
      </c>
      <c r="AO25" s="3">
        <f>0.3083*(0.1)</f>
        <v>3.0830000000000003E-2</v>
      </c>
      <c r="AP25" s="6">
        <v>10.5</v>
      </c>
      <c r="AQ25" s="3">
        <v>1.21</v>
      </c>
      <c r="AR25" s="3">
        <v>0.81</v>
      </c>
      <c r="AS25" s="2"/>
      <c r="AU25" s="2">
        <v>22</v>
      </c>
      <c r="AV25">
        <v>0.87415727612153782</v>
      </c>
      <c r="AW25">
        <v>0.72</v>
      </c>
      <c r="AY25" s="8"/>
      <c r="AZ25" s="2"/>
      <c r="BA25" s="8"/>
    </row>
    <row r="26" spans="1:53" ht="15.75" x14ac:dyDescent="0.25">
      <c r="A26">
        <v>23</v>
      </c>
      <c r="B26">
        <v>22</v>
      </c>
      <c r="C26">
        <v>23</v>
      </c>
      <c r="D26" s="3">
        <f>0.898*(0.1)</f>
        <v>8.9800000000000005E-2</v>
      </c>
      <c r="E26" s="3">
        <f>0.7091*(0.1)</f>
        <v>7.0910000000000001E-2</v>
      </c>
      <c r="F26" s="6">
        <v>10.5</v>
      </c>
      <c r="G26" s="3">
        <v>1.21</v>
      </c>
      <c r="H26" s="3">
        <v>0.81</v>
      </c>
      <c r="I26" s="2"/>
      <c r="K26" s="2">
        <v>23</v>
      </c>
      <c r="L26">
        <v>0.90286051882393037</v>
      </c>
      <c r="M26">
        <v>3.3600000000000003</v>
      </c>
      <c r="O26" s="8"/>
      <c r="P26" s="2"/>
      <c r="Q26" s="8"/>
      <c r="S26">
        <v>23</v>
      </c>
      <c r="T26">
        <v>22</v>
      </c>
      <c r="U26">
        <v>23</v>
      </c>
      <c r="V26" s="3">
        <f>0.898*(0.1)</f>
        <v>8.9800000000000005E-2</v>
      </c>
      <c r="W26" s="3">
        <f>0.7091*(0.1)</f>
        <v>7.0910000000000001E-2</v>
      </c>
      <c r="X26" s="6">
        <v>10.5</v>
      </c>
      <c r="Y26" s="3">
        <v>1.21</v>
      </c>
      <c r="Z26" s="3">
        <v>0.81</v>
      </c>
      <c r="AA26" s="2"/>
      <c r="AC26" s="2">
        <v>23</v>
      </c>
      <c r="AD26">
        <v>0.90286051882393037</v>
      </c>
      <c r="AE26">
        <v>3.3600000000000003</v>
      </c>
      <c r="AG26" s="8"/>
      <c r="AH26" s="2"/>
      <c r="AI26" s="8"/>
      <c r="AK26">
        <v>23</v>
      </c>
      <c r="AL26">
        <v>22</v>
      </c>
      <c r="AM26">
        <v>23</v>
      </c>
      <c r="AN26" s="3">
        <f>0.898*(0.1)</f>
        <v>8.9800000000000005E-2</v>
      </c>
      <c r="AO26" s="3">
        <f>0.7091*(0.1)</f>
        <v>7.0910000000000001E-2</v>
      </c>
      <c r="AP26" s="6">
        <v>10.5</v>
      </c>
      <c r="AQ26" s="3">
        <v>1.21</v>
      </c>
      <c r="AR26" s="3">
        <v>0.81</v>
      </c>
      <c r="AS26" s="2"/>
      <c r="AU26" s="2">
        <v>23</v>
      </c>
      <c r="AV26">
        <v>0.90286051882393037</v>
      </c>
      <c r="AW26">
        <v>3.3600000000000003</v>
      </c>
      <c r="AY26" s="8"/>
      <c r="AZ26" s="2"/>
      <c r="BA26" s="8"/>
    </row>
    <row r="27" spans="1:53" ht="15.75" x14ac:dyDescent="0.25">
      <c r="A27">
        <v>24</v>
      </c>
      <c r="B27">
        <v>23</v>
      </c>
      <c r="C27">
        <v>24</v>
      </c>
      <c r="D27" s="3">
        <f>0.896*(0.1)</f>
        <v>8.9600000000000013E-2</v>
      </c>
      <c r="E27" s="3">
        <f>0.7011*(0.1)</f>
        <v>7.0109999999999992E-2</v>
      </c>
      <c r="F27" s="6">
        <v>5</v>
      </c>
      <c r="G27" s="3">
        <v>1.21</v>
      </c>
      <c r="H27" s="3">
        <v>0.81</v>
      </c>
      <c r="I27" s="2"/>
      <c r="K27" s="2">
        <v>24</v>
      </c>
      <c r="L27">
        <v>0.90286051882393037</v>
      </c>
      <c r="M27">
        <v>3.3600000000000003</v>
      </c>
      <c r="O27" s="8"/>
      <c r="P27" s="2"/>
      <c r="Q27" s="8"/>
      <c r="S27">
        <v>24</v>
      </c>
      <c r="T27">
        <v>23</v>
      </c>
      <c r="U27">
        <v>24</v>
      </c>
      <c r="V27" s="3">
        <f>0.896*(0.1)</f>
        <v>8.9600000000000013E-2</v>
      </c>
      <c r="W27" s="3">
        <f>0.7011*(0.1)</f>
        <v>7.0109999999999992E-2</v>
      </c>
      <c r="X27" s="6">
        <v>5</v>
      </c>
      <c r="Y27" s="3">
        <v>1.21</v>
      </c>
      <c r="Z27" s="3">
        <v>0.81</v>
      </c>
      <c r="AA27" s="2"/>
      <c r="AC27" s="2">
        <v>24</v>
      </c>
      <c r="AD27">
        <v>0.90286051882393037</v>
      </c>
      <c r="AE27">
        <v>3.3600000000000003</v>
      </c>
      <c r="AG27" s="8"/>
      <c r="AH27" s="2"/>
      <c r="AI27" s="8"/>
      <c r="AK27">
        <v>24</v>
      </c>
      <c r="AL27">
        <v>23</v>
      </c>
      <c r="AM27">
        <v>24</v>
      </c>
      <c r="AN27" s="3">
        <f>0.896*(0.1)</f>
        <v>8.9600000000000013E-2</v>
      </c>
      <c r="AO27" s="3">
        <f>0.7011*(0.1)</f>
        <v>7.0109999999999992E-2</v>
      </c>
      <c r="AP27" s="6">
        <v>5</v>
      </c>
      <c r="AQ27" s="3">
        <v>1.21</v>
      </c>
      <c r="AR27" s="3">
        <v>0.81</v>
      </c>
      <c r="AS27" s="2"/>
      <c r="AU27" s="2">
        <v>24</v>
      </c>
      <c r="AV27">
        <v>0.90286051882393037</v>
      </c>
      <c r="AW27">
        <v>3.3600000000000003</v>
      </c>
      <c r="AY27" s="8"/>
      <c r="AZ27" s="2"/>
      <c r="BA27" s="8"/>
    </row>
    <row r="28" spans="1:53" ht="15.75" x14ac:dyDescent="0.25">
      <c r="A28">
        <v>25</v>
      </c>
      <c r="B28">
        <v>5</v>
      </c>
      <c r="C28">
        <v>25</v>
      </c>
      <c r="D28" s="3">
        <f>0.203*(0.1)</f>
        <v>2.0300000000000002E-2</v>
      </c>
      <c r="E28" s="3">
        <f>0.1034*(0.1)</f>
        <v>1.0340000000000002E-2</v>
      </c>
      <c r="F28" s="6">
        <v>15</v>
      </c>
      <c r="G28" s="3">
        <v>1.21</v>
      </c>
      <c r="H28" s="3">
        <v>0.81</v>
      </c>
      <c r="I28" s="2"/>
      <c r="K28" s="2">
        <v>25</v>
      </c>
      <c r="L28">
        <v>0.92307692307692302</v>
      </c>
      <c r="M28">
        <v>0.48</v>
      </c>
      <c r="O28" s="8"/>
      <c r="P28" s="2"/>
      <c r="S28">
        <v>25</v>
      </c>
      <c r="T28">
        <v>5</v>
      </c>
      <c r="U28">
        <v>25</v>
      </c>
      <c r="V28" s="3">
        <f>0.203*(0.1)</f>
        <v>2.0300000000000002E-2</v>
      </c>
      <c r="W28" s="3">
        <f>0.1034*(0.1)</f>
        <v>1.0340000000000002E-2</v>
      </c>
      <c r="X28" s="6">
        <v>15</v>
      </c>
      <c r="Y28" s="3">
        <v>1.21</v>
      </c>
      <c r="Z28" s="3">
        <v>0.81</v>
      </c>
      <c r="AA28" s="2"/>
      <c r="AC28" s="2">
        <v>25</v>
      </c>
      <c r="AD28">
        <v>0.92307692307692302</v>
      </c>
      <c r="AE28">
        <v>0.48</v>
      </c>
      <c r="AG28" s="8"/>
      <c r="AH28" s="2"/>
      <c r="AK28">
        <v>25</v>
      </c>
      <c r="AL28">
        <v>5</v>
      </c>
      <c r="AM28">
        <v>25</v>
      </c>
      <c r="AN28" s="3">
        <f>0.203*(0.1)</f>
        <v>2.0300000000000002E-2</v>
      </c>
      <c r="AO28" s="3">
        <f>0.1034*(0.1)</f>
        <v>1.0340000000000002E-2</v>
      </c>
      <c r="AP28" s="6">
        <v>15</v>
      </c>
      <c r="AQ28" s="3">
        <v>1.21</v>
      </c>
      <c r="AR28" s="3">
        <v>0.81</v>
      </c>
      <c r="AS28" s="2"/>
      <c r="AU28" s="2">
        <v>25</v>
      </c>
      <c r="AV28">
        <v>0.92307692307692302</v>
      </c>
      <c r="AW28">
        <v>0.48</v>
      </c>
      <c r="AY28" s="8"/>
      <c r="AZ28" s="2"/>
    </row>
    <row r="29" spans="1:53" ht="15.75" x14ac:dyDescent="0.25">
      <c r="A29">
        <v>26</v>
      </c>
      <c r="B29">
        <v>25</v>
      </c>
      <c r="C29">
        <v>26</v>
      </c>
      <c r="D29" s="3">
        <f>0.2842*(0.1)</f>
        <v>2.8420000000000001E-2</v>
      </c>
      <c r="E29" s="3">
        <f>0.1447*(0.1)</f>
        <v>1.447E-2</v>
      </c>
      <c r="F29" s="6">
        <v>15</v>
      </c>
      <c r="G29" s="3">
        <v>1.21</v>
      </c>
      <c r="H29" s="3">
        <v>0.81</v>
      </c>
      <c r="I29" s="2"/>
      <c r="K29" s="2">
        <v>26</v>
      </c>
      <c r="L29">
        <v>0.92307692307692302</v>
      </c>
      <c r="M29">
        <v>0.48</v>
      </c>
      <c r="O29" s="8"/>
      <c r="P29" s="2"/>
      <c r="S29">
        <v>26</v>
      </c>
      <c r="T29">
        <v>25</v>
      </c>
      <c r="U29">
        <v>26</v>
      </c>
      <c r="V29" s="3">
        <f>0.2842*(0.1)</f>
        <v>2.8420000000000001E-2</v>
      </c>
      <c r="W29" s="3">
        <f>0.1447*(0.1)</f>
        <v>1.447E-2</v>
      </c>
      <c r="X29" s="6">
        <v>15</v>
      </c>
      <c r="Y29" s="3">
        <v>1.21</v>
      </c>
      <c r="Z29" s="3">
        <v>0.81</v>
      </c>
      <c r="AA29" s="2"/>
      <c r="AC29" s="2">
        <v>26</v>
      </c>
      <c r="AD29">
        <v>0.92307692307692302</v>
      </c>
      <c r="AE29">
        <v>0.48</v>
      </c>
      <c r="AG29" s="8"/>
      <c r="AH29" s="2"/>
      <c r="AK29">
        <v>26</v>
      </c>
      <c r="AL29">
        <v>25</v>
      </c>
      <c r="AM29">
        <v>26</v>
      </c>
      <c r="AN29" s="3">
        <f>0.2842*(0.1)</f>
        <v>2.8420000000000001E-2</v>
      </c>
      <c r="AO29" s="3">
        <f>0.1447*(0.1)</f>
        <v>1.447E-2</v>
      </c>
      <c r="AP29" s="6">
        <v>15</v>
      </c>
      <c r="AQ29" s="3">
        <v>1.21</v>
      </c>
      <c r="AR29" s="3">
        <v>0.81</v>
      </c>
      <c r="AS29" s="2"/>
      <c r="AU29" s="2">
        <v>26</v>
      </c>
      <c r="AV29">
        <v>0.92307692307692302</v>
      </c>
      <c r="AW29">
        <v>0.48</v>
      </c>
      <c r="AY29" s="8"/>
      <c r="AZ29" s="2"/>
    </row>
    <row r="30" spans="1:53" ht="15.75" x14ac:dyDescent="0.25">
      <c r="A30">
        <v>27</v>
      </c>
      <c r="B30">
        <v>26</v>
      </c>
      <c r="C30">
        <v>27</v>
      </c>
      <c r="D30" s="3">
        <f>1.059*(0.1)</f>
        <v>0.10589999999999999</v>
      </c>
      <c r="E30" s="3">
        <f>0.9337*(0.1)</f>
        <v>9.3370000000000009E-2</v>
      </c>
      <c r="F30" s="6">
        <v>15</v>
      </c>
      <c r="G30" s="3">
        <v>1.21</v>
      </c>
      <c r="H30" s="3">
        <v>0.81</v>
      </c>
      <c r="I30" s="2"/>
      <c r="K30" s="2">
        <v>27</v>
      </c>
      <c r="L30">
        <v>0.94868329805051377</v>
      </c>
      <c r="M30">
        <v>0.48</v>
      </c>
      <c r="O30" s="8"/>
      <c r="P30" s="2"/>
      <c r="S30">
        <v>27</v>
      </c>
      <c r="T30">
        <v>26</v>
      </c>
      <c r="U30">
        <v>27</v>
      </c>
      <c r="V30" s="3">
        <f>1.059*(0.1)</f>
        <v>0.10589999999999999</v>
      </c>
      <c r="W30" s="3">
        <f>0.9337*(0.1)</f>
        <v>9.3370000000000009E-2</v>
      </c>
      <c r="X30" s="6">
        <v>15</v>
      </c>
      <c r="Y30" s="3">
        <v>1.21</v>
      </c>
      <c r="Z30" s="3">
        <v>0.81</v>
      </c>
      <c r="AA30" s="2"/>
      <c r="AC30" s="2">
        <v>27</v>
      </c>
      <c r="AD30">
        <v>0.94868329805051377</v>
      </c>
      <c r="AE30">
        <v>0.48</v>
      </c>
      <c r="AG30" s="8"/>
      <c r="AH30" s="2"/>
      <c r="AK30">
        <v>27</v>
      </c>
      <c r="AL30">
        <v>26</v>
      </c>
      <c r="AM30">
        <v>27</v>
      </c>
      <c r="AN30" s="3">
        <f>1.059*(0.1)</f>
        <v>0.10589999999999999</v>
      </c>
      <c r="AO30" s="3">
        <f>0.9337*(0.1)</f>
        <v>9.3370000000000009E-2</v>
      </c>
      <c r="AP30" s="6">
        <v>15</v>
      </c>
      <c r="AQ30" s="3">
        <v>1.21</v>
      </c>
      <c r="AR30" s="3">
        <v>0.81</v>
      </c>
      <c r="AS30" s="2"/>
      <c r="AU30" s="2">
        <v>27</v>
      </c>
      <c r="AV30">
        <v>0.94868329805051377</v>
      </c>
      <c r="AW30">
        <v>0.48</v>
      </c>
      <c r="AY30" s="8"/>
      <c r="AZ30" s="2"/>
    </row>
    <row r="31" spans="1:53" ht="15.75" x14ac:dyDescent="0.25">
      <c r="A31">
        <v>28</v>
      </c>
      <c r="B31">
        <v>27</v>
      </c>
      <c r="C31">
        <v>28</v>
      </c>
      <c r="D31" s="3">
        <f>0.8042*(0.1)</f>
        <v>8.0420000000000005E-2</v>
      </c>
      <c r="E31" s="3">
        <f>0.7006*(0.1)</f>
        <v>7.0059999999999997E-2</v>
      </c>
      <c r="F31" s="6">
        <v>15</v>
      </c>
      <c r="G31" s="3">
        <v>1.21</v>
      </c>
      <c r="H31" s="3">
        <v>0.81</v>
      </c>
      <c r="I31" s="2"/>
      <c r="K31" s="2">
        <v>28</v>
      </c>
      <c r="L31">
        <v>0.86377890089843345</v>
      </c>
      <c r="M31">
        <v>0.96</v>
      </c>
      <c r="O31" s="8"/>
      <c r="P31" s="2"/>
      <c r="Q31" s="8"/>
      <c r="S31">
        <v>28</v>
      </c>
      <c r="T31">
        <v>27</v>
      </c>
      <c r="U31">
        <v>28</v>
      </c>
      <c r="V31" s="3">
        <f>0.8042*(0.1)</f>
        <v>8.0420000000000005E-2</v>
      </c>
      <c r="W31" s="3">
        <f>0.7006*(0.1)</f>
        <v>7.0059999999999997E-2</v>
      </c>
      <c r="X31" s="6">
        <v>15</v>
      </c>
      <c r="Y31" s="3">
        <v>1.21</v>
      </c>
      <c r="Z31" s="3">
        <v>0.81</v>
      </c>
      <c r="AA31" s="2"/>
      <c r="AC31" s="2">
        <v>28</v>
      </c>
      <c r="AD31">
        <v>0.86377890089843345</v>
      </c>
      <c r="AE31">
        <v>0.96</v>
      </c>
      <c r="AG31" s="8"/>
      <c r="AH31" s="2"/>
      <c r="AI31" s="8"/>
      <c r="AK31">
        <v>28</v>
      </c>
      <c r="AL31">
        <v>27</v>
      </c>
      <c r="AM31">
        <v>28</v>
      </c>
      <c r="AN31" s="3">
        <f>0.8042*(0.1)</f>
        <v>8.0420000000000005E-2</v>
      </c>
      <c r="AO31" s="3">
        <f>0.7006*(0.1)</f>
        <v>7.0059999999999997E-2</v>
      </c>
      <c r="AP31" s="6">
        <v>15</v>
      </c>
      <c r="AQ31" s="3">
        <v>1.21</v>
      </c>
      <c r="AR31" s="3">
        <v>0.81</v>
      </c>
      <c r="AS31" s="2"/>
      <c r="AU31" s="2">
        <v>28</v>
      </c>
      <c r="AV31">
        <v>0.86377890089843345</v>
      </c>
      <c r="AW31">
        <v>0.96</v>
      </c>
      <c r="AY31" s="8"/>
      <c r="AZ31" s="2"/>
      <c r="BA31" s="8"/>
    </row>
    <row r="32" spans="1:53" ht="15.75" x14ac:dyDescent="0.25">
      <c r="A32">
        <v>29</v>
      </c>
      <c r="B32">
        <v>28</v>
      </c>
      <c r="C32">
        <v>29</v>
      </c>
      <c r="D32" s="3">
        <f>0.5075*(0.1)</f>
        <v>5.0749999999999997E-2</v>
      </c>
      <c r="E32" s="3">
        <f>0.2585*(0.1)</f>
        <v>2.5850000000000001E-2</v>
      </c>
      <c r="F32" s="6">
        <v>15</v>
      </c>
      <c r="G32" s="3">
        <v>1.21</v>
      </c>
      <c r="H32" s="3">
        <v>0.81</v>
      </c>
      <c r="I32" s="2"/>
      <c r="K32" s="2">
        <v>29</v>
      </c>
      <c r="L32">
        <v>0.31622776601683794</v>
      </c>
      <c r="M32">
        <v>1.6</v>
      </c>
      <c r="O32" s="8"/>
      <c r="P32" s="2"/>
      <c r="Q32" s="8"/>
      <c r="S32">
        <v>29</v>
      </c>
      <c r="T32">
        <v>28</v>
      </c>
      <c r="U32">
        <v>29</v>
      </c>
      <c r="V32" s="3">
        <f>0.5075*(0.1)</f>
        <v>5.0749999999999997E-2</v>
      </c>
      <c r="W32" s="3">
        <f>0.2585*(0.1)</f>
        <v>2.5850000000000001E-2</v>
      </c>
      <c r="X32" s="6">
        <v>15</v>
      </c>
      <c r="Y32" s="3">
        <v>1.21</v>
      </c>
      <c r="Z32" s="3">
        <v>0.81</v>
      </c>
      <c r="AA32" s="2"/>
      <c r="AC32" s="2">
        <v>29</v>
      </c>
      <c r="AD32">
        <v>0.31622776601683794</v>
      </c>
      <c r="AE32">
        <v>1.6</v>
      </c>
      <c r="AG32" s="8"/>
      <c r="AH32" s="2"/>
      <c r="AI32" s="8"/>
      <c r="AK32">
        <v>29</v>
      </c>
      <c r="AL32">
        <v>28</v>
      </c>
      <c r="AM32">
        <v>29</v>
      </c>
      <c r="AN32" s="3">
        <f>0.5075*(0.1)</f>
        <v>5.0749999999999997E-2</v>
      </c>
      <c r="AO32" s="3">
        <f>0.2585*(0.1)</f>
        <v>2.5850000000000001E-2</v>
      </c>
      <c r="AP32" s="6">
        <v>15</v>
      </c>
      <c r="AQ32" s="3">
        <v>1.21</v>
      </c>
      <c r="AR32" s="3">
        <v>0.81</v>
      </c>
      <c r="AS32" s="2"/>
      <c r="AU32" s="2">
        <v>29</v>
      </c>
      <c r="AV32">
        <v>0.31622776601683794</v>
      </c>
      <c r="AW32">
        <v>1.6</v>
      </c>
      <c r="AY32" s="8"/>
      <c r="AZ32" s="2"/>
      <c r="BA32" s="8"/>
    </row>
    <row r="33" spans="1:53" ht="15.75" x14ac:dyDescent="0.25">
      <c r="A33">
        <v>30</v>
      </c>
      <c r="B33">
        <v>29</v>
      </c>
      <c r="C33">
        <v>30</v>
      </c>
      <c r="D33" s="3">
        <f>0.9744*(0.1)</f>
        <v>9.7440000000000013E-2</v>
      </c>
      <c r="E33" s="3">
        <f>0.963*(0.1)</f>
        <v>9.6299999999999997E-2</v>
      </c>
      <c r="F33" s="6">
        <v>5</v>
      </c>
      <c r="G33" s="3">
        <v>1.21</v>
      </c>
      <c r="H33" s="3">
        <v>0.81</v>
      </c>
      <c r="I33" s="2"/>
      <c r="K33" s="2">
        <v>30</v>
      </c>
      <c r="L33">
        <v>0.90618313999526545</v>
      </c>
      <c r="M33">
        <v>1.2000000000000002</v>
      </c>
      <c r="O33" s="8"/>
      <c r="P33" s="2"/>
      <c r="Q33" s="8"/>
      <c r="S33">
        <v>30</v>
      </c>
      <c r="T33">
        <v>29</v>
      </c>
      <c r="U33">
        <v>30</v>
      </c>
      <c r="V33" s="3">
        <f>0.9744*(0.1)</f>
        <v>9.7440000000000013E-2</v>
      </c>
      <c r="W33" s="3">
        <f>0.963*(0.1)</f>
        <v>9.6299999999999997E-2</v>
      </c>
      <c r="X33" s="6">
        <v>5</v>
      </c>
      <c r="Y33" s="3">
        <v>1.21</v>
      </c>
      <c r="Z33" s="3">
        <v>0.81</v>
      </c>
      <c r="AA33" s="2"/>
      <c r="AC33" s="2">
        <v>30</v>
      </c>
      <c r="AD33">
        <v>0.90618313999526545</v>
      </c>
      <c r="AE33">
        <v>1.2000000000000002</v>
      </c>
      <c r="AG33" s="8"/>
      <c r="AH33" s="2"/>
      <c r="AI33" s="8"/>
      <c r="AK33">
        <v>30</v>
      </c>
      <c r="AL33">
        <v>29</v>
      </c>
      <c r="AM33">
        <v>30</v>
      </c>
      <c r="AN33" s="3">
        <f>0.9744*(0.1)</f>
        <v>9.7440000000000013E-2</v>
      </c>
      <c r="AO33" s="3">
        <f>0.963*(0.1)</f>
        <v>9.6299999999999997E-2</v>
      </c>
      <c r="AP33" s="6">
        <v>5</v>
      </c>
      <c r="AQ33" s="3">
        <v>1.21</v>
      </c>
      <c r="AR33" s="3">
        <v>0.81</v>
      </c>
      <c r="AS33" s="2"/>
      <c r="AU33" s="2">
        <v>30</v>
      </c>
      <c r="AV33">
        <v>0.90618313999526545</v>
      </c>
      <c r="AW33">
        <v>1.2000000000000002</v>
      </c>
      <c r="AY33" s="8"/>
      <c r="AZ33" s="2"/>
      <c r="BA33" s="8"/>
    </row>
    <row r="34" spans="1:53" ht="15.75" x14ac:dyDescent="0.25">
      <c r="A34">
        <v>31</v>
      </c>
      <c r="B34">
        <v>30</v>
      </c>
      <c r="C34">
        <v>31</v>
      </c>
      <c r="D34" s="3">
        <f>0.3105*(0.1)</f>
        <v>3.1050000000000001E-2</v>
      </c>
      <c r="E34" s="3">
        <f>0.3619*(0.1)</f>
        <v>3.619E-2</v>
      </c>
      <c r="F34" s="6">
        <v>5</v>
      </c>
      <c r="G34" s="3">
        <v>1.21</v>
      </c>
      <c r="H34" s="3">
        <v>0.81</v>
      </c>
      <c r="I34" s="2"/>
      <c r="K34" s="2">
        <v>31</v>
      </c>
      <c r="L34">
        <v>0.90286051882393037</v>
      </c>
      <c r="M34">
        <v>1.6800000000000002</v>
      </c>
      <c r="O34" s="8"/>
      <c r="P34" s="2"/>
      <c r="S34">
        <v>31</v>
      </c>
      <c r="T34">
        <v>30</v>
      </c>
      <c r="U34">
        <v>31</v>
      </c>
      <c r="V34" s="3">
        <f>0.3105*(0.1)</f>
        <v>3.1050000000000001E-2</v>
      </c>
      <c r="W34" s="3">
        <f>0.3619*(0.1)</f>
        <v>3.619E-2</v>
      </c>
      <c r="X34" s="6">
        <v>5</v>
      </c>
      <c r="Y34" s="3">
        <v>1.21</v>
      </c>
      <c r="Z34" s="3">
        <v>0.81</v>
      </c>
      <c r="AA34" s="2"/>
      <c r="AC34" s="2">
        <v>31</v>
      </c>
      <c r="AD34">
        <v>0.90286051882393037</v>
      </c>
      <c r="AE34">
        <v>1.6800000000000002</v>
      </c>
      <c r="AG34" s="8"/>
      <c r="AH34" s="2"/>
      <c r="AK34">
        <v>31</v>
      </c>
      <c r="AL34">
        <v>30</v>
      </c>
      <c r="AM34">
        <v>31</v>
      </c>
      <c r="AN34" s="3">
        <f>0.3105*(0.1)</f>
        <v>3.1050000000000001E-2</v>
      </c>
      <c r="AO34" s="3">
        <f>0.3619*(0.1)</f>
        <v>3.619E-2</v>
      </c>
      <c r="AP34" s="6">
        <v>5</v>
      </c>
      <c r="AQ34" s="3">
        <v>1.21</v>
      </c>
      <c r="AR34" s="3">
        <v>0.81</v>
      </c>
      <c r="AS34" s="2"/>
      <c r="AU34" s="2">
        <v>31</v>
      </c>
      <c r="AV34">
        <v>0.90286051882393037</v>
      </c>
      <c r="AW34">
        <v>1.6800000000000002</v>
      </c>
      <c r="AY34" s="8"/>
      <c r="AZ34" s="2"/>
    </row>
    <row r="35" spans="1:53" ht="15.75" x14ac:dyDescent="0.25">
      <c r="A35">
        <v>32</v>
      </c>
      <c r="B35">
        <v>31</v>
      </c>
      <c r="C35">
        <v>32</v>
      </c>
      <c r="D35" s="3">
        <f>0.341*(0.1)</f>
        <v>3.4100000000000005E-2</v>
      </c>
      <c r="E35" s="3">
        <f>0.5302*(0.1)</f>
        <v>5.3020000000000005E-2</v>
      </c>
      <c r="F35" s="9">
        <v>1</v>
      </c>
      <c r="G35" s="3">
        <v>1.21</v>
      </c>
      <c r="H35" s="3">
        <v>0.81</v>
      </c>
      <c r="I35" s="2"/>
      <c r="K35" s="2">
        <v>32</v>
      </c>
      <c r="L35">
        <v>0.83205029433784372</v>
      </c>
      <c r="M35">
        <v>0.48</v>
      </c>
      <c r="O35" s="8"/>
      <c r="P35" s="2"/>
      <c r="S35">
        <v>32</v>
      </c>
      <c r="T35">
        <v>31</v>
      </c>
      <c r="U35">
        <v>32</v>
      </c>
      <c r="V35" s="3">
        <f>0.341*(0.1)</f>
        <v>3.4100000000000005E-2</v>
      </c>
      <c r="W35" s="3">
        <f>0.5302*(0.1)</f>
        <v>5.3020000000000005E-2</v>
      </c>
      <c r="X35" s="9">
        <v>1</v>
      </c>
      <c r="Y35" s="3">
        <v>1.21</v>
      </c>
      <c r="Z35" s="3">
        <v>0.81</v>
      </c>
      <c r="AA35" s="2"/>
      <c r="AC35" s="2">
        <v>32</v>
      </c>
      <c r="AD35">
        <v>0.83205029433784372</v>
      </c>
      <c r="AE35">
        <v>0.48</v>
      </c>
      <c r="AG35" s="8"/>
      <c r="AH35" s="2"/>
      <c r="AK35">
        <v>32</v>
      </c>
      <c r="AL35">
        <v>31</v>
      </c>
      <c r="AM35">
        <v>32</v>
      </c>
      <c r="AN35" s="3">
        <f>0.341*(0.1)</f>
        <v>3.4100000000000005E-2</v>
      </c>
      <c r="AO35" s="3">
        <f>0.5302*(0.1)</f>
        <v>5.3020000000000005E-2</v>
      </c>
      <c r="AP35" s="9">
        <v>1</v>
      </c>
      <c r="AQ35" s="3">
        <v>1.21</v>
      </c>
      <c r="AR35" s="3">
        <v>0.81</v>
      </c>
      <c r="AS35" s="2"/>
      <c r="AU35" s="2">
        <v>32</v>
      </c>
      <c r="AV35">
        <v>0.83205029433784372</v>
      </c>
      <c r="AW35">
        <v>0.48</v>
      </c>
      <c r="AY35" s="8"/>
      <c r="AZ35" s="2"/>
    </row>
    <row r="37" spans="1:53" x14ac:dyDescent="0.25">
      <c r="D37" s="3"/>
      <c r="E37" s="3"/>
    </row>
    <row r="38" spans="1:53" ht="15.75" x14ac:dyDescent="0.25">
      <c r="D38" s="3"/>
      <c r="E38" s="3"/>
      <c r="F38" s="23"/>
    </row>
    <row r="39" spans="1:53" x14ac:dyDescent="0.25">
      <c r="D39" s="3"/>
      <c r="E39" s="3"/>
    </row>
    <row r="40" spans="1:53" x14ac:dyDescent="0.25">
      <c r="D40" s="3"/>
      <c r="E40" s="3"/>
    </row>
    <row r="41" spans="1:53" x14ac:dyDescent="0.25">
      <c r="D41" s="3"/>
      <c r="E41" s="3"/>
    </row>
    <row r="42" spans="1:53" x14ac:dyDescent="0.25">
      <c r="D42" s="3"/>
      <c r="E42" s="3"/>
    </row>
    <row r="43" spans="1:53" x14ac:dyDescent="0.25">
      <c r="D43" s="3"/>
      <c r="E43" s="3"/>
    </row>
    <row r="44" spans="1:53" x14ac:dyDescent="0.25">
      <c r="D44" s="3"/>
      <c r="E44" s="3"/>
    </row>
    <row r="45" spans="1:53" x14ac:dyDescent="0.25">
      <c r="D45" s="3"/>
      <c r="E45" s="3"/>
    </row>
    <row r="46" spans="1:53" x14ac:dyDescent="0.25">
      <c r="D46" s="3"/>
      <c r="E46" s="3"/>
    </row>
    <row r="47" spans="1:53" x14ac:dyDescent="0.25">
      <c r="D47" s="3"/>
      <c r="E47" s="3"/>
    </row>
    <row r="48" spans="1:53" x14ac:dyDescent="0.25">
      <c r="D48" s="3"/>
      <c r="E48" s="3"/>
    </row>
    <row r="49" spans="4:5" x14ac:dyDescent="0.25">
      <c r="D49" s="3"/>
      <c r="E49" s="3"/>
    </row>
    <row r="50" spans="4:5" x14ac:dyDescent="0.25">
      <c r="D50" s="3"/>
      <c r="E50" s="3"/>
    </row>
    <row r="51" spans="4:5" x14ac:dyDescent="0.25">
      <c r="D51" s="3"/>
      <c r="E51" s="3"/>
    </row>
    <row r="52" spans="4:5" x14ac:dyDescent="0.25">
      <c r="D52" s="3"/>
      <c r="E52" s="3"/>
    </row>
    <row r="53" spans="4:5" x14ac:dyDescent="0.25">
      <c r="D53" s="3"/>
      <c r="E53" s="3"/>
    </row>
    <row r="54" spans="4:5" x14ac:dyDescent="0.25">
      <c r="D54" s="3"/>
      <c r="E54" s="3"/>
    </row>
    <row r="55" spans="4:5" x14ac:dyDescent="0.25">
      <c r="D55" s="3"/>
      <c r="E55" s="3"/>
    </row>
    <row r="56" spans="4:5" x14ac:dyDescent="0.25">
      <c r="D56" s="3"/>
      <c r="E56" s="3"/>
    </row>
    <row r="57" spans="4:5" x14ac:dyDescent="0.25">
      <c r="D57" s="3"/>
      <c r="E57" s="3"/>
    </row>
    <row r="58" spans="4:5" x14ac:dyDescent="0.25">
      <c r="D58" s="3"/>
      <c r="E58" s="3"/>
    </row>
    <row r="59" spans="4:5" x14ac:dyDescent="0.25">
      <c r="D59" s="3"/>
      <c r="E59" s="3"/>
    </row>
    <row r="60" spans="4:5" x14ac:dyDescent="0.25">
      <c r="D60" s="3"/>
      <c r="E60" s="3"/>
    </row>
    <row r="61" spans="4:5" x14ac:dyDescent="0.25">
      <c r="D61" s="3"/>
      <c r="E61" s="3"/>
    </row>
    <row r="62" spans="4:5" x14ac:dyDescent="0.25">
      <c r="D62" s="3"/>
      <c r="E62" s="3"/>
    </row>
    <row r="63" spans="4:5" x14ac:dyDescent="0.25">
      <c r="D63" s="3"/>
      <c r="E63" s="3"/>
    </row>
    <row r="64" spans="4:5" x14ac:dyDescent="0.25">
      <c r="D64" s="3"/>
      <c r="E64" s="3"/>
    </row>
    <row r="65" spans="4:5" x14ac:dyDescent="0.25">
      <c r="D65" s="3"/>
      <c r="E65" s="3"/>
    </row>
    <row r="66" spans="4:5" x14ac:dyDescent="0.25">
      <c r="D66" s="3"/>
      <c r="E66" s="3"/>
    </row>
    <row r="67" spans="4:5" x14ac:dyDescent="0.25">
      <c r="D67" s="3"/>
      <c r="E67" s="3"/>
    </row>
    <row r="68" spans="4:5" x14ac:dyDescent="0.25">
      <c r="D68" s="3"/>
      <c r="E68" s="3"/>
    </row>
  </sheetData>
  <mergeCells count="21">
    <mergeCell ref="AK1:BA1"/>
    <mergeCell ref="AK2:AO2"/>
    <mergeCell ref="AQ2:AR2"/>
    <mergeCell ref="AS2:AT2"/>
    <mergeCell ref="AU2:AW2"/>
    <mergeCell ref="AX2:AY2"/>
    <mergeCell ref="AZ2:BA2"/>
    <mergeCell ref="S1:AI1"/>
    <mergeCell ref="S2:W2"/>
    <mergeCell ref="Y2:Z2"/>
    <mergeCell ref="AA2:AB2"/>
    <mergeCell ref="AC2:AE2"/>
    <mergeCell ref="AF2:AG2"/>
    <mergeCell ref="AH2:AI2"/>
    <mergeCell ref="A1:Q1"/>
    <mergeCell ref="A2:E2"/>
    <mergeCell ref="G2:H2"/>
    <mergeCell ref="I2:J2"/>
    <mergeCell ref="K2:M2"/>
    <mergeCell ref="N2:O2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DN</vt:lpstr>
      <vt:lpstr>Multiple DNs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2022-07-25T09:47:03Z</dcterms:modified>
</cp:coreProperties>
</file>