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Distribution Network 1" sheetId="1" r:id="rId1"/>
    <sheet name="Distribution Network 2" sheetId="2" r:id="rId2"/>
  </sheets>
  <calcPr calcId="144525"/>
</workbook>
</file>

<file path=xl/calcChain.xml><?xml version="1.0" encoding="utf-8"?>
<calcChain xmlns="http://schemas.openxmlformats.org/spreadsheetml/2006/main">
  <c r="E34" i="2" l="1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<sst xmlns="http://schemas.openxmlformats.org/spreadsheetml/2006/main" count="48" uniqueCount="20">
  <si>
    <t>Line Data</t>
  </si>
  <si>
    <t>Line Capacity</t>
  </si>
  <si>
    <t>Voltage Limits</t>
  </si>
  <si>
    <t>BSU</t>
  </si>
  <si>
    <t>Inflexible Loads</t>
  </si>
  <si>
    <t>Line No.</t>
  </si>
  <si>
    <t>From Bus</t>
  </si>
  <si>
    <t>To Bus</t>
  </si>
  <si>
    <t>r (Ohm)</t>
  </si>
  <si>
    <t>x (Ohm)</t>
  </si>
  <si>
    <t>S (MVA)</t>
  </si>
  <si>
    <t>V_upper (p.u.)</t>
  </si>
  <si>
    <t>V_lower (p.u.)</t>
  </si>
  <si>
    <t>Eligible Nodes</t>
  </si>
  <si>
    <t>Bus</t>
  </si>
  <si>
    <t>Power Factor</t>
  </si>
  <si>
    <t>Unscaled P (MW)</t>
  </si>
  <si>
    <t>Initial SOC (%)</t>
  </si>
  <si>
    <t>Wind Units</t>
  </si>
  <si>
    <t>PV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</si>
</sst>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rgb="FF006100"/>
      <name val="Calibri"/>
      <family val="2"/>
      <charset val="161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1">
    <xf numFmtId="0" fontId="0" fillId="0" borderId="0" xfId="0"/>
    <xf numFmtId="0" fontId="3" fillId="4" borderId="2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0" fontId="6" fillId="5" borderId="0" xfId="2" applyFont="1" applyFill="1" applyAlignment="1">
      <alignment horizontal="center"/>
    </xf>
    <xf numFmtId="0" fontId="6" fillId="5" borderId="5" xfId="2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7" fillId="2" borderId="0" xfId="1" applyFont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8" fillId="0" borderId="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8" fillId="0" borderId="10" xfId="0" applyFont="1" applyBorder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E39" sqref="E39"/>
    </sheetView>
  </sheetViews>
  <sheetFormatPr defaultRowHeight="15" x14ac:dyDescent="0.25"/>
  <cols>
    <col min="5" max="5" width="10.85546875" customWidth="1"/>
    <col min="6" max="6" width="16" customWidth="1"/>
    <col min="7" max="7" width="14.28515625" customWidth="1"/>
    <col min="8" max="8" width="14.85546875" customWidth="1"/>
    <col min="9" max="9" width="13.85546875" customWidth="1"/>
    <col min="10" max="10" width="14.42578125" customWidth="1"/>
    <col min="12" max="12" width="14.28515625" customWidth="1"/>
    <col min="13" max="13" width="17.85546875" customWidth="1"/>
    <col min="14" max="14" width="13" customWidth="1"/>
    <col min="15" max="15" width="14.28515625" customWidth="1"/>
    <col min="16" max="16" width="13.5703125" customWidth="1"/>
    <col min="17" max="17" width="13.85546875" customWidth="1"/>
  </cols>
  <sheetData>
    <row r="1" spans="1:17" ht="16.5" thickTop="1" thickBot="1" x14ac:dyDescent="0.3">
      <c r="A1" s="1" t="s">
        <v>0</v>
      </c>
      <c r="B1" s="2"/>
      <c r="C1" s="2"/>
      <c r="D1" s="2"/>
      <c r="E1" s="3"/>
      <c r="F1" s="4" t="s">
        <v>1</v>
      </c>
      <c r="G1" s="5" t="s">
        <v>2</v>
      </c>
      <c r="H1" s="6"/>
      <c r="I1" s="7" t="s">
        <v>3</v>
      </c>
      <c r="J1" s="8"/>
      <c r="K1" s="9" t="s">
        <v>4</v>
      </c>
      <c r="L1" s="9"/>
      <c r="M1" s="9"/>
      <c r="N1" s="10" t="s">
        <v>18</v>
      </c>
      <c r="O1" s="10"/>
      <c r="P1" s="11" t="s">
        <v>19</v>
      </c>
      <c r="Q1" s="12"/>
    </row>
    <row r="2" spans="1:17" ht="16.5" thickTop="1" thickBot="1" x14ac:dyDescent="0.3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17</v>
      </c>
      <c r="K2" s="13" t="s">
        <v>14</v>
      </c>
      <c r="L2" s="13" t="s">
        <v>15</v>
      </c>
      <c r="M2" s="13" t="s">
        <v>16</v>
      </c>
      <c r="N2" s="13" t="s">
        <v>13</v>
      </c>
      <c r="O2" s="13" t="s">
        <v>15</v>
      </c>
      <c r="P2" s="13" t="s">
        <v>13</v>
      </c>
      <c r="Q2" s="13" t="s">
        <v>15</v>
      </c>
    </row>
    <row r="3" spans="1:17" ht="15.75" x14ac:dyDescent="0.25">
      <c r="A3">
        <v>1</v>
      </c>
      <c r="B3">
        <v>0</v>
      </c>
      <c r="C3">
        <v>1</v>
      </c>
      <c r="D3" s="14">
        <f>0.0922*(0.1)</f>
        <v>9.2200000000000008E-3</v>
      </c>
      <c r="E3" s="14">
        <f>0.047*(0.1)</f>
        <v>4.7000000000000002E-3</v>
      </c>
      <c r="F3" s="15">
        <v>46</v>
      </c>
      <c r="G3" s="14">
        <v>1.21</v>
      </c>
      <c r="H3" s="14">
        <v>0.81</v>
      </c>
      <c r="I3" s="16">
        <v>5</v>
      </c>
      <c r="J3" s="13">
        <v>50</v>
      </c>
      <c r="K3" s="13">
        <v>1</v>
      </c>
      <c r="L3">
        <v>0.85749292571254421</v>
      </c>
      <c r="M3">
        <v>0.8</v>
      </c>
      <c r="N3" s="13">
        <v>11</v>
      </c>
      <c r="O3" s="13">
        <v>0.95</v>
      </c>
      <c r="P3" s="13">
        <v>16</v>
      </c>
      <c r="Q3" s="13">
        <v>0.95</v>
      </c>
    </row>
    <row r="4" spans="1:17" ht="15.75" x14ac:dyDescent="0.25">
      <c r="A4">
        <v>2</v>
      </c>
      <c r="B4">
        <v>1</v>
      </c>
      <c r="C4">
        <v>2</v>
      </c>
      <c r="D4" s="14">
        <f>0.493*(0.1)</f>
        <v>4.9300000000000004E-2</v>
      </c>
      <c r="E4" s="14">
        <f>0.2511*(0.1)</f>
        <v>2.511E-2</v>
      </c>
      <c r="F4" s="17">
        <v>41</v>
      </c>
      <c r="G4" s="14">
        <v>1.21</v>
      </c>
      <c r="H4" s="14">
        <v>0.81</v>
      </c>
      <c r="I4" s="16">
        <v>8</v>
      </c>
      <c r="K4" s="13">
        <v>2</v>
      </c>
      <c r="L4">
        <v>0.91381154862025715</v>
      </c>
      <c r="M4">
        <v>0.72</v>
      </c>
      <c r="N4" s="13">
        <v>16</v>
      </c>
      <c r="O4" s="18">
        <v>0.95</v>
      </c>
      <c r="P4" s="13">
        <v>22</v>
      </c>
      <c r="Q4" s="13">
        <v>0.95</v>
      </c>
    </row>
    <row r="5" spans="1:17" ht="15.75" x14ac:dyDescent="0.25">
      <c r="A5">
        <v>3</v>
      </c>
      <c r="B5">
        <v>2</v>
      </c>
      <c r="C5">
        <v>3</v>
      </c>
      <c r="D5" s="14">
        <f>0.366*(0.1)</f>
        <v>3.6600000000000001E-2</v>
      </c>
      <c r="E5" s="14">
        <f>0.1864*(0.1)</f>
        <v>1.864E-2</v>
      </c>
      <c r="F5" s="17">
        <v>29</v>
      </c>
      <c r="G5" s="14">
        <v>1.21</v>
      </c>
      <c r="H5" s="14">
        <v>0.81</v>
      </c>
      <c r="I5" s="13">
        <v>16</v>
      </c>
      <c r="K5" s="13">
        <v>3</v>
      </c>
      <c r="L5">
        <v>0.83205029433784372</v>
      </c>
      <c r="M5">
        <v>0.96</v>
      </c>
      <c r="N5" s="13">
        <v>18</v>
      </c>
      <c r="O5" s="18">
        <v>0.95</v>
      </c>
      <c r="P5" s="13">
        <v>24</v>
      </c>
      <c r="Q5" s="13">
        <v>0.95</v>
      </c>
    </row>
    <row r="6" spans="1:17" ht="15.75" x14ac:dyDescent="0.25">
      <c r="A6">
        <v>4</v>
      </c>
      <c r="B6">
        <v>3</v>
      </c>
      <c r="C6">
        <v>4</v>
      </c>
      <c r="D6" s="14">
        <f>0.3811*(0.1)</f>
        <v>3.8110000000000005E-2</v>
      </c>
      <c r="E6" s="14">
        <f>0.1941*(0.1)</f>
        <v>1.941E-2</v>
      </c>
      <c r="F6" s="17">
        <v>29</v>
      </c>
      <c r="G6" s="14">
        <v>1.21</v>
      </c>
      <c r="H6" s="14">
        <v>0.81</v>
      </c>
      <c r="I6" s="13">
        <v>21</v>
      </c>
      <c r="K6" s="13">
        <v>4</v>
      </c>
      <c r="L6">
        <v>0.89442719099991586</v>
      </c>
      <c r="M6">
        <v>0.48</v>
      </c>
      <c r="N6" s="13">
        <v>19</v>
      </c>
      <c r="O6" s="18">
        <v>0.95</v>
      </c>
      <c r="P6" s="13">
        <v>26</v>
      </c>
      <c r="Q6" s="13">
        <v>0.95</v>
      </c>
    </row>
    <row r="7" spans="1:17" ht="15.75" x14ac:dyDescent="0.25">
      <c r="A7">
        <v>5</v>
      </c>
      <c r="B7">
        <v>4</v>
      </c>
      <c r="C7">
        <v>5</v>
      </c>
      <c r="D7" s="14">
        <f>0.819*(0.1)</f>
        <v>8.1900000000000001E-2</v>
      </c>
      <c r="E7" s="14">
        <f>0.707*(0.1)</f>
        <v>7.0699999999999999E-2</v>
      </c>
      <c r="F7" s="17">
        <v>29</v>
      </c>
      <c r="G7" s="14">
        <v>1.21</v>
      </c>
      <c r="H7" s="14">
        <v>0.81</v>
      </c>
      <c r="I7" s="13">
        <v>22</v>
      </c>
      <c r="K7" s="13">
        <v>5</v>
      </c>
      <c r="L7">
        <v>0.94868329805051377</v>
      </c>
      <c r="M7">
        <v>0.48</v>
      </c>
      <c r="N7" s="13">
        <v>21</v>
      </c>
      <c r="O7" s="18">
        <v>0.95</v>
      </c>
      <c r="P7" s="13">
        <v>28</v>
      </c>
      <c r="Q7" s="13">
        <v>0.95</v>
      </c>
    </row>
    <row r="8" spans="1:17" ht="15.75" x14ac:dyDescent="0.25">
      <c r="A8">
        <v>6</v>
      </c>
      <c r="B8">
        <v>5</v>
      </c>
      <c r="C8">
        <v>6</v>
      </c>
      <c r="D8" s="14">
        <f>0.1872*(0.1)</f>
        <v>1.8720000000000001E-2</v>
      </c>
      <c r="E8" s="14">
        <f>0.6188*(0.1)</f>
        <v>6.1880000000000004E-2</v>
      </c>
      <c r="F8" s="17">
        <v>15</v>
      </c>
      <c r="G8" s="14">
        <v>1.21</v>
      </c>
      <c r="H8" s="14">
        <v>0.81</v>
      </c>
      <c r="I8" s="13">
        <v>28</v>
      </c>
      <c r="K8" s="13">
        <v>6</v>
      </c>
      <c r="L8">
        <v>0.89442719099991586</v>
      </c>
      <c r="M8">
        <v>1.6</v>
      </c>
      <c r="N8" s="13">
        <v>23</v>
      </c>
      <c r="O8" s="18">
        <v>0.95</v>
      </c>
      <c r="P8" s="13">
        <v>30</v>
      </c>
      <c r="Q8" s="13">
        <v>0.95</v>
      </c>
    </row>
    <row r="9" spans="1:17" ht="15.75" x14ac:dyDescent="0.25">
      <c r="A9">
        <v>7</v>
      </c>
      <c r="B9">
        <v>6</v>
      </c>
      <c r="C9">
        <v>7</v>
      </c>
      <c r="D9" s="14">
        <f>0.7114*(0.1)</f>
        <v>7.1140000000000009E-2</v>
      </c>
      <c r="E9" s="14">
        <f>0.2351*(0.1)</f>
        <v>2.3510000000000003E-2</v>
      </c>
      <c r="F9" s="17">
        <v>10.5</v>
      </c>
      <c r="G9" s="14">
        <v>1.21</v>
      </c>
      <c r="H9" s="14">
        <v>0.81</v>
      </c>
      <c r="I9" s="13"/>
      <c r="K9" s="13">
        <v>7</v>
      </c>
      <c r="L9">
        <v>0.89442719099991586</v>
      </c>
      <c r="M9">
        <v>1.6</v>
      </c>
      <c r="N9" s="13"/>
      <c r="O9" s="18"/>
      <c r="P9" s="13"/>
      <c r="Q9" s="13"/>
    </row>
    <row r="10" spans="1:17" ht="15.75" x14ac:dyDescent="0.25">
      <c r="A10">
        <v>8</v>
      </c>
      <c r="B10">
        <v>7</v>
      </c>
      <c r="C10">
        <v>8</v>
      </c>
      <c r="D10" s="14">
        <f>1.03*(0.1)</f>
        <v>0.10300000000000001</v>
      </c>
      <c r="E10" s="14">
        <f>0.74*(0.1)</f>
        <v>7.3999999999999996E-2</v>
      </c>
      <c r="F10" s="17">
        <v>10.5</v>
      </c>
      <c r="G10" s="14">
        <v>1.21</v>
      </c>
      <c r="H10" s="14">
        <v>0.81</v>
      </c>
      <c r="I10" s="13"/>
      <c r="K10" s="13">
        <v>8</v>
      </c>
      <c r="L10">
        <v>0.94868329805051377</v>
      </c>
      <c r="M10">
        <v>0.48</v>
      </c>
      <c r="N10" s="13"/>
      <c r="O10" s="18"/>
      <c r="P10" s="13"/>
      <c r="Q10" s="13"/>
    </row>
    <row r="11" spans="1:17" ht="15.75" x14ac:dyDescent="0.25">
      <c r="A11">
        <v>9</v>
      </c>
      <c r="B11">
        <v>8</v>
      </c>
      <c r="C11">
        <v>9</v>
      </c>
      <c r="D11" s="14">
        <f>1.044*(0.1)</f>
        <v>0.10440000000000001</v>
      </c>
      <c r="E11" s="14">
        <f>0.74*(0.1)</f>
        <v>7.3999999999999996E-2</v>
      </c>
      <c r="F11" s="17">
        <v>10.5</v>
      </c>
      <c r="G11" s="14">
        <v>1.21</v>
      </c>
      <c r="H11" s="14">
        <v>0.81</v>
      </c>
      <c r="I11" s="13"/>
      <c r="K11" s="13">
        <v>9</v>
      </c>
      <c r="L11">
        <v>0.94868329805051377</v>
      </c>
      <c r="M11">
        <v>0.48</v>
      </c>
      <c r="N11" s="13"/>
      <c r="O11" s="18"/>
      <c r="P11" s="13"/>
      <c r="Q11" s="13"/>
    </row>
    <row r="12" spans="1:17" ht="15.75" x14ac:dyDescent="0.25">
      <c r="A12">
        <v>10</v>
      </c>
      <c r="B12">
        <v>9</v>
      </c>
      <c r="C12">
        <v>10</v>
      </c>
      <c r="D12" s="14">
        <f>0.1966*(0.1)</f>
        <v>1.966E-2</v>
      </c>
      <c r="E12" s="14">
        <f>0.065*(0.1)</f>
        <v>6.5000000000000006E-3</v>
      </c>
      <c r="F12" s="17">
        <v>10.5</v>
      </c>
      <c r="G12" s="14">
        <v>1.21</v>
      </c>
      <c r="H12" s="14">
        <v>0.81</v>
      </c>
      <c r="I12" s="13"/>
      <c r="K12" s="13">
        <v>10</v>
      </c>
      <c r="L12">
        <v>0.83205029433784372</v>
      </c>
      <c r="M12">
        <v>0.36</v>
      </c>
      <c r="N12" s="13"/>
      <c r="O12" s="18"/>
      <c r="P12" s="13"/>
      <c r="Q12" s="13"/>
    </row>
    <row r="13" spans="1:17" ht="15.75" x14ac:dyDescent="0.25">
      <c r="A13">
        <v>11</v>
      </c>
      <c r="B13">
        <v>10</v>
      </c>
      <c r="C13">
        <v>11</v>
      </c>
      <c r="D13" s="14">
        <f>0.3744*(0.1)</f>
        <v>3.7440000000000001E-2</v>
      </c>
      <c r="E13" s="14">
        <f>0.1298*(0.1)</f>
        <v>1.298E-2</v>
      </c>
      <c r="F13" s="17">
        <v>10.5</v>
      </c>
      <c r="G13" s="14">
        <v>1.21</v>
      </c>
      <c r="H13" s="14">
        <v>0.81</v>
      </c>
      <c r="I13" s="13"/>
      <c r="K13" s="13">
        <v>11</v>
      </c>
      <c r="L13">
        <v>0.86377890089843345</v>
      </c>
      <c r="M13">
        <v>0.48</v>
      </c>
      <c r="O13" s="19"/>
      <c r="P13" s="13"/>
      <c r="Q13" s="19"/>
    </row>
    <row r="14" spans="1:17" ht="15.75" x14ac:dyDescent="0.25">
      <c r="A14">
        <v>12</v>
      </c>
      <c r="B14">
        <v>11</v>
      </c>
      <c r="C14">
        <v>12</v>
      </c>
      <c r="D14" s="14">
        <f>1.468*(0.1)</f>
        <v>0.14680000000000001</v>
      </c>
      <c r="E14" s="14">
        <f>1.155*(0.1)</f>
        <v>0.11550000000000001</v>
      </c>
      <c r="F14" s="17">
        <v>5</v>
      </c>
      <c r="G14" s="14">
        <v>1.21</v>
      </c>
      <c r="H14" s="14">
        <v>0.81</v>
      </c>
      <c r="I14" s="13"/>
      <c r="K14" s="13">
        <v>12</v>
      </c>
      <c r="L14">
        <v>0.86377890089843345</v>
      </c>
      <c r="M14">
        <v>0.48</v>
      </c>
      <c r="O14" s="19"/>
      <c r="P14" s="13"/>
      <c r="Q14" s="19"/>
    </row>
    <row r="15" spans="1:17" ht="15.75" x14ac:dyDescent="0.25">
      <c r="A15">
        <v>13</v>
      </c>
      <c r="B15">
        <v>12</v>
      </c>
      <c r="C15">
        <v>13</v>
      </c>
      <c r="D15" s="14">
        <f>0.5416*(0.1)</f>
        <v>5.416E-2</v>
      </c>
      <c r="E15" s="14">
        <f>0.7129*(0.1)</f>
        <v>7.1290000000000006E-2</v>
      </c>
      <c r="F15" s="17">
        <v>4.5</v>
      </c>
      <c r="G15" s="14">
        <v>1.21</v>
      </c>
      <c r="H15" s="14">
        <v>0.81</v>
      </c>
      <c r="I15" s="13"/>
      <c r="K15" s="13">
        <v>13</v>
      </c>
      <c r="L15">
        <v>0.83205029433784372</v>
      </c>
      <c r="M15">
        <v>0.96</v>
      </c>
      <c r="O15" s="19"/>
      <c r="P15" s="13"/>
    </row>
    <row r="16" spans="1:17" ht="15.75" x14ac:dyDescent="0.25">
      <c r="A16">
        <v>14</v>
      </c>
      <c r="B16">
        <v>13</v>
      </c>
      <c r="C16">
        <v>14</v>
      </c>
      <c r="D16" s="14">
        <f>0.591*(0.1)</f>
        <v>5.91E-2</v>
      </c>
      <c r="E16" s="14">
        <f>0.526*(0.1)</f>
        <v>5.2600000000000008E-2</v>
      </c>
      <c r="F16" s="17">
        <v>3</v>
      </c>
      <c r="G16" s="14">
        <v>1.21</v>
      </c>
      <c r="H16" s="14">
        <v>0.81</v>
      </c>
      <c r="I16" s="13"/>
      <c r="K16" s="13">
        <v>14</v>
      </c>
      <c r="L16">
        <v>0.98639392383214375</v>
      </c>
      <c r="M16">
        <v>0.48</v>
      </c>
      <c r="O16" s="19"/>
      <c r="P16" s="13"/>
    </row>
    <row r="17" spans="1:17" ht="15.75" x14ac:dyDescent="0.25">
      <c r="A17">
        <v>15</v>
      </c>
      <c r="B17">
        <v>14</v>
      </c>
      <c r="C17">
        <v>15</v>
      </c>
      <c r="D17" s="14">
        <f>0.7463*(0.1)</f>
        <v>7.4630000000000002E-2</v>
      </c>
      <c r="E17" s="14">
        <f>0.545*(0.1)</f>
        <v>5.4500000000000007E-2</v>
      </c>
      <c r="F17" s="17">
        <v>2.5</v>
      </c>
      <c r="G17" s="14">
        <v>1.21</v>
      </c>
      <c r="H17" s="14">
        <v>0.81</v>
      </c>
      <c r="I17" s="13"/>
      <c r="K17" s="13">
        <v>15</v>
      </c>
      <c r="L17">
        <v>0.94868329805051377</v>
      </c>
      <c r="M17">
        <v>0.48</v>
      </c>
      <c r="O17" s="19"/>
      <c r="P17" s="13"/>
    </row>
    <row r="18" spans="1:17" ht="15.75" x14ac:dyDescent="0.25">
      <c r="A18">
        <v>16</v>
      </c>
      <c r="B18">
        <v>15</v>
      </c>
      <c r="C18">
        <v>16</v>
      </c>
      <c r="D18" s="14">
        <f>1.289*(0.1)</f>
        <v>0.12889999999999999</v>
      </c>
      <c r="E18" s="14">
        <f>1.721*(0.1)</f>
        <v>0.17210000000000003</v>
      </c>
      <c r="F18" s="17">
        <v>2.5</v>
      </c>
      <c r="G18" s="14">
        <v>1.21</v>
      </c>
      <c r="H18" s="14">
        <v>0.81</v>
      </c>
      <c r="I18" s="13"/>
      <c r="K18" s="13">
        <v>16</v>
      </c>
      <c r="L18">
        <v>0.94868329805051377</v>
      </c>
      <c r="M18">
        <v>0.48</v>
      </c>
      <c r="O18" s="19"/>
      <c r="P18" s="13"/>
      <c r="Q18" s="19"/>
    </row>
    <row r="19" spans="1:17" ht="15.75" x14ac:dyDescent="0.25">
      <c r="A19">
        <v>17</v>
      </c>
      <c r="B19">
        <v>16</v>
      </c>
      <c r="C19">
        <v>17</v>
      </c>
      <c r="D19" s="14">
        <f>0.732*(0.1)</f>
        <v>7.3200000000000001E-2</v>
      </c>
      <c r="E19" s="14">
        <f>0.574*(0.1)</f>
        <v>5.74E-2</v>
      </c>
      <c r="F19" s="17">
        <v>1</v>
      </c>
      <c r="G19" s="14">
        <v>1.21</v>
      </c>
      <c r="H19" s="14">
        <v>0.81</v>
      </c>
      <c r="I19" s="13"/>
      <c r="K19" s="13">
        <v>17</v>
      </c>
      <c r="L19">
        <v>0.91381154862025715</v>
      </c>
      <c r="M19">
        <v>0.72</v>
      </c>
      <c r="O19" s="19"/>
      <c r="P19" s="13"/>
      <c r="Q19" s="19"/>
    </row>
    <row r="20" spans="1:17" ht="15.75" x14ac:dyDescent="0.25">
      <c r="A20">
        <v>18</v>
      </c>
      <c r="B20">
        <v>1</v>
      </c>
      <c r="C20">
        <v>18</v>
      </c>
      <c r="D20" s="14">
        <f>0.164*(0.1)</f>
        <v>1.6400000000000001E-2</v>
      </c>
      <c r="E20" s="14">
        <f>0.1565*(0.1)</f>
        <v>1.5650000000000001E-2</v>
      </c>
      <c r="F20" s="17">
        <v>5</v>
      </c>
      <c r="G20" s="14">
        <v>1.21</v>
      </c>
      <c r="H20" s="14">
        <v>0.81</v>
      </c>
      <c r="I20" s="13"/>
      <c r="K20" s="13">
        <v>18</v>
      </c>
      <c r="L20">
        <v>0.91381154862025715</v>
      </c>
      <c r="M20">
        <v>0.72</v>
      </c>
      <c r="O20" s="19"/>
      <c r="P20" s="13"/>
      <c r="Q20" s="19"/>
    </row>
    <row r="21" spans="1:17" ht="15.75" x14ac:dyDescent="0.25">
      <c r="A21">
        <v>19</v>
      </c>
      <c r="B21">
        <v>18</v>
      </c>
      <c r="C21">
        <v>19</v>
      </c>
      <c r="D21" s="14">
        <f>1.5042*(0.1)</f>
        <v>0.15042</v>
      </c>
      <c r="E21" s="14">
        <f>1.3554*(0.1)</f>
        <v>0.13553999999999999</v>
      </c>
      <c r="F21" s="17">
        <v>5</v>
      </c>
      <c r="G21" s="14">
        <v>1.21</v>
      </c>
      <c r="H21" s="14">
        <v>0.81</v>
      </c>
      <c r="I21" s="13"/>
      <c r="K21" s="13">
        <v>19</v>
      </c>
      <c r="L21">
        <v>0.91381154862025715</v>
      </c>
      <c r="M21">
        <v>0.72</v>
      </c>
      <c r="O21" s="19"/>
      <c r="P21" s="13"/>
    </row>
    <row r="22" spans="1:17" ht="15.75" x14ac:dyDescent="0.25">
      <c r="A22">
        <v>20</v>
      </c>
      <c r="B22">
        <v>19</v>
      </c>
      <c r="C22">
        <v>20</v>
      </c>
      <c r="D22" s="14">
        <f>0.4095*(0.1)</f>
        <v>4.095E-2</v>
      </c>
      <c r="E22" s="14">
        <f>0.4784*(0.1)</f>
        <v>4.7840000000000001E-2</v>
      </c>
      <c r="F22" s="17">
        <v>2.1</v>
      </c>
      <c r="G22" s="14">
        <v>1.21</v>
      </c>
      <c r="H22" s="14">
        <v>0.81</v>
      </c>
      <c r="I22" s="13"/>
      <c r="K22" s="13">
        <v>20</v>
      </c>
      <c r="L22">
        <v>0.91381154862025715</v>
      </c>
      <c r="M22">
        <v>0.72</v>
      </c>
      <c r="O22" s="19"/>
      <c r="P22" s="13"/>
    </row>
    <row r="23" spans="1:17" ht="15.75" x14ac:dyDescent="0.25">
      <c r="A23">
        <v>21</v>
      </c>
      <c r="B23">
        <v>20</v>
      </c>
      <c r="C23">
        <v>21</v>
      </c>
      <c r="D23" s="14">
        <f>0.7089*(0.1)</f>
        <v>7.0889999999999995E-2</v>
      </c>
      <c r="E23" s="14">
        <f>0.9373*(0.1)</f>
        <v>9.3730000000000008E-2</v>
      </c>
      <c r="F23" s="17">
        <v>1.1000000000000001</v>
      </c>
      <c r="G23" s="14">
        <v>1.21</v>
      </c>
      <c r="H23" s="14">
        <v>0.81</v>
      </c>
      <c r="I23" s="13"/>
      <c r="K23" s="13">
        <v>21</v>
      </c>
      <c r="L23">
        <v>0.91381154862025715</v>
      </c>
      <c r="M23">
        <v>0.72</v>
      </c>
      <c r="O23" s="19"/>
      <c r="P23" s="13"/>
    </row>
    <row r="24" spans="1:17" ht="15.75" x14ac:dyDescent="0.25">
      <c r="A24">
        <v>22</v>
      </c>
      <c r="B24">
        <v>2</v>
      </c>
      <c r="C24">
        <v>22</v>
      </c>
      <c r="D24" s="14">
        <f>0.4512*(0.1)</f>
        <v>4.512E-2</v>
      </c>
      <c r="E24" s="14">
        <f>0.3083*(0.1)</f>
        <v>3.0830000000000003E-2</v>
      </c>
      <c r="F24" s="17">
        <v>10.5</v>
      </c>
      <c r="G24" s="14">
        <v>1.21</v>
      </c>
      <c r="H24" s="14">
        <v>0.81</v>
      </c>
      <c r="I24" s="13"/>
      <c r="K24" s="13">
        <v>22</v>
      </c>
      <c r="L24">
        <v>0.87415727612153782</v>
      </c>
      <c r="M24">
        <v>0.72</v>
      </c>
      <c r="O24" s="19"/>
      <c r="P24" s="13"/>
      <c r="Q24" s="19"/>
    </row>
    <row r="25" spans="1:17" ht="15.75" x14ac:dyDescent="0.25">
      <c r="A25">
        <v>23</v>
      </c>
      <c r="B25">
        <v>22</v>
      </c>
      <c r="C25">
        <v>23</v>
      </c>
      <c r="D25" s="14">
        <f>0.898*(0.1)</f>
        <v>8.9800000000000005E-2</v>
      </c>
      <c r="E25" s="14">
        <f>0.7091*(0.1)</f>
        <v>7.0910000000000001E-2</v>
      </c>
      <c r="F25" s="17">
        <v>10.5</v>
      </c>
      <c r="G25" s="14">
        <v>1.21</v>
      </c>
      <c r="H25" s="14">
        <v>0.81</v>
      </c>
      <c r="I25" s="13"/>
      <c r="K25" s="13">
        <v>23</v>
      </c>
      <c r="L25">
        <v>0.90286051882393037</v>
      </c>
      <c r="M25">
        <v>3.3600000000000003</v>
      </c>
      <c r="O25" s="19"/>
      <c r="P25" s="13"/>
      <c r="Q25" s="19"/>
    </row>
    <row r="26" spans="1:17" ht="15.75" x14ac:dyDescent="0.25">
      <c r="A26">
        <v>24</v>
      </c>
      <c r="B26">
        <v>23</v>
      </c>
      <c r="C26">
        <v>24</v>
      </c>
      <c r="D26" s="14">
        <f>0.896*(0.1)</f>
        <v>8.9600000000000013E-2</v>
      </c>
      <c r="E26" s="14">
        <f>0.7011*(0.1)</f>
        <v>7.0109999999999992E-2</v>
      </c>
      <c r="F26" s="17">
        <v>5</v>
      </c>
      <c r="G26" s="14">
        <v>1.21</v>
      </c>
      <c r="H26" s="14">
        <v>0.81</v>
      </c>
      <c r="I26" s="13"/>
      <c r="K26" s="13">
        <v>24</v>
      </c>
      <c r="L26">
        <v>0.90286051882393037</v>
      </c>
      <c r="M26">
        <v>3.3600000000000003</v>
      </c>
      <c r="O26" s="19"/>
      <c r="P26" s="13"/>
      <c r="Q26" s="19"/>
    </row>
    <row r="27" spans="1:17" ht="15.75" x14ac:dyDescent="0.25">
      <c r="A27">
        <v>25</v>
      </c>
      <c r="B27">
        <v>5</v>
      </c>
      <c r="C27">
        <v>25</v>
      </c>
      <c r="D27" s="14">
        <f>0.203*(0.1)</f>
        <v>2.0300000000000002E-2</v>
      </c>
      <c r="E27" s="14">
        <f>0.1034*(0.1)</f>
        <v>1.0340000000000002E-2</v>
      </c>
      <c r="F27" s="17">
        <v>15</v>
      </c>
      <c r="G27" s="14">
        <v>1.21</v>
      </c>
      <c r="H27" s="14">
        <v>0.81</v>
      </c>
      <c r="I27" s="13"/>
      <c r="K27" s="13">
        <v>25</v>
      </c>
      <c r="L27">
        <v>0.92307692307692302</v>
      </c>
      <c r="M27">
        <v>0.48</v>
      </c>
      <c r="O27" s="19"/>
      <c r="P27" s="13"/>
    </row>
    <row r="28" spans="1:17" ht="15.75" x14ac:dyDescent="0.25">
      <c r="A28">
        <v>26</v>
      </c>
      <c r="B28">
        <v>25</v>
      </c>
      <c r="C28">
        <v>26</v>
      </c>
      <c r="D28" s="14">
        <f>0.2842*(0.1)</f>
        <v>2.8420000000000001E-2</v>
      </c>
      <c r="E28" s="14">
        <f>0.1447*(0.1)</f>
        <v>1.447E-2</v>
      </c>
      <c r="F28" s="17">
        <v>15</v>
      </c>
      <c r="G28" s="14">
        <v>1.21</v>
      </c>
      <c r="H28" s="14">
        <v>0.81</v>
      </c>
      <c r="I28" s="13"/>
      <c r="K28" s="13">
        <v>26</v>
      </c>
      <c r="L28">
        <v>0.92307692307692302</v>
      </c>
      <c r="M28">
        <v>0.48</v>
      </c>
      <c r="O28" s="19"/>
      <c r="P28" s="13"/>
    </row>
    <row r="29" spans="1:17" ht="15.75" x14ac:dyDescent="0.25">
      <c r="A29">
        <v>27</v>
      </c>
      <c r="B29">
        <v>26</v>
      </c>
      <c r="C29">
        <v>27</v>
      </c>
      <c r="D29" s="14">
        <f>1.059*(0.1)</f>
        <v>0.10589999999999999</v>
      </c>
      <c r="E29" s="14">
        <f>0.9337*(0.1)</f>
        <v>9.3370000000000009E-2</v>
      </c>
      <c r="F29" s="17">
        <v>15</v>
      </c>
      <c r="G29" s="14">
        <v>1.21</v>
      </c>
      <c r="H29" s="14">
        <v>0.81</v>
      </c>
      <c r="I29" s="13"/>
      <c r="K29" s="13">
        <v>27</v>
      </c>
      <c r="L29">
        <v>0.94868329805051377</v>
      </c>
      <c r="M29">
        <v>0.48</v>
      </c>
      <c r="O29" s="19"/>
      <c r="P29" s="13"/>
    </row>
    <row r="30" spans="1:17" ht="15.75" x14ac:dyDescent="0.25">
      <c r="A30">
        <v>28</v>
      </c>
      <c r="B30">
        <v>27</v>
      </c>
      <c r="C30">
        <v>28</v>
      </c>
      <c r="D30" s="14">
        <f>0.8042*(0.1)</f>
        <v>8.0420000000000005E-2</v>
      </c>
      <c r="E30" s="14">
        <f>0.7006*(0.1)</f>
        <v>7.0059999999999997E-2</v>
      </c>
      <c r="F30" s="17">
        <v>15</v>
      </c>
      <c r="G30" s="14">
        <v>1.21</v>
      </c>
      <c r="H30" s="14">
        <v>0.81</v>
      </c>
      <c r="I30" s="13"/>
      <c r="K30" s="13">
        <v>28</v>
      </c>
      <c r="L30">
        <v>0.86377890089843345</v>
      </c>
      <c r="M30">
        <v>0.96</v>
      </c>
      <c r="O30" s="19"/>
      <c r="P30" s="13"/>
      <c r="Q30" s="19"/>
    </row>
    <row r="31" spans="1:17" ht="15.75" x14ac:dyDescent="0.25">
      <c r="A31">
        <v>29</v>
      </c>
      <c r="B31">
        <v>28</v>
      </c>
      <c r="C31">
        <v>29</v>
      </c>
      <c r="D31" s="14">
        <f>0.5075*(0.1)</f>
        <v>5.0749999999999997E-2</v>
      </c>
      <c r="E31" s="14">
        <f>0.2585*(0.1)</f>
        <v>2.5850000000000001E-2</v>
      </c>
      <c r="F31" s="17">
        <v>15</v>
      </c>
      <c r="G31" s="14">
        <v>1.21</v>
      </c>
      <c r="H31" s="14">
        <v>0.81</v>
      </c>
      <c r="I31" s="13"/>
      <c r="K31" s="13">
        <v>29</v>
      </c>
      <c r="L31">
        <v>0.31622776601683794</v>
      </c>
      <c r="M31">
        <v>1.6</v>
      </c>
      <c r="O31" s="19"/>
      <c r="P31" s="13"/>
      <c r="Q31" s="19"/>
    </row>
    <row r="32" spans="1:17" ht="15.75" x14ac:dyDescent="0.25">
      <c r="A32">
        <v>30</v>
      </c>
      <c r="B32">
        <v>29</v>
      </c>
      <c r="C32">
        <v>30</v>
      </c>
      <c r="D32" s="14">
        <f>0.9744*(0.1)</f>
        <v>9.7440000000000013E-2</v>
      </c>
      <c r="E32" s="14">
        <f>0.963*(0.1)</f>
        <v>9.6299999999999997E-2</v>
      </c>
      <c r="F32" s="17">
        <v>5</v>
      </c>
      <c r="G32" s="14">
        <v>1.21</v>
      </c>
      <c r="H32" s="14">
        <v>0.81</v>
      </c>
      <c r="I32" s="13"/>
      <c r="K32" s="13">
        <v>30</v>
      </c>
      <c r="L32">
        <v>0.90618313999526545</v>
      </c>
      <c r="M32">
        <v>1.2000000000000002</v>
      </c>
      <c r="O32" s="19"/>
      <c r="P32" s="13"/>
      <c r="Q32" s="19"/>
    </row>
    <row r="33" spans="1:16" ht="15.75" x14ac:dyDescent="0.25">
      <c r="A33">
        <v>31</v>
      </c>
      <c r="B33">
        <v>30</v>
      </c>
      <c r="C33">
        <v>31</v>
      </c>
      <c r="D33" s="14">
        <f>0.3105*(0.1)</f>
        <v>3.1050000000000001E-2</v>
      </c>
      <c r="E33" s="14">
        <f>0.3619*(0.1)</f>
        <v>3.619E-2</v>
      </c>
      <c r="F33" s="17">
        <v>5</v>
      </c>
      <c r="G33" s="14">
        <v>1.21</v>
      </c>
      <c r="H33" s="14">
        <v>0.81</v>
      </c>
      <c r="I33" s="13"/>
      <c r="K33" s="13">
        <v>31</v>
      </c>
      <c r="L33">
        <v>0.90286051882393037</v>
      </c>
      <c r="M33">
        <v>1.6800000000000002</v>
      </c>
      <c r="O33" s="19"/>
      <c r="P33" s="13"/>
    </row>
    <row r="34" spans="1:16" ht="15.75" x14ac:dyDescent="0.25">
      <c r="A34">
        <v>32</v>
      </c>
      <c r="B34">
        <v>31</v>
      </c>
      <c r="C34">
        <v>32</v>
      </c>
      <c r="D34" s="14">
        <f>0.341*(0.1)</f>
        <v>3.4100000000000005E-2</v>
      </c>
      <c r="E34" s="14">
        <f>0.5302*(0.1)</f>
        <v>5.3020000000000005E-2</v>
      </c>
      <c r="F34" s="20">
        <v>1</v>
      </c>
      <c r="G34" s="14">
        <v>1.21</v>
      </c>
      <c r="H34" s="14">
        <v>0.81</v>
      </c>
      <c r="I34" s="13"/>
      <c r="K34" s="13">
        <v>32</v>
      </c>
      <c r="L34">
        <v>0.83205029433784372</v>
      </c>
      <c r="M34">
        <v>0.48</v>
      </c>
      <c r="O34" s="19"/>
      <c r="P34" s="13"/>
    </row>
  </sheetData>
  <mergeCells count="6">
    <mergeCell ref="A1:E1"/>
    <mergeCell ref="G1:H1"/>
    <mergeCell ref="I1:J1"/>
    <mergeCell ref="K1:M1"/>
    <mergeCell ref="N1:O1"/>
    <mergeCell ref="P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sqref="A1:E1"/>
    </sheetView>
  </sheetViews>
  <sheetFormatPr defaultRowHeight="15" x14ac:dyDescent="0.25"/>
  <cols>
    <col min="5" max="5" width="10.28515625" customWidth="1"/>
    <col min="6" max="6" width="15.7109375" customWidth="1"/>
    <col min="7" max="7" width="13" customWidth="1"/>
    <col min="8" max="8" width="12.5703125" customWidth="1"/>
    <col min="9" max="9" width="16.28515625" customWidth="1"/>
    <col min="10" max="10" width="18.7109375" customWidth="1"/>
    <col min="12" max="12" width="12.85546875" customWidth="1"/>
    <col min="13" max="13" width="17.28515625" customWidth="1"/>
    <col min="14" max="14" width="15.85546875" customWidth="1"/>
    <col min="15" max="15" width="12.7109375" customWidth="1"/>
    <col min="16" max="16" width="15.140625" customWidth="1"/>
    <col min="17" max="17" width="15.42578125" customWidth="1"/>
  </cols>
  <sheetData>
    <row r="1" spans="1:17" ht="16.5" thickTop="1" thickBot="1" x14ac:dyDescent="0.3">
      <c r="A1" s="1" t="s">
        <v>0</v>
      </c>
      <c r="B1" s="2"/>
      <c r="C1" s="2"/>
      <c r="D1" s="2"/>
      <c r="E1" s="3"/>
      <c r="F1" s="4" t="s">
        <v>1</v>
      </c>
      <c r="G1" s="5" t="s">
        <v>2</v>
      </c>
      <c r="H1" s="6"/>
      <c r="I1" s="7" t="s">
        <v>3</v>
      </c>
      <c r="J1" s="8"/>
      <c r="K1" s="9" t="s">
        <v>4</v>
      </c>
      <c r="L1" s="9"/>
      <c r="M1" s="9"/>
      <c r="N1" s="10" t="s">
        <v>18</v>
      </c>
      <c r="O1" s="10"/>
      <c r="P1" s="11" t="s">
        <v>19</v>
      </c>
      <c r="Q1" s="12"/>
    </row>
    <row r="2" spans="1:17" ht="16.5" thickTop="1" thickBot="1" x14ac:dyDescent="0.3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17</v>
      </c>
      <c r="K2" s="13" t="s">
        <v>14</v>
      </c>
      <c r="L2" s="13" t="s">
        <v>15</v>
      </c>
      <c r="M2" s="13" t="s">
        <v>16</v>
      </c>
      <c r="N2" s="13" t="s">
        <v>13</v>
      </c>
      <c r="O2" s="13" t="s">
        <v>15</v>
      </c>
      <c r="P2" s="13" t="s">
        <v>13</v>
      </c>
      <c r="Q2" s="13" t="s">
        <v>15</v>
      </c>
    </row>
    <row r="3" spans="1:17" ht="15.75" x14ac:dyDescent="0.25">
      <c r="A3">
        <v>1</v>
      </c>
      <c r="B3">
        <v>0</v>
      </c>
      <c r="C3">
        <v>1</v>
      </c>
      <c r="D3" s="14">
        <f>0.0922*(0.1)</f>
        <v>9.2200000000000008E-3</v>
      </c>
      <c r="E3" s="14">
        <f>0.047*(0.1)</f>
        <v>4.7000000000000002E-3</v>
      </c>
      <c r="F3" s="15">
        <v>46</v>
      </c>
      <c r="G3" s="14">
        <v>1.21</v>
      </c>
      <c r="H3" s="14">
        <v>0.81</v>
      </c>
      <c r="I3" s="13">
        <v>1</v>
      </c>
      <c r="J3" s="13">
        <v>50</v>
      </c>
      <c r="K3" s="13">
        <v>1</v>
      </c>
      <c r="L3">
        <v>0.85749292571254421</v>
      </c>
      <c r="M3">
        <v>0.8</v>
      </c>
      <c r="N3" s="13">
        <v>6</v>
      </c>
      <c r="O3" s="13">
        <v>0.95</v>
      </c>
      <c r="P3" s="13">
        <v>1</v>
      </c>
      <c r="Q3" s="13">
        <v>0.95</v>
      </c>
    </row>
    <row r="4" spans="1:17" ht="15.75" x14ac:dyDescent="0.25">
      <c r="A4">
        <v>2</v>
      </c>
      <c r="B4">
        <v>1</v>
      </c>
      <c r="C4">
        <v>2</v>
      </c>
      <c r="D4" s="14">
        <f>0.493*(0.1)</f>
        <v>4.9300000000000004E-2</v>
      </c>
      <c r="E4" s="14">
        <f>0.2511*(0.1)</f>
        <v>2.511E-2</v>
      </c>
      <c r="F4" s="17">
        <v>41</v>
      </c>
      <c r="G4" s="14">
        <v>1.21</v>
      </c>
      <c r="H4" s="14">
        <v>0.81</v>
      </c>
      <c r="I4" s="13">
        <v>2</v>
      </c>
      <c r="K4" s="13">
        <v>2</v>
      </c>
      <c r="L4">
        <v>0.91381154862025715</v>
      </c>
      <c r="M4">
        <v>0.72</v>
      </c>
      <c r="N4" s="13">
        <v>25</v>
      </c>
      <c r="O4" s="18">
        <v>0.95</v>
      </c>
      <c r="P4" s="13">
        <v>2</v>
      </c>
      <c r="Q4" s="13">
        <v>0.95</v>
      </c>
    </row>
    <row r="5" spans="1:17" ht="15.75" x14ac:dyDescent="0.25">
      <c r="A5">
        <v>3</v>
      </c>
      <c r="B5">
        <v>2</v>
      </c>
      <c r="C5">
        <v>3</v>
      </c>
      <c r="D5" s="14">
        <f>0.366*(0.1)</f>
        <v>3.6600000000000001E-2</v>
      </c>
      <c r="E5" s="14">
        <f>0.1864*(0.1)</f>
        <v>1.864E-2</v>
      </c>
      <c r="F5" s="17">
        <v>29</v>
      </c>
      <c r="G5" s="14">
        <v>1.21</v>
      </c>
      <c r="H5" s="14">
        <v>0.81</v>
      </c>
      <c r="I5" s="16">
        <v>8</v>
      </c>
      <c r="K5" s="13">
        <v>3</v>
      </c>
      <c r="L5">
        <v>0.83205029433784372</v>
      </c>
      <c r="M5">
        <v>0.96</v>
      </c>
      <c r="N5" s="13">
        <v>27</v>
      </c>
      <c r="O5" s="18">
        <v>0.95</v>
      </c>
      <c r="P5" s="13">
        <v>7</v>
      </c>
      <c r="Q5" s="13">
        <v>0.95</v>
      </c>
    </row>
    <row r="6" spans="1:17" ht="15.75" x14ac:dyDescent="0.25">
      <c r="A6">
        <v>4</v>
      </c>
      <c r="B6">
        <v>3</v>
      </c>
      <c r="C6">
        <v>4</v>
      </c>
      <c r="D6" s="14">
        <f>0.3811*(0.1)</f>
        <v>3.8110000000000005E-2</v>
      </c>
      <c r="E6" s="14">
        <f>0.1941*(0.1)</f>
        <v>1.941E-2</v>
      </c>
      <c r="F6" s="17">
        <v>29</v>
      </c>
      <c r="G6" s="14">
        <v>1.21</v>
      </c>
      <c r="H6" s="14">
        <v>0.81</v>
      </c>
      <c r="I6" s="13">
        <v>15</v>
      </c>
      <c r="K6" s="13">
        <v>4</v>
      </c>
      <c r="L6">
        <v>0.89442719099991586</v>
      </c>
      <c r="M6">
        <v>0.48</v>
      </c>
      <c r="N6" s="13">
        <v>29</v>
      </c>
      <c r="O6" s="18">
        <v>0.95</v>
      </c>
      <c r="P6" s="13">
        <v>17</v>
      </c>
      <c r="Q6" s="13">
        <v>0.95</v>
      </c>
    </row>
    <row r="7" spans="1:17" ht="15.75" x14ac:dyDescent="0.25">
      <c r="A7">
        <v>5</v>
      </c>
      <c r="B7">
        <v>4</v>
      </c>
      <c r="C7">
        <v>5</v>
      </c>
      <c r="D7" s="14">
        <f>0.819*(0.1)</f>
        <v>8.1900000000000001E-2</v>
      </c>
      <c r="E7" s="14">
        <f>0.707*(0.1)</f>
        <v>7.0699999999999999E-2</v>
      </c>
      <c r="F7" s="17">
        <v>29</v>
      </c>
      <c r="G7" s="14">
        <v>1.21</v>
      </c>
      <c r="H7" s="14">
        <v>0.81</v>
      </c>
      <c r="I7" s="13">
        <v>25</v>
      </c>
      <c r="K7" s="13">
        <v>5</v>
      </c>
      <c r="L7">
        <v>0.94868329805051377</v>
      </c>
      <c r="M7">
        <v>0.48</v>
      </c>
      <c r="N7" s="13">
        <v>31</v>
      </c>
      <c r="O7" s="18">
        <v>0.95</v>
      </c>
      <c r="P7" s="13">
        <v>20</v>
      </c>
      <c r="Q7" s="13">
        <v>0.95</v>
      </c>
    </row>
    <row r="8" spans="1:17" ht="15.75" x14ac:dyDescent="0.25">
      <c r="A8">
        <v>6</v>
      </c>
      <c r="B8">
        <v>5</v>
      </c>
      <c r="C8">
        <v>6</v>
      </c>
      <c r="D8" s="14">
        <f>0.1872*(0.1)</f>
        <v>1.8720000000000001E-2</v>
      </c>
      <c r="E8" s="14">
        <f>0.6188*(0.1)</f>
        <v>6.1880000000000004E-2</v>
      </c>
      <c r="F8" s="17">
        <v>15</v>
      </c>
      <c r="G8" s="14">
        <v>1.21</v>
      </c>
      <c r="H8" s="14">
        <v>0.81</v>
      </c>
      <c r="I8" s="13">
        <v>30</v>
      </c>
      <c r="K8" s="13">
        <v>6</v>
      </c>
      <c r="L8">
        <v>0.89442719099991586</v>
      </c>
      <c r="M8">
        <v>1.6</v>
      </c>
      <c r="N8" s="13">
        <v>32</v>
      </c>
      <c r="O8" s="18">
        <v>0.95</v>
      </c>
      <c r="P8" s="13">
        <v>25</v>
      </c>
      <c r="Q8" s="13">
        <v>0.95</v>
      </c>
    </row>
    <row r="9" spans="1:17" ht="15.75" x14ac:dyDescent="0.25">
      <c r="A9">
        <v>7</v>
      </c>
      <c r="B9">
        <v>6</v>
      </c>
      <c r="C9">
        <v>7</v>
      </c>
      <c r="D9" s="14">
        <f>0.7114*(0.1)</f>
        <v>7.1140000000000009E-2</v>
      </c>
      <c r="E9" s="14">
        <f>0.2351*(0.1)</f>
        <v>2.3510000000000003E-2</v>
      </c>
      <c r="F9" s="17">
        <v>10.5</v>
      </c>
      <c r="G9" s="14">
        <v>1.21</v>
      </c>
      <c r="H9" s="14">
        <v>0.81</v>
      </c>
      <c r="I9" s="13"/>
      <c r="K9" s="13">
        <v>7</v>
      </c>
      <c r="L9">
        <v>0.89442719099991586</v>
      </c>
      <c r="M9">
        <v>1.6</v>
      </c>
      <c r="O9" s="19"/>
    </row>
    <row r="10" spans="1:17" ht="15.75" x14ac:dyDescent="0.25">
      <c r="A10">
        <v>8</v>
      </c>
      <c r="B10">
        <v>7</v>
      </c>
      <c r="C10">
        <v>8</v>
      </c>
      <c r="D10" s="14">
        <f>1.03*(0.1)</f>
        <v>0.10300000000000001</v>
      </c>
      <c r="E10" s="14">
        <f>0.74*(0.1)</f>
        <v>7.3999999999999996E-2</v>
      </c>
      <c r="F10" s="17">
        <v>10.5</v>
      </c>
      <c r="G10" s="14">
        <v>1.21</v>
      </c>
      <c r="H10" s="14">
        <v>0.81</v>
      </c>
      <c r="I10" s="13"/>
      <c r="K10" s="13">
        <v>8</v>
      </c>
      <c r="L10">
        <v>0.94868329805051377</v>
      </c>
      <c r="M10">
        <v>0.48</v>
      </c>
      <c r="O10" s="19"/>
    </row>
    <row r="11" spans="1:17" ht="15.75" x14ac:dyDescent="0.25">
      <c r="A11">
        <v>9</v>
      </c>
      <c r="B11">
        <v>8</v>
      </c>
      <c r="C11">
        <v>9</v>
      </c>
      <c r="D11" s="14">
        <f>1.044*(0.1)</f>
        <v>0.10440000000000001</v>
      </c>
      <c r="E11" s="14">
        <f>0.74*(0.1)</f>
        <v>7.3999999999999996E-2</v>
      </c>
      <c r="F11" s="17">
        <v>10.5</v>
      </c>
      <c r="G11" s="14">
        <v>1.21</v>
      </c>
      <c r="H11" s="14">
        <v>0.81</v>
      </c>
      <c r="I11" s="13"/>
      <c r="K11" s="13">
        <v>9</v>
      </c>
      <c r="L11">
        <v>0.94868329805051377</v>
      </c>
      <c r="M11">
        <v>0.48</v>
      </c>
      <c r="O11" s="19"/>
    </row>
    <row r="12" spans="1:17" ht="15.75" x14ac:dyDescent="0.25">
      <c r="A12">
        <v>10</v>
      </c>
      <c r="B12">
        <v>9</v>
      </c>
      <c r="C12">
        <v>10</v>
      </c>
      <c r="D12" s="14">
        <f>0.1966*(0.1)</f>
        <v>1.966E-2</v>
      </c>
      <c r="E12" s="14">
        <f>0.065*(0.1)</f>
        <v>6.5000000000000006E-3</v>
      </c>
      <c r="F12" s="17">
        <v>10.5</v>
      </c>
      <c r="G12" s="14">
        <v>1.21</v>
      </c>
      <c r="H12" s="14">
        <v>0.81</v>
      </c>
      <c r="I12" s="13"/>
      <c r="K12" s="13">
        <v>10</v>
      </c>
      <c r="L12">
        <v>0.83205029433784372</v>
      </c>
      <c r="M12">
        <v>0.36</v>
      </c>
      <c r="O12" s="19"/>
    </row>
    <row r="13" spans="1:17" ht="15.75" x14ac:dyDescent="0.25">
      <c r="A13">
        <v>11</v>
      </c>
      <c r="B13">
        <v>10</v>
      </c>
      <c r="C13">
        <v>11</v>
      </c>
      <c r="D13" s="14">
        <f>0.3744*(0.1)</f>
        <v>3.7440000000000001E-2</v>
      </c>
      <c r="E13" s="14">
        <f>0.1298*(0.1)</f>
        <v>1.298E-2</v>
      </c>
      <c r="F13" s="17">
        <v>10.5</v>
      </c>
      <c r="G13" s="14">
        <v>1.21</v>
      </c>
      <c r="H13" s="14">
        <v>0.81</v>
      </c>
      <c r="I13" s="13"/>
      <c r="K13" s="13">
        <v>11</v>
      </c>
      <c r="L13">
        <v>0.86377890089843345</v>
      </c>
      <c r="M13">
        <v>0.48</v>
      </c>
      <c r="O13" s="19"/>
    </row>
    <row r="14" spans="1:17" ht="15.75" x14ac:dyDescent="0.25">
      <c r="A14">
        <v>12</v>
      </c>
      <c r="B14">
        <v>11</v>
      </c>
      <c r="C14">
        <v>12</v>
      </c>
      <c r="D14" s="14">
        <f>1.468*(0.1)</f>
        <v>0.14680000000000001</v>
      </c>
      <c r="E14" s="14">
        <f>1.155*(0.1)</f>
        <v>0.11550000000000001</v>
      </c>
      <c r="F14" s="17">
        <v>5</v>
      </c>
      <c r="G14" s="14">
        <v>1.21</v>
      </c>
      <c r="H14" s="14">
        <v>0.81</v>
      </c>
      <c r="I14" s="13"/>
      <c r="K14" s="13">
        <v>12</v>
      </c>
      <c r="L14">
        <v>0.86377890089843345</v>
      </c>
      <c r="M14">
        <v>0.48</v>
      </c>
      <c r="O14" s="19"/>
      <c r="P14" s="13"/>
      <c r="Q14" s="19"/>
    </row>
    <row r="15" spans="1:17" ht="15.75" x14ac:dyDescent="0.25">
      <c r="A15">
        <v>13</v>
      </c>
      <c r="B15">
        <v>12</v>
      </c>
      <c r="C15">
        <v>13</v>
      </c>
      <c r="D15" s="14">
        <f>0.5416*(0.1)</f>
        <v>5.416E-2</v>
      </c>
      <c r="E15" s="14">
        <f>0.7129*(0.1)</f>
        <v>7.1290000000000006E-2</v>
      </c>
      <c r="F15" s="17">
        <v>4.5</v>
      </c>
      <c r="G15" s="14">
        <v>1.21</v>
      </c>
      <c r="H15" s="14">
        <v>0.81</v>
      </c>
      <c r="I15" s="13"/>
      <c r="K15" s="13">
        <v>13</v>
      </c>
      <c r="L15">
        <v>0.83205029433784372</v>
      </c>
      <c r="M15">
        <v>0.96</v>
      </c>
      <c r="O15" s="19"/>
      <c r="P15" s="13"/>
    </row>
    <row r="16" spans="1:17" ht="15.75" x14ac:dyDescent="0.25">
      <c r="A16">
        <v>14</v>
      </c>
      <c r="B16">
        <v>13</v>
      </c>
      <c r="C16">
        <v>14</v>
      </c>
      <c r="D16" s="14">
        <f>0.591*(0.1)</f>
        <v>5.91E-2</v>
      </c>
      <c r="E16" s="14">
        <f>0.526*(0.1)</f>
        <v>5.2600000000000008E-2</v>
      </c>
      <c r="F16" s="17">
        <v>3</v>
      </c>
      <c r="G16" s="14">
        <v>1.21</v>
      </c>
      <c r="H16" s="14">
        <v>0.81</v>
      </c>
      <c r="I16" s="13"/>
      <c r="K16" s="13">
        <v>14</v>
      </c>
      <c r="L16">
        <v>0.98639392383214375</v>
      </c>
      <c r="M16">
        <v>0.48</v>
      </c>
      <c r="O16" s="19"/>
      <c r="P16" s="13"/>
    </row>
    <row r="17" spans="1:17" ht="15.75" x14ac:dyDescent="0.25">
      <c r="A17">
        <v>15</v>
      </c>
      <c r="B17">
        <v>14</v>
      </c>
      <c r="C17">
        <v>15</v>
      </c>
      <c r="D17" s="14">
        <f>0.7463*(0.1)</f>
        <v>7.4630000000000002E-2</v>
      </c>
      <c r="E17" s="14">
        <f>0.545*(0.1)</f>
        <v>5.4500000000000007E-2</v>
      </c>
      <c r="F17" s="17">
        <v>2.5</v>
      </c>
      <c r="G17" s="14">
        <v>1.21</v>
      </c>
      <c r="H17" s="14">
        <v>0.81</v>
      </c>
      <c r="I17" s="13"/>
      <c r="K17" s="13">
        <v>15</v>
      </c>
      <c r="L17">
        <v>0.94868329805051377</v>
      </c>
      <c r="M17">
        <v>0.48</v>
      </c>
      <c r="O17" s="19"/>
      <c r="P17" s="13"/>
    </row>
    <row r="18" spans="1:17" ht="15.75" x14ac:dyDescent="0.25">
      <c r="A18">
        <v>16</v>
      </c>
      <c r="B18">
        <v>15</v>
      </c>
      <c r="C18">
        <v>16</v>
      </c>
      <c r="D18" s="14">
        <f>1.289*(0.1)</f>
        <v>0.12889999999999999</v>
      </c>
      <c r="E18" s="14">
        <f>1.721*(0.1)</f>
        <v>0.17210000000000003</v>
      </c>
      <c r="F18" s="17">
        <v>2.5</v>
      </c>
      <c r="G18" s="14">
        <v>1.21</v>
      </c>
      <c r="H18" s="14">
        <v>0.81</v>
      </c>
      <c r="I18" s="13"/>
      <c r="K18" s="13">
        <v>16</v>
      </c>
      <c r="L18">
        <v>0.94868329805051377</v>
      </c>
      <c r="M18">
        <v>0.48</v>
      </c>
      <c r="O18" s="19"/>
      <c r="P18" s="13"/>
      <c r="Q18" s="19"/>
    </row>
    <row r="19" spans="1:17" ht="15.75" x14ac:dyDescent="0.25">
      <c r="A19">
        <v>17</v>
      </c>
      <c r="B19">
        <v>16</v>
      </c>
      <c r="C19">
        <v>17</v>
      </c>
      <c r="D19" s="14">
        <f>0.732*(0.1)</f>
        <v>7.3200000000000001E-2</v>
      </c>
      <c r="E19" s="14">
        <f>0.574*(0.1)</f>
        <v>5.74E-2</v>
      </c>
      <c r="F19" s="17">
        <v>1</v>
      </c>
      <c r="G19" s="14">
        <v>1.21</v>
      </c>
      <c r="H19" s="14">
        <v>0.81</v>
      </c>
      <c r="I19" s="13"/>
      <c r="K19" s="13">
        <v>17</v>
      </c>
      <c r="L19">
        <v>0.91381154862025715</v>
      </c>
      <c r="M19">
        <v>0.72</v>
      </c>
      <c r="O19" s="19"/>
      <c r="P19" s="13"/>
      <c r="Q19" s="19"/>
    </row>
    <row r="20" spans="1:17" ht="15.75" x14ac:dyDescent="0.25">
      <c r="A20">
        <v>18</v>
      </c>
      <c r="B20">
        <v>1</v>
      </c>
      <c r="C20">
        <v>18</v>
      </c>
      <c r="D20" s="14">
        <f>0.164*(0.1)</f>
        <v>1.6400000000000001E-2</v>
      </c>
      <c r="E20" s="14">
        <f>0.1565*(0.1)</f>
        <v>1.5650000000000001E-2</v>
      </c>
      <c r="F20" s="17">
        <v>5</v>
      </c>
      <c r="G20" s="14">
        <v>1.21</v>
      </c>
      <c r="H20" s="14">
        <v>0.81</v>
      </c>
      <c r="I20" s="13"/>
      <c r="K20" s="13">
        <v>18</v>
      </c>
      <c r="L20">
        <v>0.91381154862025715</v>
      </c>
      <c r="M20">
        <v>0.72</v>
      </c>
      <c r="O20" s="19"/>
      <c r="P20" s="13"/>
      <c r="Q20" s="19"/>
    </row>
    <row r="21" spans="1:17" ht="15.75" x14ac:dyDescent="0.25">
      <c r="A21">
        <v>19</v>
      </c>
      <c r="B21">
        <v>18</v>
      </c>
      <c r="C21">
        <v>19</v>
      </c>
      <c r="D21" s="14">
        <f>1.5042*(0.1)</f>
        <v>0.15042</v>
      </c>
      <c r="E21" s="14">
        <f>1.3554*(0.1)</f>
        <v>0.13553999999999999</v>
      </c>
      <c r="F21" s="17">
        <v>5</v>
      </c>
      <c r="G21" s="14">
        <v>1.21</v>
      </c>
      <c r="H21" s="14">
        <v>0.81</v>
      </c>
      <c r="I21" s="13"/>
      <c r="K21" s="13">
        <v>19</v>
      </c>
      <c r="L21">
        <v>0.91381154862025715</v>
      </c>
      <c r="M21">
        <v>0.72</v>
      </c>
      <c r="O21" s="19"/>
      <c r="P21" s="13"/>
    </row>
    <row r="22" spans="1:17" ht="15.75" x14ac:dyDescent="0.25">
      <c r="A22">
        <v>20</v>
      </c>
      <c r="B22">
        <v>19</v>
      </c>
      <c r="C22">
        <v>20</v>
      </c>
      <c r="D22" s="14">
        <f>0.4095*(0.1)</f>
        <v>4.095E-2</v>
      </c>
      <c r="E22" s="14">
        <f>0.4784*(0.1)</f>
        <v>4.7840000000000001E-2</v>
      </c>
      <c r="F22" s="17">
        <v>2.1</v>
      </c>
      <c r="G22" s="14">
        <v>1.21</v>
      </c>
      <c r="H22" s="14">
        <v>0.81</v>
      </c>
      <c r="I22" s="13"/>
      <c r="K22" s="13">
        <v>20</v>
      </c>
      <c r="L22">
        <v>0.91381154862025715</v>
      </c>
      <c r="M22">
        <v>0.72</v>
      </c>
      <c r="O22" s="19"/>
      <c r="P22" s="13"/>
    </row>
    <row r="23" spans="1:17" ht="15.75" x14ac:dyDescent="0.25">
      <c r="A23">
        <v>21</v>
      </c>
      <c r="B23">
        <v>20</v>
      </c>
      <c r="C23">
        <v>21</v>
      </c>
      <c r="D23" s="14">
        <f>0.7089*(0.1)</f>
        <v>7.0889999999999995E-2</v>
      </c>
      <c r="E23" s="14">
        <f>0.9373*(0.1)</f>
        <v>9.3730000000000008E-2</v>
      </c>
      <c r="F23" s="17">
        <v>1.1000000000000001</v>
      </c>
      <c r="G23" s="14">
        <v>1.21</v>
      </c>
      <c r="H23" s="14">
        <v>0.81</v>
      </c>
      <c r="I23" s="13"/>
      <c r="K23" s="13">
        <v>21</v>
      </c>
      <c r="L23">
        <v>0.91381154862025715</v>
      </c>
      <c r="M23">
        <v>0.72</v>
      </c>
      <c r="O23" s="19"/>
      <c r="P23" s="13"/>
    </row>
    <row r="24" spans="1:17" ht="15.75" x14ac:dyDescent="0.25">
      <c r="A24">
        <v>22</v>
      </c>
      <c r="B24">
        <v>2</v>
      </c>
      <c r="C24">
        <v>22</v>
      </c>
      <c r="D24" s="14">
        <f>0.4512*(0.1)</f>
        <v>4.512E-2</v>
      </c>
      <c r="E24" s="14">
        <f>0.3083*(0.1)</f>
        <v>3.0830000000000003E-2</v>
      </c>
      <c r="F24" s="17">
        <v>10.5</v>
      </c>
      <c r="G24" s="14">
        <v>1.21</v>
      </c>
      <c r="H24" s="14">
        <v>0.81</v>
      </c>
      <c r="I24" s="13"/>
      <c r="K24" s="13">
        <v>22</v>
      </c>
      <c r="L24">
        <v>0.87415727612153782</v>
      </c>
      <c r="M24">
        <v>0.72</v>
      </c>
      <c r="O24" s="19"/>
      <c r="P24" s="13"/>
      <c r="Q24" s="19"/>
    </row>
    <row r="25" spans="1:17" ht="15.75" x14ac:dyDescent="0.25">
      <c r="A25">
        <v>23</v>
      </c>
      <c r="B25">
        <v>22</v>
      </c>
      <c r="C25">
        <v>23</v>
      </c>
      <c r="D25" s="14">
        <f>0.898*(0.1)</f>
        <v>8.9800000000000005E-2</v>
      </c>
      <c r="E25" s="14">
        <f>0.7091*(0.1)</f>
        <v>7.0910000000000001E-2</v>
      </c>
      <c r="F25" s="17">
        <v>10.5</v>
      </c>
      <c r="G25" s="14">
        <v>1.21</v>
      </c>
      <c r="H25" s="14">
        <v>0.81</v>
      </c>
      <c r="I25" s="13"/>
      <c r="K25" s="13">
        <v>23</v>
      </c>
      <c r="L25">
        <v>0.90286051882393037</v>
      </c>
      <c r="M25">
        <v>3.3600000000000003</v>
      </c>
      <c r="O25" s="19"/>
      <c r="P25" s="13"/>
      <c r="Q25" s="19"/>
    </row>
    <row r="26" spans="1:17" ht="15.75" x14ac:dyDescent="0.25">
      <c r="A26">
        <v>24</v>
      </c>
      <c r="B26">
        <v>23</v>
      </c>
      <c r="C26">
        <v>24</v>
      </c>
      <c r="D26" s="14">
        <f>0.896*(0.1)</f>
        <v>8.9600000000000013E-2</v>
      </c>
      <c r="E26" s="14">
        <f>0.7011*(0.1)</f>
        <v>7.0109999999999992E-2</v>
      </c>
      <c r="F26" s="17">
        <v>5</v>
      </c>
      <c r="G26" s="14">
        <v>1.21</v>
      </c>
      <c r="H26" s="14">
        <v>0.81</v>
      </c>
      <c r="I26" s="13"/>
      <c r="K26" s="13">
        <v>24</v>
      </c>
      <c r="L26">
        <v>0.90286051882393037</v>
      </c>
      <c r="M26">
        <v>3.3600000000000003</v>
      </c>
      <c r="O26" s="19"/>
      <c r="P26" s="13"/>
      <c r="Q26" s="19"/>
    </row>
    <row r="27" spans="1:17" ht="15.75" x14ac:dyDescent="0.25">
      <c r="A27">
        <v>25</v>
      </c>
      <c r="B27">
        <v>5</v>
      </c>
      <c r="C27">
        <v>25</v>
      </c>
      <c r="D27" s="14">
        <f>0.203*(0.1)</f>
        <v>2.0300000000000002E-2</v>
      </c>
      <c r="E27" s="14">
        <f>0.1034*(0.1)</f>
        <v>1.0340000000000002E-2</v>
      </c>
      <c r="F27" s="17">
        <v>15</v>
      </c>
      <c r="G27" s="14">
        <v>1.21</v>
      </c>
      <c r="H27" s="14">
        <v>0.81</v>
      </c>
      <c r="I27" s="13"/>
      <c r="K27" s="13">
        <v>25</v>
      </c>
      <c r="L27">
        <v>0.92307692307692302</v>
      </c>
      <c r="M27">
        <v>0.48</v>
      </c>
      <c r="O27" s="19"/>
      <c r="P27" s="13"/>
    </row>
    <row r="28" spans="1:17" ht="15.75" x14ac:dyDescent="0.25">
      <c r="A28">
        <v>26</v>
      </c>
      <c r="B28">
        <v>25</v>
      </c>
      <c r="C28">
        <v>26</v>
      </c>
      <c r="D28" s="14">
        <f>0.2842*(0.1)</f>
        <v>2.8420000000000001E-2</v>
      </c>
      <c r="E28" s="14">
        <f>0.1447*(0.1)</f>
        <v>1.447E-2</v>
      </c>
      <c r="F28" s="17">
        <v>15</v>
      </c>
      <c r="G28" s="14">
        <v>1.21</v>
      </c>
      <c r="H28" s="14">
        <v>0.81</v>
      </c>
      <c r="I28" s="13"/>
      <c r="K28" s="13">
        <v>26</v>
      </c>
      <c r="L28">
        <v>0.92307692307692302</v>
      </c>
      <c r="M28">
        <v>0.48</v>
      </c>
      <c r="O28" s="19"/>
      <c r="P28" s="13"/>
    </row>
    <row r="29" spans="1:17" ht="15.75" x14ac:dyDescent="0.25">
      <c r="A29">
        <v>27</v>
      </c>
      <c r="B29">
        <v>26</v>
      </c>
      <c r="C29">
        <v>27</v>
      </c>
      <c r="D29" s="14">
        <f>1.059*(0.1)</f>
        <v>0.10589999999999999</v>
      </c>
      <c r="E29" s="14">
        <f>0.9337*(0.1)</f>
        <v>9.3370000000000009E-2</v>
      </c>
      <c r="F29" s="17">
        <v>15</v>
      </c>
      <c r="G29" s="14">
        <v>1.21</v>
      </c>
      <c r="H29" s="14">
        <v>0.81</v>
      </c>
      <c r="I29" s="13"/>
      <c r="K29" s="13">
        <v>27</v>
      </c>
      <c r="L29">
        <v>0.94868329805051377</v>
      </c>
      <c r="M29">
        <v>0.48</v>
      </c>
      <c r="O29" s="19"/>
      <c r="P29" s="13"/>
    </row>
    <row r="30" spans="1:17" ht="15.75" x14ac:dyDescent="0.25">
      <c r="A30">
        <v>28</v>
      </c>
      <c r="B30">
        <v>27</v>
      </c>
      <c r="C30">
        <v>28</v>
      </c>
      <c r="D30" s="14">
        <f>0.8042*(0.1)</f>
        <v>8.0420000000000005E-2</v>
      </c>
      <c r="E30" s="14">
        <f>0.7006*(0.1)</f>
        <v>7.0059999999999997E-2</v>
      </c>
      <c r="F30" s="17">
        <v>15</v>
      </c>
      <c r="G30" s="14">
        <v>1.21</v>
      </c>
      <c r="H30" s="14">
        <v>0.81</v>
      </c>
      <c r="I30" s="13"/>
      <c r="K30" s="13">
        <v>28</v>
      </c>
      <c r="L30">
        <v>0.86377890089843345</v>
      </c>
      <c r="M30">
        <v>0.96</v>
      </c>
      <c r="O30" s="19"/>
      <c r="P30" s="13"/>
      <c r="Q30" s="19"/>
    </row>
    <row r="31" spans="1:17" ht="15.75" x14ac:dyDescent="0.25">
      <c r="A31">
        <v>29</v>
      </c>
      <c r="B31">
        <v>28</v>
      </c>
      <c r="C31">
        <v>29</v>
      </c>
      <c r="D31" s="14">
        <f>0.5075*(0.1)</f>
        <v>5.0749999999999997E-2</v>
      </c>
      <c r="E31" s="14">
        <f>0.2585*(0.1)</f>
        <v>2.5850000000000001E-2</v>
      </c>
      <c r="F31" s="17">
        <v>15</v>
      </c>
      <c r="G31" s="14">
        <v>1.21</v>
      </c>
      <c r="H31" s="14">
        <v>0.81</v>
      </c>
      <c r="I31" s="13"/>
      <c r="K31" s="13">
        <v>29</v>
      </c>
      <c r="L31">
        <v>0.31622776601683794</v>
      </c>
      <c r="M31">
        <v>1.6</v>
      </c>
      <c r="O31" s="19"/>
      <c r="P31" s="13"/>
      <c r="Q31" s="19"/>
    </row>
    <row r="32" spans="1:17" ht="15.75" x14ac:dyDescent="0.25">
      <c r="A32">
        <v>30</v>
      </c>
      <c r="B32">
        <v>29</v>
      </c>
      <c r="C32">
        <v>30</v>
      </c>
      <c r="D32" s="14">
        <f>0.9744*(0.1)</f>
        <v>9.7440000000000013E-2</v>
      </c>
      <c r="E32" s="14">
        <f>0.963*(0.1)</f>
        <v>9.6299999999999997E-2</v>
      </c>
      <c r="F32" s="17">
        <v>5</v>
      </c>
      <c r="G32" s="14">
        <v>1.21</v>
      </c>
      <c r="H32" s="14">
        <v>0.81</v>
      </c>
      <c r="I32" s="13"/>
      <c r="K32" s="13">
        <v>30</v>
      </c>
      <c r="L32">
        <v>0.90618313999526545</v>
      </c>
      <c r="M32">
        <v>1.2000000000000002</v>
      </c>
      <c r="O32" s="19"/>
      <c r="P32" s="13"/>
      <c r="Q32" s="19"/>
    </row>
    <row r="33" spans="1:16" ht="15.75" x14ac:dyDescent="0.25">
      <c r="A33">
        <v>31</v>
      </c>
      <c r="B33">
        <v>30</v>
      </c>
      <c r="C33">
        <v>31</v>
      </c>
      <c r="D33" s="14">
        <f>0.3105*(0.1)</f>
        <v>3.1050000000000001E-2</v>
      </c>
      <c r="E33" s="14">
        <f>0.3619*(0.1)</f>
        <v>3.619E-2</v>
      </c>
      <c r="F33" s="17">
        <v>5</v>
      </c>
      <c r="G33" s="14">
        <v>1.21</v>
      </c>
      <c r="H33" s="14">
        <v>0.81</v>
      </c>
      <c r="I33" s="13"/>
      <c r="K33" s="13">
        <v>31</v>
      </c>
      <c r="L33">
        <v>0.90286051882393037</v>
      </c>
      <c r="M33">
        <v>1.6800000000000002</v>
      </c>
      <c r="O33" s="19"/>
      <c r="P33" s="13"/>
    </row>
    <row r="34" spans="1:16" ht="15.75" x14ac:dyDescent="0.25">
      <c r="A34">
        <v>32</v>
      </c>
      <c r="B34">
        <v>31</v>
      </c>
      <c r="C34">
        <v>32</v>
      </c>
      <c r="D34" s="14">
        <f>0.341*(0.1)</f>
        <v>3.4100000000000005E-2</v>
      </c>
      <c r="E34" s="14">
        <f>0.5302*(0.1)</f>
        <v>5.3020000000000005E-2</v>
      </c>
      <c r="F34" s="20">
        <v>1</v>
      </c>
      <c r="G34" s="14">
        <v>1.21</v>
      </c>
      <c r="H34" s="14">
        <v>0.81</v>
      </c>
      <c r="I34" s="13"/>
      <c r="K34" s="13">
        <v>32</v>
      </c>
      <c r="L34">
        <v>0.83205029433784372</v>
      </c>
      <c r="M34">
        <v>0.48</v>
      </c>
      <c r="O34" s="19"/>
      <c r="P34" s="13"/>
    </row>
  </sheetData>
  <mergeCells count="6">
    <mergeCell ref="A1:E1"/>
    <mergeCell ref="G1:H1"/>
    <mergeCell ref="I1:J1"/>
    <mergeCell ref="K1:M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Network 1</vt:lpstr>
      <vt:lpstr>Distribution Network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2022-07-25T08:29:15Z</dcterms:modified>
</cp:coreProperties>
</file>