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ections IV.A-IV.D" sheetId="1" r:id="rId1"/>
    <sheet name="Section IV.E" sheetId="2" r:id="rId2"/>
  </sheets>
  <calcPr calcId="144525"/>
</workbook>
</file>

<file path=xl/calcChain.xml><?xml version="1.0" encoding="utf-8"?>
<calcChain xmlns="http://schemas.openxmlformats.org/spreadsheetml/2006/main">
  <c r="E34" i="2" l="1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V34" i="1"/>
  <c r="U34" i="1"/>
  <c r="E34" i="1"/>
  <c r="D34" i="1"/>
  <c r="V33" i="1"/>
  <c r="U33" i="1"/>
  <c r="E33" i="1"/>
  <c r="D33" i="1"/>
  <c r="V32" i="1"/>
  <c r="U32" i="1"/>
  <c r="E32" i="1"/>
  <c r="D32" i="1"/>
  <c r="V31" i="1"/>
  <c r="U31" i="1"/>
  <c r="E31" i="1"/>
  <c r="D31" i="1"/>
  <c r="V30" i="1"/>
  <c r="U30" i="1"/>
  <c r="E30" i="1"/>
  <c r="D30" i="1"/>
  <c r="V29" i="1"/>
  <c r="U29" i="1"/>
  <c r="E29" i="1"/>
  <c r="D29" i="1"/>
  <c r="V28" i="1"/>
  <c r="U28" i="1"/>
  <c r="E28" i="1"/>
  <c r="D28" i="1"/>
  <c r="V27" i="1"/>
  <c r="U27" i="1"/>
  <c r="E27" i="1"/>
  <c r="D27" i="1"/>
  <c r="V26" i="1"/>
  <c r="U26" i="1"/>
  <c r="E26" i="1"/>
  <c r="D26" i="1"/>
  <c r="V25" i="1"/>
  <c r="U25" i="1"/>
  <c r="E25" i="1"/>
  <c r="D25" i="1"/>
  <c r="V24" i="1"/>
  <c r="U24" i="1"/>
  <c r="E24" i="1"/>
  <c r="D24" i="1"/>
  <c r="V23" i="1"/>
  <c r="U23" i="1"/>
  <c r="E23" i="1"/>
  <c r="D23" i="1"/>
  <c r="V22" i="1"/>
  <c r="U22" i="1"/>
  <c r="E22" i="1"/>
  <c r="D22" i="1"/>
  <c r="V21" i="1"/>
  <c r="U21" i="1"/>
  <c r="E21" i="1"/>
  <c r="D21" i="1"/>
  <c r="V20" i="1"/>
  <c r="U20" i="1"/>
  <c r="E20" i="1"/>
  <c r="D20" i="1"/>
  <c r="V19" i="1"/>
  <c r="U19" i="1"/>
  <c r="E19" i="1"/>
  <c r="D19" i="1"/>
  <c r="V18" i="1"/>
  <c r="U18" i="1"/>
  <c r="E18" i="1"/>
  <c r="D18" i="1"/>
  <c r="V17" i="1"/>
  <c r="U17" i="1"/>
  <c r="E17" i="1"/>
  <c r="D17" i="1"/>
  <c r="V16" i="1"/>
  <c r="U16" i="1"/>
  <c r="E16" i="1"/>
  <c r="D16" i="1"/>
  <c r="V15" i="1"/>
  <c r="U15" i="1"/>
  <c r="E15" i="1"/>
  <c r="D15" i="1"/>
  <c r="V14" i="1"/>
  <c r="U14" i="1"/>
  <c r="E14" i="1"/>
  <c r="D14" i="1"/>
  <c r="V13" i="1"/>
  <c r="U13" i="1"/>
  <c r="E13" i="1"/>
  <c r="D13" i="1"/>
  <c r="V12" i="1"/>
  <c r="U12" i="1"/>
  <c r="E12" i="1"/>
  <c r="D12" i="1"/>
  <c r="V11" i="1"/>
  <c r="U11" i="1"/>
  <c r="E11" i="1"/>
  <c r="D11" i="1"/>
  <c r="V10" i="1"/>
  <c r="U10" i="1"/>
  <c r="E10" i="1"/>
  <c r="D10" i="1"/>
  <c r="V9" i="1"/>
  <c r="U9" i="1"/>
  <c r="E9" i="1"/>
  <c r="D9" i="1"/>
  <c r="V8" i="1"/>
  <c r="U8" i="1"/>
  <c r="E8" i="1"/>
  <c r="D8" i="1"/>
  <c r="V7" i="1"/>
  <c r="U7" i="1"/>
  <c r="E7" i="1"/>
  <c r="D7" i="1"/>
  <c r="V6" i="1"/>
  <c r="U6" i="1"/>
  <c r="E6" i="1"/>
  <c r="D6" i="1"/>
  <c r="V5" i="1"/>
  <c r="U5" i="1"/>
  <c r="E5" i="1"/>
  <c r="D5" i="1"/>
  <c r="V4" i="1"/>
  <c r="U4" i="1"/>
  <c r="E4" i="1"/>
  <c r="D4" i="1"/>
  <c r="V3" i="1"/>
  <c r="U3" i="1"/>
  <c r="E3" i="1"/>
  <c r="D3" i="1"/>
</calcChain>
</file>

<file path=xl/sharedStrings.xml><?xml version="1.0" encoding="utf-8"?>
<sst xmlns="http://schemas.openxmlformats.org/spreadsheetml/2006/main" count="72" uniqueCount="20">
  <si>
    <t>Line Data</t>
  </si>
  <si>
    <t>Line Capacity</t>
  </si>
  <si>
    <t>Voltage Limits</t>
  </si>
  <si>
    <t>BSU</t>
  </si>
  <si>
    <t>Inflexible Loads</t>
  </si>
  <si>
    <t>Wind Intensity</t>
  </si>
  <si>
    <t>Solar Intensity</t>
  </si>
  <si>
    <t>Line No.</t>
  </si>
  <si>
    <t>From Bus</t>
  </si>
  <si>
    <t>To Bus</t>
  </si>
  <si>
    <t>r (Ohm)</t>
  </si>
  <si>
    <t>x (Ohm)</t>
  </si>
  <si>
    <t>S (MVA)</t>
  </si>
  <si>
    <t>V_upper (p.u.)</t>
  </si>
  <si>
    <t>V_lower (p.u.)</t>
  </si>
  <si>
    <t>Eligible Nodes</t>
  </si>
  <si>
    <t>SOC_initial</t>
  </si>
  <si>
    <t>Bus</t>
  </si>
  <si>
    <t>Power Factor</t>
  </si>
  <si>
    <t>Unscaled P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</si>
</sst>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9C650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rgb="FF006100"/>
      <name val="Calibri"/>
      <family val="2"/>
      <charset val="161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2">
    <xf numFmtId="0" fontId="0" fillId="0" borderId="0" xfId="0"/>
    <xf numFmtId="0" fontId="5" fillId="3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8" fillId="0" borderId="8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8" fillId="0" borderId="1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4" borderId="2" xfId="3" applyFont="1" applyBorder="1" applyAlignment="1">
      <alignment horizontal="center"/>
    </xf>
    <xf numFmtId="0" fontId="3" fillId="4" borderId="3" xfId="3" applyFont="1" applyBorder="1" applyAlignment="1">
      <alignment horizontal="center"/>
    </xf>
    <xf numFmtId="0" fontId="3" fillId="4" borderId="4" xfId="3" applyFont="1" applyBorder="1" applyAlignment="1">
      <alignment horizontal="center"/>
    </xf>
    <xf numFmtId="0" fontId="6" fillId="5" borderId="0" xfId="2" applyFont="1" applyFill="1" applyAlignment="1">
      <alignment horizontal="center"/>
    </xf>
    <xf numFmtId="0" fontId="6" fillId="5" borderId="5" xfId="2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7" fillId="2" borderId="0" xfId="1" applyFont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tabSelected="1" workbookViewId="0">
      <selection activeCell="AG1" sqref="AG1:AH1"/>
    </sheetView>
  </sheetViews>
  <sheetFormatPr defaultRowHeight="15" x14ac:dyDescent="0.25"/>
  <cols>
    <col min="6" max="6" width="12" bestFit="1" customWidth="1"/>
    <col min="13" max="13" width="20.5703125" customWidth="1"/>
    <col min="23" max="23" width="15.28515625" customWidth="1"/>
  </cols>
  <sheetData>
    <row r="1" spans="1:34" ht="16.5" thickTop="1" thickBot="1" x14ac:dyDescent="0.3">
      <c r="A1" s="11" t="s">
        <v>0</v>
      </c>
      <c r="B1" s="12"/>
      <c r="C1" s="12"/>
      <c r="D1" s="12"/>
      <c r="E1" s="13"/>
      <c r="F1" s="1" t="s">
        <v>1</v>
      </c>
      <c r="G1" s="14" t="s">
        <v>2</v>
      </c>
      <c r="H1" s="15"/>
      <c r="I1" s="16" t="s">
        <v>3</v>
      </c>
      <c r="J1" s="17"/>
      <c r="K1" s="18" t="s">
        <v>4</v>
      </c>
      <c r="L1" s="18"/>
      <c r="M1" s="18"/>
      <c r="N1" s="19" t="s">
        <v>5</v>
      </c>
      <c r="O1" s="19"/>
      <c r="P1" s="20" t="s">
        <v>6</v>
      </c>
      <c r="Q1" s="21"/>
      <c r="R1" s="11" t="s">
        <v>0</v>
      </c>
      <c r="S1" s="12"/>
      <c r="T1" s="12"/>
      <c r="U1" s="12"/>
      <c r="V1" s="13"/>
      <c r="W1" s="1" t="s">
        <v>1</v>
      </c>
      <c r="X1" s="14" t="s">
        <v>2</v>
      </c>
      <c r="Y1" s="15"/>
      <c r="Z1" s="16" t="s">
        <v>3</v>
      </c>
      <c r="AA1" s="17"/>
      <c r="AB1" s="18" t="s">
        <v>4</v>
      </c>
      <c r="AC1" s="18"/>
      <c r="AD1" s="18"/>
      <c r="AE1" s="19" t="s">
        <v>5</v>
      </c>
      <c r="AF1" s="19"/>
      <c r="AG1" s="20" t="s">
        <v>6</v>
      </c>
      <c r="AH1" s="21"/>
    </row>
    <row r="2" spans="1:34" ht="16.5" thickTop="1" thickBot="1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15</v>
      </c>
      <c r="O2" s="2" t="s">
        <v>18</v>
      </c>
      <c r="P2" s="2" t="s">
        <v>15</v>
      </c>
      <c r="Q2" s="2" t="s">
        <v>18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16</v>
      </c>
      <c r="AB2" s="2" t="s">
        <v>17</v>
      </c>
      <c r="AC2" s="2" t="s">
        <v>18</v>
      </c>
      <c r="AD2" s="2" t="s">
        <v>19</v>
      </c>
      <c r="AE2" s="2" t="s">
        <v>15</v>
      </c>
      <c r="AF2" s="2" t="s">
        <v>18</v>
      </c>
      <c r="AG2" s="2" t="s">
        <v>15</v>
      </c>
      <c r="AH2" s="2" t="s">
        <v>18</v>
      </c>
    </row>
    <row r="3" spans="1:34" ht="15.75" x14ac:dyDescent="0.25">
      <c r="A3">
        <v>1</v>
      </c>
      <c r="B3">
        <v>0</v>
      </c>
      <c r="C3">
        <v>1</v>
      </c>
      <c r="D3" s="3">
        <f>0.0922*(0.1)</f>
        <v>9.2200000000000008E-3</v>
      </c>
      <c r="E3" s="3">
        <f>0.047*(0.1)</f>
        <v>4.7000000000000002E-3</v>
      </c>
      <c r="F3" s="4">
        <v>46</v>
      </c>
      <c r="G3" s="3">
        <v>1.21</v>
      </c>
      <c r="H3" s="3">
        <v>0.81</v>
      </c>
      <c r="I3" s="5">
        <v>5</v>
      </c>
      <c r="J3" s="2">
        <v>0.5</v>
      </c>
      <c r="K3" s="2">
        <v>1</v>
      </c>
      <c r="L3">
        <v>0.85749292571254421</v>
      </c>
      <c r="M3">
        <v>0.8</v>
      </c>
      <c r="N3" s="2">
        <v>11</v>
      </c>
      <c r="O3" s="2">
        <v>0.95</v>
      </c>
      <c r="P3" s="2">
        <v>16</v>
      </c>
      <c r="Q3" s="2">
        <v>0.95</v>
      </c>
      <c r="R3">
        <v>1</v>
      </c>
      <c r="S3">
        <v>0</v>
      </c>
      <c r="T3">
        <v>1</v>
      </c>
      <c r="U3" s="3">
        <f>0.0922*(0.1)</f>
        <v>9.2200000000000008E-3</v>
      </c>
      <c r="V3" s="3">
        <f>0.047*(0.1)</f>
        <v>4.7000000000000002E-3</v>
      </c>
      <c r="W3" s="4">
        <v>46</v>
      </c>
      <c r="X3" s="3">
        <v>1.21</v>
      </c>
      <c r="Y3" s="3">
        <v>0.81</v>
      </c>
      <c r="Z3" s="2">
        <v>1</v>
      </c>
      <c r="AA3" s="2">
        <v>0.5</v>
      </c>
      <c r="AB3" s="2">
        <v>1</v>
      </c>
      <c r="AC3">
        <v>0.85749292571254421</v>
      </c>
      <c r="AD3">
        <v>0.8</v>
      </c>
      <c r="AE3" s="2">
        <v>6</v>
      </c>
      <c r="AF3" s="2">
        <v>0.95</v>
      </c>
      <c r="AG3" s="2">
        <v>1</v>
      </c>
      <c r="AH3" s="2">
        <v>0.95</v>
      </c>
    </row>
    <row r="4" spans="1:34" ht="15.75" x14ac:dyDescent="0.25">
      <c r="A4">
        <v>2</v>
      </c>
      <c r="B4">
        <v>1</v>
      </c>
      <c r="C4">
        <v>2</v>
      </c>
      <c r="D4" s="3">
        <f>0.493*(0.1)</f>
        <v>4.9300000000000004E-2</v>
      </c>
      <c r="E4" s="3">
        <f>0.2511*(0.1)</f>
        <v>2.511E-2</v>
      </c>
      <c r="F4" s="6">
        <v>41</v>
      </c>
      <c r="G4" s="3">
        <v>1.21</v>
      </c>
      <c r="H4" s="3">
        <v>0.81</v>
      </c>
      <c r="I4" s="5">
        <v>8</v>
      </c>
      <c r="K4" s="2">
        <v>2</v>
      </c>
      <c r="L4">
        <v>0.91381154862025715</v>
      </c>
      <c r="M4">
        <v>0.72</v>
      </c>
      <c r="N4" s="2">
        <v>16</v>
      </c>
      <c r="O4" s="7">
        <v>0.95</v>
      </c>
      <c r="P4" s="2">
        <v>22</v>
      </c>
      <c r="Q4" s="2">
        <v>0.95</v>
      </c>
      <c r="R4">
        <v>2</v>
      </c>
      <c r="S4">
        <v>1</v>
      </c>
      <c r="T4">
        <v>2</v>
      </c>
      <c r="U4" s="3">
        <f>0.493*(0.1)</f>
        <v>4.9300000000000004E-2</v>
      </c>
      <c r="V4" s="3">
        <f>0.2511*(0.1)</f>
        <v>2.511E-2</v>
      </c>
      <c r="W4" s="6">
        <v>41</v>
      </c>
      <c r="X4" s="3">
        <v>1.21</v>
      </c>
      <c r="Y4" s="3">
        <v>0.81</v>
      </c>
      <c r="Z4" s="2">
        <v>2</v>
      </c>
      <c r="AB4" s="2">
        <v>2</v>
      </c>
      <c r="AC4">
        <v>0.91381154862025715</v>
      </c>
      <c r="AD4">
        <v>0.72</v>
      </c>
      <c r="AE4" s="2">
        <v>25</v>
      </c>
      <c r="AF4" s="7">
        <v>0.95</v>
      </c>
      <c r="AG4" s="2">
        <v>2</v>
      </c>
      <c r="AH4" s="2">
        <v>0.95</v>
      </c>
    </row>
    <row r="5" spans="1:34" ht="15.75" x14ac:dyDescent="0.25">
      <c r="A5">
        <v>3</v>
      </c>
      <c r="B5">
        <v>2</v>
      </c>
      <c r="C5">
        <v>3</v>
      </c>
      <c r="D5" s="3">
        <f>0.366*(0.1)</f>
        <v>3.6600000000000001E-2</v>
      </c>
      <c r="E5" s="3">
        <f>0.1864*(0.1)</f>
        <v>1.864E-2</v>
      </c>
      <c r="F5" s="6">
        <v>29</v>
      </c>
      <c r="G5" s="3">
        <v>1.21</v>
      </c>
      <c r="H5" s="3">
        <v>0.81</v>
      </c>
      <c r="I5" s="2">
        <v>16</v>
      </c>
      <c r="K5" s="2">
        <v>3</v>
      </c>
      <c r="L5">
        <v>0.83205029433784372</v>
      </c>
      <c r="M5">
        <v>0.96</v>
      </c>
      <c r="N5" s="2">
        <v>18</v>
      </c>
      <c r="O5" s="7">
        <v>0.95</v>
      </c>
      <c r="P5" s="2">
        <v>24</v>
      </c>
      <c r="Q5" s="2">
        <v>0.95</v>
      </c>
      <c r="R5">
        <v>3</v>
      </c>
      <c r="S5">
        <v>2</v>
      </c>
      <c r="T5">
        <v>3</v>
      </c>
      <c r="U5" s="3">
        <f>0.366*(0.1)</f>
        <v>3.6600000000000001E-2</v>
      </c>
      <c r="V5" s="3">
        <f>0.1864*(0.1)</f>
        <v>1.864E-2</v>
      </c>
      <c r="W5" s="6">
        <v>29</v>
      </c>
      <c r="X5" s="3">
        <v>1.21</v>
      </c>
      <c r="Y5" s="3">
        <v>0.81</v>
      </c>
      <c r="Z5" s="5">
        <v>8</v>
      </c>
      <c r="AB5" s="2">
        <v>3</v>
      </c>
      <c r="AC5">
        <v>0.83205029433784372</v>
      </c>
      <c r="AD5">
        <v>0.96</v>
      </c>
      <c r="AE5" s="2">
        <v>27</v>
      </c>
      <c r="AF5" s="7">
        <v>0.95</v>
      </c>
      <c r="AG5" s="2">
        <v>7</v>
      </c>
      <c r="AH5" s="2">
        <v>0.95</v>
      </c>
    </row>
    <row r="6" spans="1:34" ht="15.75" x14ac:dyDescent="0.25">
      <c r="A6">
        <v>4</v>
      </c>
      <c r="B6">
        <v>3</v>
      </c>
      <c r="C6">
        <v>4</v>
      </c>
      <c r="D6" s="3">
        <f>0.3811*(0.1)</f>
        <v>3.8110000000000005E-2</v>
      </c>
      <c r="E6" s="3">
        <f>0.1941*(0.1)</f>
        <v>1.941E-2</v>
      </c>
      <c r="F6" s="6">
        <v>29</v>
      </c>
      <c r="G6" s="3">
        <v>1.21</v>
      </c>
      <c r="H6" s="3">
        <v>0.81</v>
      </c>
      <c r="I6" s="2">
        <v>21</v>
      </c>
      <c r="K6" s="2">
        <v>4</v>
      </c>
      <c r="L6">
        <v>0.89442719099991586</v>
      </c>
      <c r="M6">
        <v>0.48</v>
      </c>
      <c r="N6" s="2">
        <v>19</v>
      </c>
      <c r="O6" s="7">
        <v>0.95</v>
      </c>
      <c r="P6" s="2">
        <v>26</v>
      </c>
      <c r="Q6" s="2">
        <v>0.95</v>
      </c>
      <c r="R6">
        <v>4</v>
      </c>
      <c r="S6">
        <v>3</v>
      </c>
      <c r="T6">
        <v>4</v>
      </c>
      <c r="U6" s="3">
        <f>0.3811*(0.1)</f>
        <v>3.8110000000000005E-2</v>
      </c>
      <c r="V6" s="3">
        <f>0.1941*(0.1)</f>
        <v>1.941E-2</v>
      </c>
      <c r="W6" s="6">
        <v>29</v>
      </c>
      <c r="X6" s="3">
        <v>1.21</v>
      </c>
      <c r="Y6" s="3">
        <v>0.81</v>
      </c>
      <c r="Z6" s="2">
        <v>15</v>
      </c>
      <c r="AB6" s="2">
        <v>4</v>
      </c>
      <c r="AC6">
        <v>0.89442719099991586</v>
      </c>
      <c r="AD6">
        <v>0.48</v>
      </c>
      <c r="AE6" s="2">
        <v>29</v>
      </c>
      <c r="AF6" s="7">
        <v>0.95</v>
      </c>
      <c r="AG6" s="2">
        <v>17</v>
      </c>
      <c r="AH6" s="2">
        <v>0.95</v>
      </c>
    </row>
    <row r="7" spans="1:34" ht="15.75" x14ac:dyDescent="0.25">
      <c r="A7">
        <v>5</v>
      </c>
      <c r="B7">
        <v>4</v>
      </c>
      <c r="C7">
        <v>5</v>
      </c>
      <c r="D7" s="3">
        <f>0.819*(0.1)</f>
        <v>8.1900000000000001E-2</v>
      </c>
      <c r="E7" s="3">
        <f>0.707*(0.1)</f>
        <v>7.0699999999999999E-2</v>
      </c>
      <c r="F7" s="6">
        <v>29</v>
      </c>
      <c r="G7" s="3">
        <v>1.21</v>
      </c>
      <c r="H7" s="3">
        <v>0.81</v>
      </c>
      <c r="I7" s="2">
        <v>22</v>
      </c>
      <c r="K7" s="2">
        <v>5</v>
      </c>
      <c r="L7">
        <v>0.94868329805051377</v>
      </c>
      <c r="M7">
        <v>0.48</v>
      </c>
      <c r="N7" s="2">
        <v>21</v>
      </c>
      <c r="O7" s="7">
        <v>0.95</v>
      </c>
      <c r="P7" s="2">
        <v>28</v>
      </c>
      <c r="Q7" s="2">
        <v>0.95</v>
      </c>
      <c r="R7">
        <v>5</v>
      </c>
      <c r="S7">
        <v>4</v>
      </c>
      <c r="T7">
        <v>5</v>
      </c>
      <c r="U7" s="3">
        <f>0.819*(0.1)</f>
        <v>8.1900000000000001E-2</v>
      </c>
      <c r="V7" s="3">
        <f>0.707*(0.1)</f>
        <v>7.0699999999999999E-2</v>
      </c>
      <c r="W7" s="6">
        <v>29</v>
      </c>
      <c r="X7" s="3">
        <v>1.21</v>
      </c>
      <c r="Y7" s="3">
        <v>0.81</v>
      </c>
      <c r="Z7" s="2">
        <v>25</v>
      </c>
      <c r="AB7" s="2">
        <v>5</v>
      </c>
      <c r="AC7">
        <v>0.94868329805051377</v>
      </c>
      <c r="AD7">
        <v>0.48</v>
      </c>
      <c r="AE7" s="2">
        <v>31</v>
      </c>
      <c r="AF7" s="7">
        <v>0.95</v>
      </c>
      <c r="AG7" s="2">
        <v>20</v>
      </c>
      <c r="AH7" s="2">
        <v>0.95</v>
      </c>
    </row>
    <row r="8" spans="1:34" ht="15.75" x14ac:dyDescent="0.25">
      <c r="A8">
        <v>6</v>
      </c>
      <c r="B8">
        <v>5</v>
      </c>
      <c r="C8">
        <v>6</v>
      </c>
      <c r="D8" s="3">
        <f>0.1872*(0.1)</f>
        <v>1.8720000000000001E-2</v>
      </c>
      <c r="E8" s="3">
        <f>0.6188*(0.1)</f>
        <v>6.1880000000000004E-2</v>
      </c>
      <c r="F8" s="6">
        <v>15</v>
      </c>
      <c r="G8" s="3">
        <v>1.21</v>
      </c>
      <c r="H8" s="3">
        <v>0.81</v>
      </c>
      <c r="I8" s="2">
        <v>28</v>
      </c>
      <c r="K8" s="2">
        <v>6</v>
      </c>
      <c r="L8">
        <v>0.89442719099991586</v>
      </c>
      <c r="M8">
        <v>1.6</v>
      </c>
      <c r="N8" s="2">
        <v>23</v>
      </c>
      <c r="O8" s="7">
        <v>0.95</v>
      </c>
      <c r="P8" s="2">
        <v>30</v>
      </c>
      <c r="Q8" s="2">
        <v>0.95</v>
      </c>
      <c r="R8">
        <v>6</v>
      </c>
      <c r="S8">
        <v>5</v>
      </c>
      <c r="T8">
        <v>6</v>
      </c>
      <c r="U8" s="3">
        <f>0.1872*(0.1)</f>
        <v>1.8720000000000001E-2</v>
      </c>
      <c r="V8" s="3">
        <f>0.6188*(0.1)</f>
        <v>6.1880000000000004E-2</v>
      </c>
      <c r="W8" s="6">
        <v>15</v>
      </c>
      <c r="X8" s="3">
        <v>1.21</v>
      </c>
      <c r="Y8" s="3">
        <v>0.81</v>
      </c>
      <c r="Z8" s="2">
        <v>30</v>
      </c>
      <c r="AB8" s="2">
        <v>6</v>
      </c>
      <c r="AC8">
        <v>0.89442719099991586</v>
      </c>
      <c r="AD8">
        <v>1.6</v>
      </c>
      <c r="AE8" s="2">
        <v>32</v>
      </c>
      <c r="AF8" s="7">
        <v>0.95</v>
      </c>
      <c r="AG8" s="2">
        <v>25</v>
      </c>
      <c r="AH8" s="2">
        <v>0.95</v>
      </c>
    </row>
    <row r="9" spans="1:34" ht="15.75" x14ac:dyDescent="0.25">
      <c r="A9">
        <v>7</v>
      </c>
      <c r="B9">
        <v>6</v>
      </c>
      <c r="C9">
        <v>7</v>
      </c>
      <c r="D9" s="3">
        <f>0.7114*(0.1)</f>
        <v>7.1140000000000009E-2</v>
      </c>
      <c r="E9" s="3">
        <f>0.2351*(0.1)</f>
        <v>2.3510000000000003E-2</v>
      </c>
      <c r="F9" s="6">
        <v>10.5</v>
      </c>
      <c r="G9" s="3">
        <v>1.21</v>
      </c>
      <c r="H9" s="3">
        <v>0.81</v>
      </c>
      <c r="I9" s="2"/>
      <c r="K9" s="2">
        <v>7</v>
      </c>
      <c r="L9">
        <v>0.89442719099991586</v>
      </c>
      <c r="M9">
        <v>1.6</v>
      </c>
      <c r="N9" s="2"/>
      <c r="O9" s="7"/>
      <c r="P9" s="2"/>
      <c r="Q9" s="2"/>
      <c r="R9">
        <v>7</v>
      </c>
      <c r="S9">
        <v>6</v>
      </c>
      <c r="T9">
        <v>7</v>
      </c>
      <c r="U9" s="3">
        <f>0.7114*(0.1)</f>
        <v>7.1140000000000009E-2</v>
      </c>
      <c r="V9" s="3">
        <f>0.2351*(0.1)</f>
        <v>2.3510000000000003E-2</v>
      </c>
      <c r="W9" s="6">
        <v>10.5</v>
      </c>
      <c r="X9" s="3">
        <v>1.21</v>
      </c>
      <c r="Y9" s="3">
        <v>0.81</v>
      </c>
      <c r="Z9" s="2"/>
      <c r="AB9" s="2">
        <v>7</v>
      </c>
      <c r="AC9">
        <v>0.89442719099991586</v>
      </c>
      <c r="AD9">
        <v>1.6</v>
      </c>
      <c r="AF9" s="8"/>
    </row>
    <row r="10" spans="1:34" ht="15.75" x14ac:dyDescent="0.25">
      <c r="A10">
        <v>8</v>
      </c>
      <c r="B10">
        <v>7</v>
      </c>
      <c r="C10">
        <v>8</v>
      </c>
      <c r="D10" s="3">
        <f>1.03*(0.1)</f>
        <v>0.10300000000000001</v>
      </c>
      <c r="E10" s="3">
        <f>0.74*(0.1)</f>
        <v>7.3999999999999996E-2</v>
      </c>
      <c r="F10" s="6">
        <v>10.5</v>
      </c>
      <c r="G10" s="3">
        <v>1.21</v>
      </c>
      <c r="H10" s="3">
        <v>0.81</v>
      </c>
      <c r="I10" s="2"/>
      <c r="K10" s="2">
        <v>8</v>
      </c>
      <c r="L10">
        <v>0.94868329805051377</v>
      </c>
      <c r="M10">
        <v>0.48</v>
      </c>
      <c r="N10" s="2"/>
      <c r="O10" s="7"/>
      <c r="P10" s="2"/>
      <c r="Q10" s="2"/>
      <c r="R10">
        <v>8</v>
      </c>
      <c r="S10">
        <v>7</v>
      </c>
      <c r="T10">
        <v>8</v>
      </c>
      <c r="U10" s="3">
        <f>1.03*(0.1)</f>
        <v>0.10300000000000001</v>
      </c>
      <c r="V10" s="3">
        <f>0.74*(0.1)</f>
        <v>7.3999999999999996E-2</v>
      </c>
      <c r="W10" s="6">
        <v>10.5</v>
      </c>
      <c r="X10" s="3">
        <v>1.21</v>
      </c>
      <c r="Y10" s="3">
        <v>0.81</v>
      </c>
      <c r="Z10" s="2"/>
      <c r="AB10" s="2">
        <v>8</v>
      </c>
      <c r="AC10">
        <v>0.94868329805051377</v>
      </c>
      <c r="AD10">
        <v>0.48</v>
      </c>
      <c r="AF10" s="8"/>
    </row>
    <row r="11" spans="1:34" ht="15.75" x14ac:dyDescent="0.25">
      <c r="A11">
        <v>9</v>
      </c>
      <c r="B11">
        <v>8</v>
      </c>
      <c r="C11">
        <v>9</v>
      </c>
      <c r="D11" s="3">
        <f>1.044*(0.1)</f>
        <v>0.10440000000000001</v>
      </c>
      <c r="E11" s="3">
        <f>0.74*(0.1)</f>
        <v>7.3999999999999996E-2</v>
      </c>
      <c r="F11" s="6">
        <v>10.5</v>
      </c>
      <c r="G11" s="3">
        <v>1.21</v>
      </c>
      <c r="H11" s="3">
        <v>0.81</v>
      </c>
      <c r="I11" s="2"/>
      <c r="K11" s="2">
        <v>9</v>
      </c>
      <c r="L11">
        <v>0.94868329805051377</v>
      </c>
      <c r="M11">
        <v>0.48</v>
      </c>
      <c r="N11" s="2"/>
      <c r="O11" s="7"/>
      <c r="P11" s="2"/>
      <c r="Q11" s="2"/>
      <c r="R11">
        <v>9</v>
      </c>
      <c r="S11">
        <v>8</v>
      </c>
      <c r="T11">
        <v>9</v>
      </c>
      <c r="U11" s="3">
        <f>1.044*(0.1)</f>
        <v>0.10440000000000001</v>
      </c>
      <c r="V11" s="3">
        <f>0.74*(0.1)</f>
        <v>7.3999999999999996E-2</v>
      </c>
      <c r="W11" s="6">
        <v>10.5</v>
      </c>
      <c r="X11" s="3">
        <v>1.21</v>
      </c>
      <c r="Y11" s="3">
        <v>0.81</v>
      </c>
      <c r="Z11" s="2"/>
      <c r="AB11" s="2">
        <v>9</v>
      </c>
      <c r="AC11">
        <v>0.94868329805051377</v>
      </c>
      <c r="AD11">
        <v>0.48</v>
      </c>
      <c r="AF11" s="8"/>
    </row>
    <row r="12" spans="1:34" ht="15.75" x14ac:dyDescent="0.25">
      <c r="A12">
        <v>10</v>
      </c>
      <c r="B12">
        <v>9</v>
      </c>
      <c r="C12">
        <v>10</v>
      </c>
      <c r="D12" s="3">
        <f>0.1966*(0.1)</f>
        <v>1.966E-2</v>
      </c>
      <c r="E12" s="3">
        <f>0.065*(0.1)</f>
        <v>6.5000000000000006E-3</v>
      </c>
      <c r="F12" s="6">
        <v>10.5</v>
      </c>
      <c r="G12" s="3">
        <v>1.21</v>
      </c>
      <c r="H12" s="3">
        <v>0.81</v>
      </c>
      <c r="I12" s="2"/>
      <c r="K12" s="2">
        <v>10</v>
      </c>
      <c r="L12">
        <v>0.83205029433784372</v>
      </c>
      <c r="M12">
        <v>0.36</v>
      </c>
      <c r="N12" s="2"/>
      <c r="O12" s="7"/>
      <c r="P12" s="2"/>
      <c r="Q12" s="2"/>
      <c r="R12">
        <v>10</v>
      </c>
      <c r="S12">
        <v>9</v>
      </c>
      <c r="T12">
        <v>10</v>
      </c>
      <c r="U12" s="3">
        <f>0.1966*(0.1)</f>
        <v>1.966E-2</v>
      </c>
      <c r="V12" s="3">
        <f>0.065*(0.1)</f>
        <v>6.5000000000000006E-3</v>
      </c>
      <c r="W12" s="6">
        <v>10.5</v>
      </c>
      <c r="X12" s="3">
        <v>1.21</v>
      </c>
      <c r="Y12" s="3">
        <v>0.81</v>
      </c>
      <c r="Z12" s="2"/>
      <c r="AB12" s="2">
        <v>10</v>
      </c>
      <c r="AC12">
        <v>0.83205029433784372</v>
      </c>
      <c r="AD12">
        <v>0.36</v>
      </c>
      <c r="AF12" s="8"/>
    </row>
    <row r="13" spans="1:34" ht="15.75" x14ac:dyDescent="0.25">
      <c r="A13">
        <v>11</v>
      </c>
      <c r="B13">
        <v>10</v>
      </c>
      <c r="C13">
        <v>11</v>
      </c>
      <c r="D13" s="3">
        <f>0.3744*(0.1)</f>
        <v>3.7440000000000001E-2</v>
      </c>
      <c r="E13" s="3">
        <f>0.1298*(0.1)</f>
        <v>1.298E-2</v>
      </c>
      <c r="F13" s="6">
        <v>10.5</v>
      </c>
      <c r="G13" s="3">
        <v>1.21</v>
      </c>
      <c r="H13" s="3">
        <v>0.81</v>
      </c>
      <c r="I13" s="2"/>
      <c r="K13" s="2">
        <v>11</v>
      </c>
      <c r="L13">
        <v>0.86377890089843345</v>
      </c>
      <c r="M13">
        <v>0.48</v>
      </c>
      <c r="O13" s="8"/>
      <c r="P13" s="2"/>
      <c r="Q13" s="8"/>
      <c r="R13">
        <v>11</v>
      </c>
      <c r="S13">
        <v>10</v>
      </c>
      <c r="T13">
        <v>11</v>
      </c>
      <c r="U13" s="3">
        <f>0.3744*(0.1)</f>
        <v>3.7440000000000001E-2</v>
      </c>
      <c r="V13" s="3">
        <f>0.1298*(0.1)</f>
        <v>1.298E-2</v>
      </c>
      <c r="W13" s="6">
        <v>10.5</v>
      </c>
      <c r="X13" s="3">
        <v>1.21</v>
      </c>
      <c r="Y13" s="3">
        <v>0.81</v>
      </c>
      <c r="Z13" s="2"/>
      <c r="AB13" s="2">
        <v>11</v>
      </c>
      <c r="AC13">
        <v>0.86377890089843345</v>
      </c>
      <c r="AD13">
        <v>0.48</v>
      </c>
      <c r="AF13" s="8"/>
    </row>
    <row r="14" spans="1:34" ht="15.75" x14ac:dyDescent="0.25">
      <c r="A14">
        <v>12</v>
      </c>
      <c r="B14">
        <v>11</v>
      </c>
      <c r="C14">
        <v>12</v>
      </c>
      <c r="D14" s="3">
        <f>1.468*(0.1)</f>
        <v>0.14680000000000001</v>
      </c>
      <c r="E14" s="3">
        <f>1.155*(0.1)</f>
        <v>0.11550000000000001</v>
      </c>
      <c r="F14" s="6">
        <v>5</v>
      </c>
      <c r="G14" s="3">
        <v>1.21</v>
      </c>
      <c r="H14" s="3">
        <v>0.81</v>
      </c>
      <c r="I14" s="2"/>
      <c r="K14" s="2">
        <v>12</v>
      </c>
      <c r="L14">
        <v>0.86377890089843345</v>
      </c>
      <c r="M14">
        <v>0.48</v>
      </c>
      <c r="O14" s="8"/>
      <c r="P14" s="2"/>
      <c r="Q14" s="8"/>
      <c r="R14">
        <v>12</v>
      </c>
      <c r="S14">
        <v>11</v>
      </c>
      <c r="T14">
        <v>12</v>
      </c>
      <c r="U14" s="3">
        <f>1.468*(0.1)</f>
        <v>0.14680000000000001</v>
      </c>
      <c r="V14" s="3">
        <f>1.155*(0.1)</f>
        <v>0.11550000000000001</v>
      </c>
      <c r="W14" s="6">
        <v>5</v>
      </c>
      <c r="X14" s="3">
        <v>1.21</v>
      </c>
      <c r="Y14" s="3">
        <v>0.81</v>
      </c>
      <c r="Z14" s="2"/>
      <c r="AB14" s="2">
        <v>12</v>
      </c>
      <c r="AC14">
        <v>0.86377890089843345</v>
      </c>
      <c r="AD14">
        <v>0.48</v>
      </c>
      <c r="AF14" s="8"/>
      <c r="AG14" s="2"/>
      <c r="AH14" s="8"/>
    </row>
    <row r="15" spans="1:34" ht="15.75" x14ac:dyDescent="0.25">
      <c r="A15">
        <v>13</v>
      </c>
      <c r="B15">
        <v>12</v>
      </c>
      <c r="C15">
        <v>13</v>
      </c>
      <c r="D15" s="3">
        <f>0.5416*(0.1)</f>
        <v>5.416E-2</v>
      </c>
      <c r="E15" s="3">
        <f>0.7129*(0.1)</f>
        <v>7.1290000000000006E-2</v>
      </c>
      <c r="F15" s="6">
        <v>4.5</v>
      </c>
      <c r="G15" s="3">
        <v>1.21</v>
      </c>
      <c r="H15" s="3">
        <v>0.81</v>
      </c>
      <c r="I15" s="2"/>
      <c r="K15" s="2">
        <v>13</v>
      </c>
      <c r="L15">
        <v>0.83205029433784372</v>
      </c>
      <c r="M15">
        <v>0.96</v>
      </c>
      <c r="O15" s="8"/>
      <c r="P15" s="2"/>
      <c r="R15">
        <v>13</v>
      </c>
      <c r="S15">
        <v>12</v>
      </c>
      <c r="T15">
        <v>13</v>
      </c>
      <c r="U15" s="3">
        <f>0.5416*(0.1)</f>
        <v>5.416E-2</v>
      </c>
      <c r="V15" s="3">
        <f>0.7129*(0.1)</f>
        <v>7.1290000000000006E-2</v>
      </c>
      <c r="W15" s="6">
        <v>4.5</v>
      </c>
      <c r="X15" s="3">
        <v>1.21</v>
      </c>
      <c r="Y15" s="3">
        <v>0.81</v>
      </c>
      <c r="Z15" s="2"/>
      <c r="AB15" s="2">
        <v>13</v>
      </c>
      <c r="AC15">
        <v>0.83205029433784372</v>
      </c>
      <c r="AD15">
        <v>0.96</v>
      </c>
      <c r="AF15" s="8"/>
      <c r="AG15" s="2"/>
    </row>
    <row r="16" spans="1:34" ht="15.75" x14ac:dyDescent="0.25">
      <c r="A16">
        <v>14</v>
      </c>
      <c r="B16">
        <v>13</v>
      </c>
      <c r="C16">
        <v>14</v>
      </c>
      <c r="D16" s="3">
        <f>0.591*(0.1)</f>
        <v>5.91E-2</v>
      </c>
      <c r="E16" s="3">
        <f>0.526*(0.1)</f>
        <v>5.2600000000000008E-2</v>
      </c>
      <c r="F16" s="6">
        <v>3</v>
      </c>
      <c r="G16" s="3">
        <v>1.21</v>
      </c>
      <c r="H16" s="3">
        <v>0.81</v>
      </c>
      <c r="I16" s="2"/>
      <c r="K16" s="2">
        <v>14</v>
      </c>
      <c r="L16">
        <v>0.98639392383214375</v>
      </c>
      <c r="M16">
        <v>0.48</v>
      </c>
      <c r="O16" s="8"/>
      <c r="P16" s="2"/>
      <c r="R16">
        <v>14</v>
      </c>
      <c r="S16">
        <v>13</v>
      </c>
      <c r="T16">
        <v>14</v>
      </c>
      <c r="U16" s="3">
        <f>0.591*(0.1)</f>
        <v>5.91E-2</v>
      </c>
      <c r="V16" s="3">
        <f>0.526*(0.1)</f>
        <v>5.2600000000000008E-2</v>
      </c>
      <c r="W16" s="6">
        <v>3</v>
      </c>
      <c r="X16" s="3">
        <v>1.21</v>
      </c>
      <c r="Y16" s="3">
        <v>0.81</v>
      </c>
      <c r="Z16" s="2"/>
      <c r="AB16" s="2">
        <v>14</v>
      </c>
      <c r="AC16">
        <v>0.98639392383214375</v>
      </c>
      <c r="AD16">
        <v>0.48</v>
      </c>
      <c r="AF16" s="8"/>
      <c r="AG16" s="2"/>
    </row>
    <row r="17" spans="1:34" ht="15.75" x14ac:dyDescent="0.25">
      <c r="A17">
        <v>15</v>
      </c>
      <c r="B17">
        <v>14</v>
      </c>
      <c r="C17">
        <v>15</v>
      </c>
      <c r="D17" s="3">
        <f>0.7463*(0.1)</f>
        <v>7.4630000000000002E-2</v>
      </c>
      <c r="E17" s="3">
        <f>0.545*(0.1)</f>
        <v>5.4500000000000007E-2</v>
      </c>
      <c r="F17" s="6">
        <v>2.5</v>
      </c>
      <c r="G17" s="3">
        <v>1.21</v>
      </c>
      <c r="H17" s="3">
        <v>0.81</v>
      </c>
      <c r="I17" s="2"/>
      <c r="K17" s="2">
        <v>15</v>
      </c>
      <c r="L17">
        <v>0.94868329805051377</v>
      </c>
      <c r="M17">
        <v>0.48</v>
      </c>
      <c r="O17" s="8"/>
      <c r="P17" s="2"/>
      <c r="R17">
        <v>15</v>
      </c>
      <c r="S17">
        <v>14</v>
      </c>
      <c r="T17">
        <v>15</v>
      </c>
      <c r="U17" s="3">
        <f>0.7463*(0.1)</f>
        <v>7.4630000000000002E-2</v>
      </c>
      <c r="V17" s="3">
        <f>0.545*(0.1)</f>
        <v>5.4500000000000007E-2</v>
      </c>
      <c r="W17" s="6">
        <v>2.5</v>
      </c>
      <c r="X17" s="3">
        <v>1.21</v>
      </c>
      <c r="Y17" s="3">
        <v>0.81</v>
      </c>
      <c r="Z17" s="2"/>
      <c r="AB17" s="2">
        <v>15</v>
      </c>
      <c r="AC17">
        <v>0.94868329805051377</v>
      </c>
      <c r="AD17">
        <v>0.48</v>
      </c>
      <c r="AF17" s="8"/>
      <c r="AG17" s="2"/>
    </row>
    <row r="18" spans="1:34" ht="15.75" x14ac:dyDescent="0.25">
      <c r="A18">
        <v>16</v>
      </c>
      <c r="B18">
        <v>15</v>
      </c>
      <c r="C18">
        <v>16</v>
      </c>
      <c r="D18" s="3">
        <f>1.289*(0.1)</f>
        <v>0.12889999999999999</v>
      </c>
      <c r="E18" s="3">
        <f>1.721*(0.1)</f>
        <v>0.17210000000000003</v>
      </c>
      <c r="F18" s="6">
        <v>2.5</v>
      </c>
      <c r="G18" s="3">
        <v>1.21</v>
      </c>
      <c r="H18" s="3">
        <v>0.81</v>
      </c>
      <c r="I18" s="2"/>
      <c r="K18" s="2">
        <v>16</v>
      </c>
      <c r="L18">
        <v>0.94868329805051377</v>
      </c>
      <c r="M18">
        <v>0.48</v>
      </c>
      <c r="O18" s="8"/>
      <c r="P18" s="2"/>
      <c r="Q18" s="8"/>
      <c r="R18">
        <v>16</v>
      </c>
      <c r="S18">
        <v>15</v>
      </c>
      <c r="T18">
        <v>16</v>
      </c>
      <c r="U18" s="3">
        <f>1.289*(0.1)</f>
        <v>0.12889999999999999</v>
      </c>
      <c r="V18" s="3">
        <f>1.721*(0.1)</f>
        <v>0.17210000000000003</v>
      </c>
      <c r="W18" s="6">
        <v>2.5</v>
      </c>
      <c r="X18" s="3">
        <v>1.21</v>
      </c>
      <c r="Y18" s="3">
        <v>0.81</v>
      </c>
      <c r="Z18" s="2"/>
      <c r="AB18" s="2">
        <v>16</v>
      </c>
      <c r="AC18">
        <v>0.94868329805051377</v>
      </c>
      <c r="AD18">
        <v>0.48</v>
      </c>
      <c r="AF18" s="8"/>
      <c r="AG18" s="2"/>
      <c r="AH18" s="8"/>
    </row>
    <row r="19" spans="1:34" ht="15.75" x14ac:dyDescent="0.25">
      <c r="A19">
        <v>17</v>
      </c>
      <c r="B19">
        <v>16</v>
      </c>
      <c r="C19">
        <v>17</v>
      </c>
      <c r="D19" s="3">
        <f>0.732*(0.1)</f>
        <v>7.3200000000000001E-2</v>
      </c>
      <c r="E19" s="3">
        <f>0.574*(0.1)</f>
        <v>5.74E-2</v>
      </c>
      <c r="F19" s="6">
        <v>1</v>
      </c>
      <c r="G19" s="3">
        <v>1.21</v>
      </c>
      <c r="H19" s="3">
        <v>0.81</v>
      </c>
      <c r="I19" s="2"/>
      <c r="K19" s="2">
        <v>17</v>
      </c>
      <c r="L19">
        <v>0.91381154862025715</v>
      </c>
      <c r="M19">
        <v>0.72</v>
      </c>
      <c r="O19" s="8"/>
      <c r="P19" s="2"/>
      <c r="Q19" s="8"/>
      <c r="R19">
        <v>17</v>
      </c>
      <c r="S19">
        <v>16</v>
      </c>
      <c r="T19">
        <v>17</v>
      </c>
      <c r="U19" s="3">
        <f>0.732*(0.1)</f>
        <v>7.3200000000000001E-2</v>
      </c>
      <c r="V19" s="3">
        <f>0.574*(0.1)</f>
        <v>5.74E-2</v>
      </c>
      <c r="W19" s="6">
        <v>1</v>
      </c>
      <c r="X19" s="3">
        <v>1.21</v>
      </c>
      <c r="Y19" s="3">
        <v>0.81</v>
      </c>
      <c r="Z19" s="2"/>
      <c r="AB19" s="2">
        <v>17</v>
      </c>
      <c r="AC19">
        <v>0.91381154862025715</v>
      </c>
      <c r="AD19">
        <v>0.72</v>
      </c>
      <c r="AF19" s="8"/>
      <c r="AG19" s="2"/>
      <c r="AH19" s="8"/>
    </row>
    <row r="20" spans="1:34" ht="15.75" x14ac:dyDescent="0.25">
      <c r="A20">
        <v>18</v>
      </c>
      <c r="B20">
        <v>1</v>
      </c>
      <c r="C20">
        <v>18</v>
      </c>
      <c r="D20" s="3">
        <f>0.164*(0.1)</f>
        <v>1.6400000000000001E-2</v>
      </c>
      <c r="E20" s="3">
        <f>0.1565*(0.1)</f>
        <v>1.5650000000000001E-2</v>
      </c>
      <c r="F20" s="6">
        <v>5</v>
      </c>
      <c r="G20" s="3">
        <v>1.21</v>
      </c>
      <c r="H20" s="3">
        <v>0.81</v>
      </c>
      <c r="I20" s="2"/>
      <c r="K20" s="2">
        <v>18</v>
      </c>
      <c r="L20">
        <v>0.91381154862025715</v>
      </c>
      <c r="M20">
        <v>0.72</v>
      </c>
      <c r="O20" s="8"/>
      <c r="P20" s="2"/>
      <c r="Q20" s="8"/>
      <c r="R20">
        <v>18</v>
      </c>
      <c r="S20">
        <v>1</v>
      </c>
      <c r="T20">
        <v>18</v>
      </c>
      <c r="U20" s="3">
        <f>0.164*(0.1)</f>
        <v>1.6400000000000001E-2</v>
      </c>
      <c r="V20" s="3">
        <f>0.1565*(0.1)</f>
        <v>1.5650000000000001E-2</v>
      </c>
      <c r="W20" s="6">
        <v>5</v>
      </c>
      <c r="X20" s="3">
        <v>1.21</v>
      </c>
      <c r="Y20" s="3">
        <v>0.81</v>
      </c>
      <c r="Z20" s="2"/>
      <c r="AB20" s="2">
        <v>18</v>
      </c>
      <c r="AC20">
        <v>0.91381154862025715</v>
      </c>
      <c r="AD20">
        <v>0.72</v>
      </c>
      <c r="AF20" s="8"/>
      <c r="AG20" s="2"/>
      <c r="AH20" s="8"/>
    </row>
    <row r="21" spans="1:34" ht="15.75" x14ac:dyDescent="0.25">
      <c r="A21">
        <v>19</v>
      </c>
      <c r="B21">
        <v>18</v>
      </c>
      <c r="C21">
        <v>19</v>
      </c>
      <c r="D21" s="3">
        <f>1.5042*(0.1)</f>
        <v>0.15042</v>
      </c>
      <c r="E21" s="3">
        <f>1.3554*(0.1)</f>
        <v>0.13553999999999999</v>
      </c>
      <c r="F21" s="6">
        <v>5</v>
      </c>
      <c r="G21" s="3">
        <v>1.21</v>
      </c>
      <c r="H21" s="3">
        <v>0.81</v>
      </c>
      <c r="I21" s="2"/>
      <c r="K21" s="2">
        <v>19</v>
      </c>
      <c r="L21">
        <v>0.91381154862025715</v>
      </c>
      <c r="M21">
        <v>0.72</v>
      </c>
      <c r="O21" s="8"/>
      <c r="P21" s="2"/>
      <c r="R21">
        <v>19</v>
      </c>
      <c r="S21">
        <v>18</v>
      </c>
      <c r="T21">
        <v>19</v>
      </c>
      <c r="U21" s="3">
        <f>1.5042*(0.1)</f>
        <v>0.15042</v>
      </c>
      <c r="V21" s="3">
        <f>1.3554*(0.1)</f>
        <v>0.13553999999999999</v>
      </c>
      <c r="W21" s="6">
        <v>5</v>
      </c>
      <c r="X21" s="3">
        <v>1.21</v>
      </c>
      <c r="Y21" s="3">
        <v>0.81</v>
      </c>
      <c r="Z21" s="2"/>
      <c r="AB21" s="2">
        <v>19</v>
      </c>
      <c r="AC21">
        <v>0.91381154862025715</v>
      </c>
      <c r="AD21">
        <v>0.72</v>
      </c>
      <c r="AF21" s="8"/>
      <c r="AG21" s="2"/>
    </row>
    <row r="22" spans="1:34" ht="15.75" x14ac:dyDescent="0.25">
      <c r="A22">
        <v>20</v>
      </c>
      <c r="B22">
        <v>19</v>
      </c>
      <c r="C22">
        <v>20</v>
      </c>
      <c r="D22" s="3">
        <f>0.4095*(0.1)</f>
        <v>4.095E-2</v>
      </c>
      <c r="E22" s="3">
        <f>0.4784*(0.1)</f>
        <v>4.7840000000000001E-2</v>
      </c>
      <c r="F22" s="6">
        <v>2.1</v>
      </c>
      <c r="G22" s="3">
        <v>1.21</v>
      </c>
      <c r="H22" s="3">
        <v>0.81</v>
      </c>
      <c r="I22" s="2"/>
      <c r="K22" s="2">
        <v>20</v>
      </c>
      <c r="L22">
        <v>0.91381154862025715</v>
      </c>
      <c r="M22">
        <v>0.72</v>
      </c>
      <c r="O22" s="8"/>
      <c r="P22" s="2"/>
      <c r="R22">
        <v>20</v>
      </c>
      <c r="S22">
        <v>19</v>
      </c>
      <c r="T22">
        <v>20</v>
      </c>
      <c r="U22" s="3">
        <f>0.4095*(0.1)</f>
        <v>4.095E-2</v>
      </c>
      <c r="V22" s="3">
        <f>0.4784*(0.1)</f>
        <v>4.7840000000000001E-2</v>
      </c>
      <c r="W22" s="6">
        <v>2.1</v>
      </c>
      <c r="X22" s="3">
        <v>1.21</v>
      </c>
      <c r="Y22" s="3">
        <v>0.81</v>
      </c>
      <c r="Z22" s="2"/>
      <c r="AB22" s="2">
        <v>20</v>
      </c>
      <c r="AC22">
        <v>0.91381154862025715</v>
      </c>
      <c r="AD22">
        <v>0.72</v>
      </c>
      <c r="AF22" s="8"/>
      <c r="AG22" s="2"/>
    </row>
    <row r="23" spans="1:34" ht="15.75" x14ac:dyDescent="0.25">
      <c r="A23">
        <v>21</v>
      </c>
      <c r="B23">
        <v>20</v>
      </c>
      <c r="C23">
        <v>21</v>
      </c>
      <c r="D23" s="3">
        <f>0.7089*(0.1)</f>
        <v>7.0889999999999995E-2</v>
      </c>
      <c r="E23" s="3">
        <f>0.9373*(0.1)</f>
        <v>9.3730000000000008E-2</v>
      </c>
      <c r="F23" s="6">
        <v>1.1000000000000001</v>
      </c>
      <c r="G23" s="3">
        <v>1.21</v>
      </c>
      <c r="H23" s="3">
        <v>0.81</v>
      </c>
      <c r="I23" s="2"/>
      <c r="K23" s="2">
        <v>21</v>
      </c>
      <c r="L23">
        <v>0.91381154862025715</v>
      </c>
      <c r="M23">
        <v>0.72</v>
      </c>
      <c r="O23" s="8"/>
      <c r="P23" s="2"/>
      <c r="R23">
        <v>21</v>
      </c>
      <c r="S23">
        <v>20</v>
      </c>
      <c r="T23">
        <v>21</v>
      </c>
      <c r="U23" s="3">
        <f>0.7089*(0.1)</f>
        <v>7.0889999999999995E-2</v>
      </c>
      <c r="V23" s="3">
        <f>0.9373*(0.1)</f>
        <v>9.3730000000000008E-2</v>
      </c>
      <c r="W23" s="6">
        <v>1.1000000000000001</v>
      </c>
      <c r="X23" s="3">
        <v>1.21</v>
      </c>
      <c r="Y23" s="3">
        <v>0.81</v>
      </c>
      <c r="Z23" s="2"/>
      <c r="AB23" s="2">
        <v>21</v>
      </c>
      <c r="AC23">
        <v>0.91381154862025715</v>
      </c>
      <c r="AD23">
        <v>0.72</v>
      </c>
      <c r="AF23" s="8"/>
      <c r="AG23" s="2"/>
    </row>
    <row r="24" spans="1:34" ht="15.75" x14ac:dyDescent="0.25">
      <c r="A24">
        <v>22</v>
      </c>
      <c r="B24">
        <v>2</v>
      </c>
      <c r="C24">
        <v>22</v>
      </c>
      <c r="D24" s="3">
        <f>0.4512*(0.1)</f>
        <v>4.512E-2</v>
      </c>
      <c r="E24" s="3">
        <f>0.3083*(0.1)</f>
        <v>3.0830000000000003E-2</v>
      </c>
      <c r="F24" s="6">
        <v>10.5</v>
      </c>
      <c r="G24" s="3">
        <v>1.21</v>
      </c>
      <c r="H24" s="3">
        <v>0.81</v>
      </c>
      <c r="I24" s="2"/>
      <c r="K24" s="2">
        <v>22</v>
      </c>
      <c r="L24">
        <v>0.87415727612153782</v>
      </c>
      <c r="M24">
        <v>0.72</v>
      </c>
      <c r="O24" s="8"/>
      <c r="P24" s="2"/>
      <c r="Q24" s="8"/>
      <c r="R24">
        <v>22</v>
      </c>
      <c r="S24">
        <v>2</v>
      </c>
      <c r="T24">
        <v>22</v>
      </c>
      <c r="U24" s="3">
        <f>0.4512*(0.1)</f>
        <v>4.512E-2</v>
      </c>
      <c r="V24" s="3">
        <f>0.3083*(0.1)</f>
        <v>3.0830000000000003E-2</v>
      </c>
      <c r="W24" s="6">
        <v>10.5</v>
      </c>
      <c r="X24" s="3">
        <v>1.21</v>
      </c>
      <c r="Y24" s="3">
        <v>0.81</v>
      </c>
      <c r="Z24" s="2"/>
      <c r="AB24" s="2">
        <v>22</v>
      </c>
      <c r="AC24">
        <v>0.87415727612153782</v>
      </c>
      <c r="AD24">
        <v>0.72</v>
      </c>
      <c r="AF24" s="8"/>
      <c r="AG24" s="2"/>
      <c r="AH24" s="8"/>
    </row>
    <row r="25" spans="1:34" ht="15.75" x14ac:dyDescent="0.25">
      <c r="A25">
        <v>23</v>
      </c>
      <c r="B25">
        <v>22</v>
      </c>
      <c r="C25">
        <v>23</v>
      </c>
      <c r="D25" s="3">
        <f>0.898*(0.1)</f>
        <v>8.9800000000000005E-2</v>
      </c>
      <c r="E25" s="3">
        <f>0.7091*(0.1)</f>
        <v>7.0910000000000001E-2</v>
      </c>
      <c r="F25" s="6">
        <v>10.5</v>
      </c>
      <c r="G25" s="3">
        <v>1.21</v>
      </c>
      <c r="H25" s="3">
        <v>0.81</v>
      </c>
      <c r="I25" s="2"/>
      <c r="K25" s="2">
        <v>23</v>
      </c>
      <c r="L25">
        <v>0.90286051882393037</v>
      </c>
      <c r="M25">
        <v>3.3600000000000003</v>
      </c>
      <c r="O25" s="8"/>
      <c r="P25" s="2"/>
      <c r="Q25" s="8"/>
      <c r="R25">
        <v>23</v>
      </c>
      <c r="S25">
        <v>22</v>
      </c>
      <c r="T25">
        <v>23</v>
      </c>
      <c r="U25" s="3">
        <f>0.898*(0.1)</f>
        <v>8.9800000000000005E-2</v>
      </c>
      <c r="V25" s="3">
        <f>0.7091*(0.1)</f>
        <v>7.0910000000000001E-2</v>
      </c>
      <c r="W25" s="6">
        <v>10.5</v>
      </c>
      <c r="X25" s="3">
        <v>1.21</v>
      </c>
      <c r="Y25" s="3">
        <v>0.81</v>
      </c>
      <c r="Z25" s="2"/>
      <c r="AB25" s="2">
        <v>23</v>
      </c>
      <c r="AC25">
        <v>0.90286051882393037</v>
      </c>
      <c r="AD25">
        <v>3.3600000000000003</v>
      </c>
      <c r="AF25" s="8"/>
      <c r="AG25" s="2"/>
      <c r="AH25" s="8"/>
    </row>
    <row r="26" spans="1:34" ht="15.75" x14ac:dyDescent="0.25">
      <c r="A26">
        <v>24</v>
      </c>
      <c r="B26">
        <v>23</v>
      </c>
      <c r="C26">
        <v>24</v>
      </c>
      <c r="D26" s="3">
        <f>0.896*(0.1)</f>
        <v>8.9600000000000013E-2</v>
      </c>
      <c r="E26" s="3">
        <f>0.7011*(0.1)</f>
        <v>7.0109999999999992E-2</v>
      </c>
      <c r="F26" s="6">
        <v>5</v>
      </c>
      <c r="G26" s="3">
        <v>1.21</v>
      </c>
      <c r="H26" s="3">
        <v>0.81</v>
      </c>
      <c r="I26" s="2"/>
      <c r="K26" s="2">
        <v>24</v>
      </c>
      <c r="L26">
        <v>0.90286051882393037</v>
      </c>
      <c r="M26">
        <v>3.3600000000000003</v>
      </c>
      <c r="O26" s="8"/>
      <c r="P26" s="2"/>
      <c r="Q26" s="8"/>
      <c r="R26">
        <v>24</v>
      </c>
      <c r="S26">
        <v>23</v>
      </c>
      <c r="T26">
        <v>24</v>
      </c>
      <c r="U26" s="3">
        <f>0.896*(0.1)</f>
        <v>8.9600000000000013E-2</v>
      </c>
      <c r="V26" s="3">
        <f>0.7011*(0.1)</f>
        <v>7.0109999999999992E-2</v>
      </c>
      <c r="W26" s="6">
        <v>5</v>
      </c>
      <c r="X26" s="3">
        <v>1.21</v>
      </c>
      <c r="Y26" s="3">
        <v>0.81</v>
      </c>
      <c r="Z26" s="2"/>
      <c r="AB26" s="2">
        <v>24</v>
      </c>
      <c r="AC26">
        <v>0.90286051882393037</v>
      </c>
      <c r="AD26">
        <v>3.3600000000000003</v>
      </c>
      <c r="AF26" s="8"/>
      <c r="AG26" s="2"/>
      <c r="AH26" s="8"/>
    </row>
    <row r="27" spans="1:34" ht="15.75" x14ac:dyDescent="0.25">
      <c r="A27">
        <v>25</v>
      </c>
      <c r="B27">
        <v>5</v>
      </c>
      <c r="C27">
        <v>25</v>
      </c>
      <c r="D27" s="3">
        <f>0.203*(0.1)</f>
        <v>2.0300000000000002E-2</v>
      </c>
      <c r="E27" s="3">
        <f>0.1034*(0.1)</f>
        <v>1.0340000000000002E-2</v>
      </c>
      <c r="F27" s="6">
        <v>15</v>
      </c>
      <c r="G27" s="3">
        <v>1.21</v>
      </c>
      <c r="H27" s="3">
        <v>0.81</v>
      </c>
      <c r="I27" s="2"/>
      <c r="K27" s="2">
        <v>25</v>
      </c>
      <c r="L27">
        <v>0.92307692307692302</v>
      </c>
      <c r="M27">
        <v>0.48</v>
      </c>
      <c r="O27" s="8"/>
      <c r="P27" s="2"/>
      <c r="R27">
        <v>25</v>
      </c>
      <c r="S27">
        <v>5</v>
      </c>
      <c r="T27">
        <v>25</v>
      </c>
      <c r="U27" s="3">
        <f>0.203*(0.1)</f>
        <v>2.0300000000000002E-2</v>
      </c>
      <c r="V27" s="3">
        <f>0.1034*(0.1)</f>
        <v>1.0340000000000002E-2</v>
      </c>
      <c r="W27" s="6">
        <v>15</v>
      </c>
      <c r="X27" s="3">
        <v>1.21</v>
      </c>
      <c r="Y27" s="3">
        <v>0.81</v>
      </c>
      <c r="Z27" s="2"/>
      <c r="AB27" s="2">
        <v>25</v>
      </c>
      <c r="AC27">
        <v>0.92307692307692302</v>
      </c>
      <c r="AD27">
        <v>0.48</v>
      </c>
      <c r="AF27" s="8"/>
      <c r="AG27" s="2"/>
    </row>
    <row r="28" spans="1:34" ht="15.75" x14ac:dyDescent="0.25">
      <c r="A28">
        <v>26</v>
      </c>
      <c r="B28">
        <v>25</v>
      </c>
      <c r="C28">
        <v>26</v>
      </c>
      <c r="D28" s="3">
        <f>0.2842*(0.1)</f>
        <v>2.8420000000000001E-2</v>
      </c>
      <c r="E28" s="3">
        <f>0.1447*(0.1)</f>
        <v>1.447E-2</v>
      </c>
      <c r="F28" s="6">
        <v>15</v>
      </c>
      <c r="G28" s="3">
        <v>1.21</v>
      </c>
      <c r="H28" s="3">
        <v>0.81</v>
      </c>
      <c r="I28" s="2"/>
      <c r="K28" s="2">
        <v>26</v>
      </c>
      <c r="L28">
        <v>0.92307692307692302</v>
      </c>
      <c r="M28">
        <v>0.48</v>
      </c>
      <c r="O28" s="8"/>
      <c r="P28" s="2"/>
      <c r="R28">
        <v>26</v>
      </c>
      <c r="S28">
        <v>25</v>
      </c>
      <c r="T28">
        <v>26</v>
      </c>
      <c r="U28" s="3">
        <f>0.2842*(0.1)</f>
        <v>2.8420000000000001E-2</v>
      </c>
      <c r="V28" s="3">
        <f>0.1447*(0.1)</f>
        <v>1.447E-2</v>
      </c>
      <c r="W28" s="6">
        <v>15</v>
      </c>
      <c r="X28" s="3">
        <v>1.21</v>
      </c>
      <c r="Y28" s="3">
        <v>0.81</v>
      </c>
      <c r="Z28" s="2"/>
      <c r="AB28" s="2">
        <v>26</v>
      </c>
      <c r="AC28">
        <v>0.92307692307692302</v>
      </c>
      <c r="AD28">
        <v>0.48</v>
      </c>
      <c r="AF28" s="8"/>
      <c r="AG28" s="2"/>
    </row>
    <row r="29" spans="1:34" ht="15.75" x14ac:dyDescent="0.25">
      <c r="A29">
        <v>27</v>
      </c>
      <c r="B29">
        <v>26</v>
      </c>
      <c r="C29">
        <v>27</v>
      </c>
      <c r="D29" s="3">
        <f>1.059*(0.1)</f>
        <v>0.10589999999999999</v>
      </c>
      <c r="E29" s="3">
        <f>0.9337*(0.1)</f>
        <v>9.3370000000000009E-2</v>
      </c>
      <c r="F29" s="6">
        <v>15</v>
      </c>
      <c r="G29" s="3">
        <v>1.21</v>
      </c>
      <c r="H29" s="3">
        <v>0.81</v>
      </c>
      <c r="I29" s="2"/>
      <c r="K29" s="2">
        <v>27</v>
      </c>
      <c r="L29">
        <v>0.94868329805051377</v>
      </c>
      <c r="M29">
        <v>0.48</v>
      </c>
      <c r="O29" s="8"/>
      <c r="P29" s="2"/>
      <c r="R29">
        <v>27</v>
      </c>
      <c r="S29">
        <v>26</v>
      </c>
      <c r="T29">
        <v>27</v>
      </c>
      <c r="U29" s="3">
        <f>1.059*(0.1)</f>
        <v>0.10589999999999999</v>
      </c>
      <c r="V29" s="3">
        <f>0.9337*(0.1)</f>
        <v>9.3370000000000009E-2</v>
      </c>
      <c r="W29" s="6">
        <v>15</v>
      </c>
      <c r="X29" s="3">
        <v>1.21</v>
      </c>
      <c r="Y29" s="3">
        <v>0.81</v>
      </c>
      <c r="Z29" s="2"/>
      <c r="AB29" s="2">
        <v>27</v>
      </c>
      <c r="AC29">
        <v>0.94868329805051377</v>
      </c>
      <c r="AD29">
        <v>0.48</v>
      </c>
      <c r="AF29" s="8"/>
      <c r="AG29" s="2"/>
    </row>
    <row r="30" spans="1:34" ht="15.75" x14ac:dyDescent="0.25">
      <c r="A30">
        <v>28</v>
      </c>
      <c r="B30">
        <v>27</v>
      </c>
      <c r="C30">
        <v>28</v>
      </c>
      <c r="D30" s="3">
        <f>0.8042*(0.1)</f>
        <v>8.0420000000000005E-2</v>
      </c>
      <c r="E30" s="3">
        <f>0.7006*(0.1)</f>
        <v>7.0059999999999997E-2</v>
      </c>
      <c r="F30" s="6">
        <v>15</v>
      </c>
      <c r="G30" s="3">
        <v>1.21</v>
      </c>
      <c r="H30" s="3">
        <v>0.81</v>
      </c>
      <c r="I30" s="2"/>
      <c r="K30" s="2">
        <v>28</v>
      </c>
      <c r="L30">
        <v>0.86377890089843345</v>
      </c>
      <c r="M30">
        <v>0.96</v>
      </c>
      <c r="O30" s="8"/>
      <c r="P30" s="2"/>
      <c r="Q30" s="8"/>
      <c r="R30">
        <v>28</v>
      </c>
      <c r="S30">
        <v>27</v>
      </c>
      <c r="T30">
        <v>28</v>
      </c>
      <c r="U30" s="3">
        <f>0.8042*(0.1)</f>
        <v>8.0420000000000005E-2</v>
      </c>
      <c r="V30" s="3">
        <f>0.7006*(0.1)</f>
        <v>7.0059999999999997E-2</v>
      </c>
      <c r="W30" s="6">
        <v>15</v>
      </c>
      <c r="X30" s="3">
        <v>1.21</v>
      </c>
      <c r="Y30" s="3">
        <v>0.81</v>
      </c>
      <c r="Z30" s="2"/>
      <c r="AB30" s="2">
        <v>28</v>
      </c>
      <c r="AC30">
        <v>0.86377890089843345</v>
      </c>
      <c r="AD30">
        <v>0.96</v>
      </c>
      <c r="AF30" s="8"/>
      <c r="AG30" s="2"/>
      <c r="AH30" s="8"/>
    </row>
    <row r="31" spans="1:34" ht="15.75" x14ac:dyDescent="0.25">
      <c r="A31">
        <v>29</v>
      </c>
      <c r="B31">
        <v>28</v>
      </c>
      <c r="C31">
        <v>29</v>
      </c>
      <c r="D31" s="3">
        <f>0.5075*(0.1)</f>
        <v>5.0749999999999997E-2</v>
      </c>
      <c r="E31" s="3">
        <f>0.2585*(0.1)</f>
        <v>2.5850000000000001E-2</v>
      </c>
      <c r="F31" s="6">
        <v>15</v>
      </c>
      <c r="G31" s="3">
        <v>1.21</v>
      </c>
      <c r="H31" s="3">
        <v>0.81</v>
      </c>
      <c r="I31" s="2"/>
      <c r="K31" s="2">
        <v>29</v>
      </c>
      <c r="L31">
        <v>0.31622776601683794</v>
      </c>
      <c r="M31">
        <v>1.6</v>
      </c>
      <c r="O31" s="8"/>
      <c r="P31" s="2"/>
      <c r="Q31" s="8"/>
      <c r="R31">
        <v>29</v>
      </c>
      <c r="S31">
        <v>28</v>
      </c>
      <c r="T31">
        <v>29</v>
      </c>
      <c r="U31" s="3">
        <f>0.5075*(0.1)</f>
        <v>5.0749999999999997E-2</v>
      </c>
      <c r="V31" s="3">
        <f>0.2585*(0.1)</f>
        <v>2.5850000000000001E-2</v>
      </c>
      <c r="W31" s="6">
        <v>15</v>
      </c>
      <c r="X31" s="3">
        <v>1.21</v>
      </c>
      <c r="Y31" s="3">
        <v>0.81</v>
      </c>
      <c r="Z31" s="2"/>
      <c r="AB31" s="2">
        <v>29</v>
      </c>
      <c r="AC31">
        <v>0.31622776601683794</v>
      </c>
      <c r="AD31">
        <v>1.6</v>
      </c>
      <c r="AF31" s="8"/>
      <c r="AG31" s="2"/>
      <c r="AH31" s="8"/>
    </row>
    <row r="32" spans="1:34" ht="15.75" x14ac:dyDescent="0.25">
      <c r="A32">
        <v>30</v>
      </c>
      <c r="B32">
        <v>29</v>
      </c>
      <c r="C32">
        <v>30</v>
      </c>
      <c r="D32" s="3">
        <f>0.9744*(0.1)</f>
        <v>9.7440000000000013E-2</v>
      </c>
      <c r="E32" s="3">
        <f>0.963*(0.1)</f>
        <v>9.6299999999999997E-2</v>
      </c>
      <c r="F32" s="6">
        <v>5</v>
      </c>
      <c r="G32" s="3">
        <v>1.21</v>
      </c>
      <c r="H32" s="3">
        <v>0.81</v>
      </c>
      <c r="I32" s="2"/>
      <c r="K32" s="2">
        <v>30</v>
      </c>
      <c r="L32">
        <v>0.90618313999526545</v>
      </c>
      <c r="M32">
        <v>1.2000000000000002</v>
      </c>
      <c r="O32" s="8"/>
      <c r="P32" s="2"/>
      <c r="Q32" s="8"/>
      <c r="R32">
        <v>30</v>
      </c>
      <c r="S32">
        <v>29</v>
      </c>
      <c r="T32">
        <v>30</v>
      </c>
      <c r="U32" s="3">
        <f>0.9744*(0.1)</f>
        <v>9.7440000000000013E-2</v>
      </c>
      <c r="V32" s="3">
        <f>0.963*(0.1)</f>
        <v>9.6299999999999997E-2</v>
      </c>
      <c r="W32" s="6">
        <v>5</v>
      </c>
      <c r="X32" s="3">
        <v>1.21</v>
      </c>
      <c r="Y32" s="3">
        <v>0.81</v>
      </c>
      <c r="Z32" s="2"/>
      <c r="AB32" s="2">
        <v>30</v>
      </c>
      <c r="AC32">
        <v>0.90618313999526545</v>
      </c>
      <c r="AD32">
        <v>1.2000000000000002</v>
      </c>
      <c r="AF32" s="8"/>
      <c r="AG32" s="2"/>
      <c r="AH32" s="8"/>
    </row>
    <row r="33" spans="1:33" ht="15.75" x14ac:dyDescent="0.25">
      <c r="A33">
        <v>31</v>
      </c>
      <c r="B33">
        <v>30</v>
      </c>
      <c r="C33">
        <v>31</v>
      </c>
      <c r="D33" s="3">
        <f>0.3105*(0.1)</f>
        <v>3.1050000000000001E-2</v>
      </c>
      <c r="E33" s="3">
        <f>0.3619*(0.1)</f>
        <v>3.619E-2</v>
      </c>
      <c r="F33" s="6">
        <v>5</v>
      </c>
      <c r="G33" s="3">
        <v>1.21</v>
      </c>
      <c r="H33" s="3">
        <v>0.81</v>
      </c>
      <c r="I33" s="2"/>
      <c r="K33" s="2">
        <v>31</v>
      </c>
      <c r="L33">
        <v>0.90286051882393037</v>
      </c>
      <c r="M33">
        <v>1.6800000000000002</v>
      </c>
      <c r="O33" s="8"/>
      <c r="P33" s="2"/>
      <c r="R33">
        <v>31</v>
      </c>
      <c r="S33">
        <v>30</v>
      </c>
      <c r="T33">
        <v>31</v>
      </c>
      <c r="U33" s="3">
        <f>0.3105*(0.1)</f>
        <v>3.1050000000000001E-2</v>
      </c>
      <c r="V33" s="3">
        <f>0.3619*(0.1)</f>
        <v>3.619E-2</v>
      </c>
      <c r="W33" s="6">
        <v>5</v>
      </c>
      <c r="X33" s="3">
        <v>1.21</v>
      </c>
      <c r="Y33" s="3">
        <v>0.81</v>
      </c>
      <c r="Z33" s="2"/>
      <c r="AB33" s="2">
        <v>31</v>
      </c>
      <c r="AC33">
        <v>0.90286051882393037</v>
      </c>
      <c r="AD33">
        <v>1.6800000000000002</v>
      </c>
      <c r="AF33" s="8"/>
      <c r="AG33" s="2"/>
    </row>
    <row r="34" spans="1:33" ht="15.75" x14ac:dyDescent="0.25">
      <c r="A34">
        <v>32</v>
      </c>
      <c r="B34">
        <v>31</v>
      </c>
      <c r="C34">
        <v>32</v>
      </c>
      <c r="D34" s="3">
        <f>0.341*(0.1)</f>
        <v>3.4100000000000005E-2</v>
      </c>
      <c r="E34" s="3">
        <f>0.5302*(0.1)</f>
        <v>5.3020000000000005E-2</v>
      </c>
      <c r="F34" s="9">
        <v>1</v>
      </c>
      <c r="G34" s="3">
        <v>1.21</v>
      </c>
      <c r="H34" s="3">
        <v>0.81</v>
      </c>
      <c r="I34" s="2"/>
      <c r="K34" s="2">
        <v>32</v>
      </c>
      <c r="L34">
        <v>0.83205029433784372</v>
      </c>
      <c r="M34">
        <v>0.48</v>
      </c>
      <c r="O34" s="8"/>
      <c r="P34" s="2"/>
      <c r="R34">
        <v>32</v>
      </c>
      <c r="S34">
        <v>31</v>
      </c>
      <c r="T34">
        <v>32</v>
      </c>
      <c r="U34" s="3">
        <f>0.341*(0.1)</f>
        <v>3.4100000000000005E-2</v>
      </c>
      <c r="V34" s="3">
        <f>0.5302*(0.1)</f>
        <v>5.3020000000000005E-2</v>
      </c>
      <c r="W34" s="9">
        <v>1</v>
      </c>
      <c r="X34" s="3">
        <v>1.21</v>
      </c>
      <c r="Y34" s="3">
        <v>0.81</v>
      </c>
      <c r="Z34" s="2"/>
      <c r="AB34" s="2">
        <v>32</v>
      </c>
      <c r="AC34">
        <v>0.83205029433784372</v>
      </c>
      <c r="AD34">
        <v>0.48</v>
      </c>
      <c r="AF34" s="8"/>
      <c r="AG34" s="2"/>
    </row>
    <row r="36" spans="1:33" x14ac:dyDescent="0.25">
      <c r="D36" s="3"/>
      <c r="E36" s="3"/>
    </row>
    <row r="37" spans="1:33" ht="15.75" x14ac:dyDescent="0.25">
      <c r="D37" s="3"/>
      <c r="E37" s="3"/>
      <c r="F37" s="10"/>
    </row>
    <row r="38" spans="1:33" x14ac:dyDescent="0.25">
      <c r="D38" s="3"/>
      <c r="E38" s="3"/>
    </row>
    <row r="39" spans="1:33" x14ac:dyDescent="0.25">
      <c r="D39" s="3"/>
      <c r="E39" s="3"/>
    </row>
    <row r="40" spans="1:33" x14ac:dyDescent="0.25">
      <c r="D40" s="3"/>
      <c r="E40" s="3"/>
    </row>
    <row r="41" spans="1:33" x14ac:dyDescent="0.25">
      <c r="D41" s="3"/>
      <c r="E41" s="3"/>
    </row>
    <row r="42" spans="1:33" x14ac:dyDescent="0.25">
      <c r="D42" s="3"/>
      <c r="E42" s="3"/>
    </row>
    <row r="43" spans="1:33" x14ac:dyDescent="0.25">
      <c r="D43" s="3"/>
      <c r="E43" s="3"/>
    </row>
    <row r="44" spans="1:33" x14ac:dyDescent="0.25">
      <c r="D44" s="3"/>
      <c r="E44" s="3"/>
    </row>
    <row r="45" spans="1:33" x14ac:dyDescent="0.25">
      <c r="D45" s="3"/>
      <c r="E45" s="3"/>
    </row>
    <row r="46" spans="1:33" x14ac:dyDescent="0.25">
      <c r="D46" s="3"/>
      <c r="E46" s="3"/>
    </row>
    <row r="47" spans="1:33" x14ac:dyDescent="0.25">
      <c r="D47" s="3"/>
      <c r="E47" s="3"/>
    </row>
    <row r="48" spans="1:33" x14ac:dyDescent="0.25">
      <c r="D48" s="3"/>
      <c r="E48" s="3"/>
    </row>
    <row r="49" spans="4:5" x14ac:dyDescent="0.25">
      <c r="D49" s="3"/>
      <c r="E49" s="3"/>
    </row>
    <row r="50" spans="4:5" x14ac:dyDescent="0.25">
      <c r="D50" s="3"/>
      <c r="E50" s="3"/>
    </row>
    <row r="51" spans="4:5" x14ac:dyDescent="0.25">
      <c r="D51" s="3"/>
      <c r="E51" s="3"/>
    </row>
    <row r="52" spans="4:5" x14ac:dyDescent="0.25">
      <c r="D52" s="3"/>
      <c r="E52" s="3"/>
    </row>
    <row r="53" spans="4:5" x14ac:dyDescent="0.25">
      <c r="D53" s="3"/>
      <c r="E53" s="3"/>
    </row>
    <row r="54" spans="4:5" x14ac:dyDescent="0.25">
      <c r="D54" s="3"/>
      <c r="E54" s="3"/>
    </row>
    <row r="55" spans="4:5" x14ac:dyDescent="0.25">
      <c r="D55" s="3"/>
      <c r="E55" s="3"/>
    </row>
    <row r="56" spans="4:5" x14ac:dyDescent="0.25">
      <c r="D56" s="3"/>
      <c r="E56" s="3"/>
    </row>
    <row r="57" spans="4:5" x14ac:dyDescent="0.25">
      <c r="D57" s="3"/>
      <c r="E57" s="3"/>
    </row>
    <row r="58" spans="4:5" x14ac:dyDescent="0.25">
      <c r="D58" s="3"/>
      <c r="E58" s="3"/>
    </row>
    <row r="59" spans="4:5" x14ac:dyDescent="0.25">
      <c r="D59" s="3"/>
      <c r="E59" s="3"/>
    </row>
    <row r="60" spans="4:5" x14ac:dyDescent="0.25">
      <c r="D60" s="3"/>
      <c r="E60" s="3"/>
    </row>
    <row r="61" spans="4:5" x14ac:dyDescent="0.25">
      <c r="D61" s="3"/>
      <c r="E61" s="3"/>
    </row>
    <row r="62" spans="4:5" x14ac:dyDescent="0.25">
      <c r="D62" s="3"/>
      <c r="E62" s="3"/>
    </row>
    <row r="63" spans="4:5" x14ac:dyDescent="0.25">
      <c r="D63" s="3"/>
      <c r="E63" s="3"/>
    </row>
    <row r="64" spans="4:5" x14ac:dyDescent="0.25">
      <c r="D64" s="3"/>
      <c r="E64" s="3"/>
    </row>
    <row r="65" spans="4:5" x14ac:dyDescent="0.25">
      <c r="D65" s="3"/>
      <c r="E65" s="3"/>
    </row>
    <row r="66" spans="4:5" x14ac:dyDescent="0.25">
      <c r="D66" s="3"/>
      <c r="E66" s="3"/>
    </row>
    <row r="67" spans="4:5" x14ac:dyDescent="0.25">
      <c r="D67" s="3"/>
      <c r="E67" s="3"/>
    </row>
  </sheetData>
  <mergeCells count="12">
    <mergeCell ref="AG1:AH1"/>
    <mergeCell ref="A1:E1"/>
    <mergeCell ref="G1:H1"/>
    <mergeCell ref="I1:J1"/>
    <mergeCell ref="K1:M1"/>
    <mergeCell ref="N1:O1"/>
    <mergeCell ref="P1:Q1"/>
    <mergeCell ref="R1:V1"/>
    <mergeCell ref="X1:Y1"/>
    <mergeCell ref="Z1:AA1"/>
    <mergeCell ref="AB1:AD1"/>
    <mergeCell ref="AE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D1" workbookViewId="0">
      <selection activeCell="F1" sqref="F1"/>
    </sheetView>
  </sheetViews>
  <sheetFormatPr defaultRowHeight="15" x14ac:dyDescent="0.25"/>
  <sheetData>
    <row r="1" spans="1:17" ht="16.5" thickTop="1" thickBot="1" x14ac:dyDescent="0.3">
      <c r="A1" s="11" t="s">
        <v>0</v>
      </c>
      <c r="B1" s="12"/>
      <c r="C1" s="12"/>
      <c r="D1" s="12"/>
      <c r="E1" s="13"/>
      <c r="F1" s="1" t="s">
        <v>1</v>
      </c>
      <c r="G1" s="14" t="s">
        <v>2</v>
      </c>
      <c r="H1" s="15"/>
      <c r="I1" s="16" t="s">
        <v>3</v>
      </c>
      <c r="J1" s="17"/>
      <c r="K1" s="18" t="s">
        <v>4</v>
      </c>
      <c r="L1" s="18"/>
      <c r="M1" s="18"/>
      <c r="N1" s="19" t="s">
        <v>5</v>
      </c>
      <c r="O1" s="19"/>
      <c r="P1" s="20" t="s">
        <v>6</v>
      </c>
      <c r="Q1" s="21"/>
    </row>
    <row r="2" spans="1:17" ht="16.5" thickTop="1" thickBot="1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15</v>
      </c>
      <c r="O2" s="2" t="s">
        <v>18</v>
      </c>
      <c r="P2" s="2" t="s">
        <v>15</v>
      </c>
      <c r="Q2" s="2" t="s">
        <v>18</v>
      </c>
    </row>
    <row r="3" spans="1:17" ht="15.75" x14ac:dyDescent="0.25">
      <c r="A3">
        <v>1</v>
      </c>
      <c r="B3">
        <v>0</v>
      </c>
      <c r="C3">
        <v>1</v>
      </c>
      <c r="D3" s="3">
        <f>0.0922*(0.1)</f>
        <v>9.2200000000000008E-3</v>
      </c>
      <c r="E3" s="3">
        <f>0.047*(0.1)</f>
        <v>4.7000000000000002E-3</v>
      </c>
      <c r="F3" s="4">
        <v>46</v>
      </c>
      <c r="G3" s="3">
        <v>1.21</v>
      </c>
      <c r="H3" s="3">
        <v>0.81</v>
      </c>
      <c r="I3" s="5">
        <v>1</v>
      </c>
      <c r="J3" s="2">
        <v>0.5</v>
      </c>
      <c r="K3" s="2">
        <v>1</v>
      </c>
      <c r="L3">
        <v>0.85749292571254421</v>
      </c>
      <c r="M3">
        <v>0.8</v>
      </c>
      <c r="N3" s="2">
        <v>16</v>
      </c>
      <c r="O3" s="2">
        <v>0.95</v>
      </c>
      <c r="P3" s="2">
        <v>1</v>
      </c>
      <c r="Q3" s="2">
        <v>0.95</v>
      </c>
    </row>
    <row r="4" spans="1:17" ht="15.75" x14ac:dyDescent="0.25">
      <c r="A4">
        <v>2</v>
      </c>
      <c r="B4">
        <v>1</v>
      </c>
      <c r="C4">
        <v>2</v>
      </c>
      <c r="D4" s="3">
        <f>0.493*(0.1)</f>
        <v>4.9300000000000004E-2</v>
      </c>
      <c r="E4" s="3">
        <f>0.2511*(0.1)</f>
        <v>2.511E-2</v>
      </c>
      <c r="F4" s="6">
        <v>41</v>
      </c>
      <c r="G4" s="3">
        <v>1.21</v>
      </c>
      <c r="H4" s="3">
        <v>0.81</v>
      </c>
      <c r="I4" s="5">
        <v>2</v>
      </c>
      <c r="K4" s="2">
        <v>2</v>
      </c>
      <c r="L4">
        <v>0.91381154862025715</v>
      </c>
      <c r="M4">
        <v>0.72</v>
      </c>
      <c r="N4" s="2">
        <v>18</v>
      </c>
      <c r="O4" s="7">
        <v>0.95</v>
      </c>
      <c r="P4" s="2">
        <v>2</v>
      </c>
      <c r="Q4" s="2">
        <v>0.95</v>
      </c>
    </row>
    <row r="5" spans="1:17" ht="15.75" x14ac:dyDescent="0.25">
      <c r="A5">
        <v>3</v>
      </c>
      <c r="B5">
        <v>2</v>
      </c>
      <c r="C5">
        <v>3</v>
      </c>
      <c r="D5" s="3">
        <f>0.366*(0.1)</f>
        <v>3.6600000000000001E-2</v>
      </c>
      <c r="E5" s="3">
        <f>0.1864*(0.1)</f>
        <v>1.864E-2</v>
      </c>
      <c r="F5" s="6">
        <v>29</v>
      </c>
      <c r="G5" s="3">
        <v>1.21</v>
      </c>
      <c r="H5" s="3">
        <v>0.81</v>
      </c>
      <c r="I5" s="2">
        <v>8</v>
      </c>
      <c r="K5" s="2">
        <v>3</v>
      </c>
      <c r="L5">
        <v>0.83205029433784372</v>
      </c>
      <c r="M5">
        <v>0.96</v>
      </c>
      <c r="N5" s="2">
        <v>19</v>
      </c>
      <c r="O5" s="7">
        <v>0.95</v>
      </c>
      <c r="P5" s="2">
        <v>7</v>
      </c>
      <c r="Q5" s="2">
        <v>0.95</v>
      </c>
    </row>
    <row r="6" spans="1:17" ht="15.75" x14ac:dyDescent="0.25">
      <c r="A6">
        <v>4</v>
      </c>
      <c r="B6">
        <v>3</v>
      </c>
      <c r="C6">
        <v>4</v>
      </c>
      <c r="D6" s="3">
        <f>0.3811*(0.1)</f>
        <v>3.8110000000000005E-2</v>
      </c>
      <c r="E6" s="3">
        <f>0.1941*(0.1)</f>
        <v>1.941E-2</v>
      </c>
      <c r="F6" s="6">
        <v>29</v>
      </c>
      <c r="G6" s="3">
        <v>1.21</v>
      </c>
      <c r="H6" s="3">
        <v>0.81</v>
      </c>
      <c r="I6" s="2">
        <v>16</v>
      </c>
      <c r="K6" s="2">
        <v>4</v>
      </c>
      <c r="L6">
        <v>0.89442719099991586</v>
      </c>
      <c r="M6">
        <v>0.48</v>
      </c>
      <c r="N6" s="2">
        <v>21</v>
      </c>
      <c r="O6" s="7">
        <v>0.95</v>
      </c>
      <c r="P6" s="2">
        <v>17</v>
      </c>
      <c r="Q6" s="2">
        <v>0.95</v>
      </c>
    </row>
    <row r="7" spans="1:17" ht="15.75" x14ac:dyDescent="0.25">
      <c r="A7">
        <v>5</v>
      </c>
      <c r="B7">
        <v>4</v>
      </c>
      <c r="C7">
        <v>5</v>
      </c>
      <c r="D7" s="3">
        <f>0.819*(0.1)</f>
        <v>8.1900000000000001E-2</v>
      </c>
      <c r="E7" s="3">
        <f>0.707*(0.1)</f>
        <v>7.0699999999999999E-2</v>
      </c>
      <c r="F7" s="6">
        <v>29</v>
      </c>
      <c r="G7" s="3">
        <v>1.21</v>
      </c>
      <c r="H7" s="3">
        <v>0.81</v>
      </c>
      <c r="I7" s="2">
        <v>21</v>
      </c>
      <c r="K7" s="2">
        <v>5</v>
      </c>
      <c r="L7">
        <v>0.94868329805051377</v>
      </c>
      <c r="M7">
        <v>0.48</v>
      </c>
      <c r="N7" s="2">
        <v>23</v>
      </c>
      <c r="O7" s="7">
        <v>0.95</v>
      </c>
      <c r="P7" s="2">
        <v>20</v>
      </c>
      <c r="Q7" s="2">
        <v>0.95</v>
      </c>
    </row>
    <row r="8" spans="1:17" ht="15.75" x14ac:dyDescent="0.25">
      <c r="A8">
        <v>6</v>
      </c>
      <c r="B8">
        <v>5</v>
      </c>
      <c r="C8">
        <v>6</v>
      </c>
      <c r="D8" s="3">
        <f>0.1872*(0.1)</f>
        <v>1.8720000000000001E-2</v>
      </c>
      <c r="E8" s="3">
        <f>0.6188*(0.1)</f>
        <v>6.1880000000000004E-2</v>
      </c>
      <c r="F8" s="6">
        <v>15</v>
      </c>
      <c r="G8" s="3">
        <v>1.21</v>
      </c>
      <c r="H8" s="3">
        <v>0.81</v>
      </c>
      <c r="I8" s="2">
        <v>22</v>
      </c>
      <c r="K8" s="2">
        <v>6</v>
      </c>
      <c r="L8">
        <v>0.89442719099991586</v>
      </c>
      <c r="M8">
        <v>1.6</v>
      </c>
      <c r="N8" s="2">
        <v>25</v>
      </c>
      <c r="O8" s="7">
        <v>0.95</v>
      </c>
      <c r="P8" s="2">
        <v>22</v>
      </c>
      <c r="Q8" s="2">
        <v>0.95</v>
      </c>
    </row>
    <row r="9" spans="1:17" ht="15.75" x14ac:dyDescent="0.25">
      <c r="A9">
        <v>7</v>
      </c>
      <c r="B9">
        <v>6</v>
      </c>
      <c r="C9">
        <v>7</v>
      </c>
      <c r="D9" s="3">
        <f>0.7114*(0.1)</f>
        <v>7.1140000000000009E-2</v>
      </c>
      <c r="E9" s="3">
        <f>0.2351*(0.1)</f>
        <v>2.3510000000000003E-2</v>
      </c>
      <c r="F9" s="6">
        <v>10.5</v>
      </c>
      <c r="G9" s="3">
        <v>1.21</v>
      </c>
      <c r="H9" s="3">
        <v>0.81</v>
      </c>
      <c r="I9" s="2"/>
      <c r="K9" s="2">
        <v>7</v>
      </c>
      <c r="L9">
        <v>0.89442719099991586</v>
      </c>
      <c r="M9">
        <v>1.6</v>
      </c>
      <c r="N9" s="2">
        <v>27</v>
      </c>
      <c r="O9" s="7">
        <v>0.95</v>
      </c>
      <c r="P9" s="2">
        <v>24</v>
      </c>
      <c r="Q9" s="2">
        <v>0.95</v>
      </c>
    </row>
    <row r="10" spans="1:17" ht="15.75" x14ac:dyDescent="0.25">
      <c r="A10">
        <v>8</v>
      </c>
      <c r="B10">
        <v>7</v>
      </c>
      <c r="C10">
        <v>8</v>
      </c>
      <c r="D10" s="3">
        <f>1.03*(0.1)</f>
        <v>0.10300000000000001</v>
      </c>
      <c r="E10" s="3">
        <f>0.74*(0.1)</f>
        <v>7.3999999999999996E-2</v>
      </c>
      <c r="F10" s="6">
        <v>10.5</v>
      </c>
      <c r="G10" s="3">
        <v>1.21</v>
      </c>
      <c r="H10" s="3">
        <v>0.81</v>
      </c>
      <c r="I10" s="2"/>
      <c r="K10" s="2">
        <v>8</v>
      </c>
      <c r="L10">
        <v>0.94868329805051377</v>
      </c>
      <c r="M10">
        <v>0.48</v>
      </c>
      <c r="N10" s="2">
        <v>29</v>
      </c>
      <c r="O10" s="7">
        <v>0.95</v>
      </c>
      <c r="P10" s="2">
        <v>26</v>
      </c>
      <c r="Q10" s="2">
        <v>0.95</v>
      </c>
    </row>
    <row r="11" spans="1:17" ht="15.75" x14ac:dyDescent="0.25">
      <c r="A11">
        <v>9</v>
      </c>
      <c r="B11">
        <v>8</v>
      </c>
      <c r="C11">
        <v>9</v>
      </c>
      <c r="D11" s="3">
        <f>1.044*(0.1)</f>
        <v>0.10440000000000001</v>
      </c>
      <c r="E11" s="3">
        <f>0.74*(0.1)</f>
        <v>7.3999999999999996E-2</v>
      </c>
      <c r="F11" s="6">
        <v>10.5</v>
      </c>
      <c r="G11" s="3">
        <v>1.21</v>
      </c>
      <c r="H11" s="3">
        <v>0.81</v>
      </c>
      <c r="I11" s="2"/>
      <c r="K11" s="2">
        <v>9</v>
      </c>
      <c r="L11">
        <v>0.94868329805051377</v>
      </c>
      <c r="M11">
        <v>0.48</v>
      </c>
      <c r="N11" s="2">
        <v>31</v>
      </c>
      <c r="O11" s="7">
        <v>0.95</v>
      </c>
      <c r="P11" s="2">
        <v>28</v>
      </c>
      <c r="Q11" s="2">
        <v>0.95</v>
      </c>
    </row>
    <row r="12" spans="1:17" ht="15.75" x14ac:dyDescent="0.25">
      <c r="A12">
        <v>10</v>
      </c>
      <c r="B12">
        <v>9</v>
      </c>
      <c r="C12">
        <v>10</v>
      </c>
      <c r="D12" s="3">
        <f>0.1966*(0.1)</f>
        <v>1.966E-2</v>
      </c>
      <c r="E12" s="3">
        <f>0.065*(0.1)</f>
        <v>6.5000000000000006E-3</v>
      </c>
      <c r="F12" s="6">
        <v>10.5</v>
      </c>
      <c r="G12" s="3">
        <v>1.21</v>
      </c>
      <c r="H12" s="3">
        <v>0.81</v>
      </c>
      <c r="I12" s="2"/>
      <c r="K12" s="2">
        <v>10</v>
      </c>
      <c r="L12">
        <v>0.83205029433784372</v>
      </c>
      <c r="M12">
        <v>0.36</v>
      </c>
      <c r="N12" s="2">
        <v>32</v>
      </c>
      <c r="O12" s="7">
        <v>0.95</v>
      </c>
      <c r="P12" s="2">
        <v>30</v>
      </c>
      <c r="Q12" s="2">
        <v>0.95</v>
      </c>
    </row>
    <row r="13" spans="1:17" ht="15.75" x14ac:dyDescent="0.25">
      <c r="A13">
        <v>11</v>
      </c>
      <c r="B13">
        <v>10</v>
      </c>
      <c r="C13">
        <v>11</v>
      </c>
      <c r="D13" s="3">
        <f>0.3744*(0.1)</f>
        <v>3.7440000000000001E-2</v>
      </c>
      <c r="E13" s="3">
        <f>0.1298*(0.1)</f>
        <v>1.298E-2</v>
      </c>
      <c r="F13" s="6">
        <v>10.5</v>
      </c>
      <c r="G13" s="3">
        <v>1.21</v>
      </c>
      <c r="H13" s="3">
        <v>0.81</v>
      </c>
      <c r="I13" s="2"/>
      <c r="K13" s="2">
        <v>11</v>
      </c>
      <c r="L13">
        <v>0.86377890089843345</v>
      </c>
      <c r="M13">
        <v>0.48</v>
      </c>
      <c r="O13" s="8"/>
      <c r="P13" s="2"/>
      <c r="Q13" s="8"/>
    </row>
    <row r="14" spans="1:17" ht="15.75" x14ac:dyDescent="0.25">
      <c r="A14">
        <v>12</v>
      </c>
      <c r="B14">
        <v>11</v>
      </c>
      <c r="C14">
        <v>12</v>
      </c>
      <c r="D14" s="3">
        <f>1.468*(0.1)</f>
        <v>0.14680000000000001</v>
      </c>
      <c r="E14" s="3">
        <f>1.155*(0.1)</f>
        <v>0.11550000000000001</v>
      </c>
      <c r="F14" s="6">
        <v>5</v>
      </c>
      <c r="G14" s="3">
        <v>1.21</v>
      </c>
      <c r="H14" s="3">
        <v>0.81</v>
      </c>
      <c r="I14" s="2"/>
      <c r="K14" s="2">
        <v>12</v>
      </c>
      <c r="L14">
        <v>0.86377890089843345</v>
      </c>
      <c r="M14">
        <v>0.48</v>
      </c>
      <c r="O14" s="8"/>
      <c r="P14" s="2"/>
      <c r="Q14" s="8"/>
    </row>
    <row r="15" spans="1:17" ht="15.75" x14ac:dyDescent="0.25">
      <c r="A15">
        <v>13</v>
      </c>
      <c r="B15">
        <v>12</v>
      </c>
      <c r="C15">
        <v>13</v>
      </c>
      <c r="D15" s="3">
        <f>0.5416*(0.1)</f>
        <v>5.416E-2</v>
      </c>
      <c r="E15" s="3">
        <f>0.7129*(0.1)</f>
        <v>7.1290000000000006E-2</v>
      </c>
      <c r="F15" s="6">
        <v>4.5</v>
      </c>
      <c r="G15" s="3">
        <v>1.21</v>
      </c>
      <c r="H15" s="3">
        <v>0.81</v>
      </c>
      <c r="I15" s="2"/>
      <c r="K15" s="2">
        <v>13</v>
      </c>
      <c r="L15">
        <v>0.83205029433784372</v>
      </c>
      <c r="M15">
        <v>0.96</v>
      </c>
      <c r="O15" s="8"/>
      <c r="P15" s="2"/>
    </row>
    <row r="16" spans="1:17" ht="15.75" x14ac:dyDescent="0.25">
      <c r="A16">
        <v>14</v>
      </c>
      <c r="B16">
        <v>13</v>
      </c>
      <c r="C16">
        <v>14</v>
      </c>
      <c r="D16" s="3">
        <f>0.591*(0.1)</f>
        <v>5.91E-2</v>
      </c>
      <c r="E16" s="3">
        <f>0.526*(0.1)</f>
        <v>5.2600000000000008E-2</v>
      </c>
      <c r="F16" s="6">
        <v>3</v>
      </c>
      <c r="G16" s="3">
        <v>1.21</v>
      </c>
      <c r="H16" s="3">
        <v>0.81</v>
      </c>
      <c r="I16" s="2"/>
      <c r="K16" s="2">
        <v>14</v>
      </c>
      <c r="L16">
        <v>0.98639392383214375</v>
      </c>
      <c r="M16">
        <v>0.48</v>
      </c>
      <c r="O16" s="8"/>
      <c r="P16" s="2"/>
    </row>
    <row r="17" spans="1:17" ht="15.75" x14ac:dyDescent="0.25">
      <c r="A17">
        <v>15</v>
      </c>
      <c r="B17">
        <v>14</v>
      </c>
      <c r="C17">
        <v>15</v>
      </c>
      <c r="D17" s="3">
        <f>0.7463*(0.1)</f>
        <v>7.4630000000000002E-2</v>
      </c>
      <c r="E17" s="3">
        <f>0.545*(0.1)</f>
        <v>5.4500000000000007E-2</v>
      </c>
      <c r="F17" s="6">
        <v>2.5</v>
      </c>
      <c r="G17" s="3">
        <v>1.21</v>
      </c>
      <c r="H17" s="3">
        <v>0.81</v>
      </c>
      <c r="I17" s="2"/>
      <c r="K17" s="2">
        <v>15</v>
      </c>
      <c r="L17">
        <v>0.94868329805051377</v>
      </c>
      <c r="M17">
        <v>0.48</v>
      </c>
      <c r="O17" s="8"/>
      <c r="P17" s="2"/>
    </row>
    <row r="18" spans="1:17" ht="15.75" x14ac:dyDescent="0.25">
      <c r="A18">
        <v>16</v>
      </c>
      <c r="B18">
        <v>15</v>
      </c>
      <c r="C18">
        <v>16</v>
      </c>
      <c r="D18" s="3">
        <f>1.289*(0.1)</f>
        <v>0.12889999999999999</v>
      </c>
      <c r="E18" s="3">
        <f>1.721*(0.1)</f>
        <v>0.17210000000000003</v>
      </c>
      <c r="F18" s="6">
        <v>2.5</v>
      </c>
      <c r="G18" s="3">
        <v>1.21</v>
      </c>
      <c r="H18" s="3">
        <v>0.81</v>
      </c>
      <c r="I18" s="2"/>
      <c r="K18" s="2">
        <v>16</v>
      </c>
      <c r="L18">
        <v>0.94868329805051377</v>
      </c>
      <c r="M18">
        <v>0.48</v>
      </c>
      <c r="O18" s="8"/>
      <c r="P18" s="2"/>
      <c r="Q18" s="8"/>
    </row>
    <row r="19" spans="1:17" ht="15.75" x14ac:dyDescent="0.25">
      <c r="A19">
        <v>17</v>
      </c>
      <c r="B19">
        <v>16</v>
      </c>
      <c r="C19">
        <v>17</v>
      </c>
      <c r="D19" s="3">
        <f>0.732*(0.1)</f>
        <v>7.3200000000000001E-2</v>
      </c>
      <c r="E19" s="3">
        <f>0.574*(0.1)</f>
        <v>5.74E-2</v>
      </c>
      <c r="F19" s="6">
        <v>1</v>
      </c>
      <c r="G19" s="3">
        <v>1.21</v>
      </c>
      <c r="H19" s="3">
        <v>0.81</v>
      </c>
      <c r="I19" s="2"/>
      <c r="K19" s="2">
        <v>17</v>
      </c>
      <c r="L19">
        <v>0.91381154862025715</v>
      </c>
      <c r="M19">
        <v>0.72</v>
      </c>
      <c r="O19" s="8"/>
      <c r="P19" s="2"/>
      <c r="Q19" s="8"/>
    </row>
    <row r="20" spans="1:17" ht="15.75" x14ac:dyDescent="0.25">
      <c r="A20">
        <v>18</v>
      </c>
      <c r="B20">
        <v>1</v>
      </c>
      <c r="C20">
        <v>18</v>
      </c>
      <c r="D20" s="3">
        <f>0.164*(0.1)</f>
        <v>1.6400000000000001E-2</v>
      </c>
      <c r="E20" s="3">
        <f>0.1565*(0.1)</f>
        <v>1.5650000000000001E-2</v>
      </c>
      <c r="F20" s="6">
        <v>5</v>
      </c>
      <c r="G20" s="3">
        <v>1.21</v>
      </c>
      <c r="H20" s="3">
        <v>0.81</v>
      </c>
      <c r="I20" s="2"/>
      <c r="K20" s="2">
        <v>18</v>
      </c>
      <c r="L20">
        <v>0.91381154862025715</v>
      </c>
      <c r="M20">
        <v>0.72</v>
      </c>
      <c r="O20" s="8"/>
      <c r="P20" s="2"/>
      <c r="Q20" s="8"/>
    </row>
    <row r="21" spans="1:17" ht="15.75" x14ac:dyDescent="0.25">
      <c r="A21">
        <v>19</v>
      </c>
      <c r="B21">
        <v>18</v>
      </c>
      <c r="C21">
        <v>19</v>
      </c>
      <c r="D21" s="3">
        <f>1.5042*(0.1)</f>
        <v>0.15042</v>
      </c>
      <c r="E21" s="3">
        <f>1.3554*(0.1)</f>
        <v>0.13553999999999999</v>
      </c>
      <c r="F21" s="6">
        <v>5</v>
      </c>
      <c r="G21" s="3">
        <v>1.21</v>
      </c>
      <c r="H21" s="3">
        <v>0.81</v>
      </c>
      <c r="I21" s="2"/>
      <c r="K21" s="2">
        <v>19</v>
      </c>
      <c r="L21">
        <v>0.91381154862025715</v>
      </c>
      <c r="M21">
        <v>0.72</v>
      </c>
      <c r="O21" s="8"/>
      <c r="P21" s="2"/>
    </row>
    <row r="22" spans="1:17" ht="15.75" x14ac:dyDescent="0.25">
      <c r="A22">
        <v>20</v>
      </c>
      <c r="B22">
        <v>19</v>
      </c>
      <c r="C22">
        <v>20</v>
      </c>
      <c r="D22" s="3">
        <f>0.4095*(0.1)</f>
        <v>4.095E-2</v>
      </c>
      <c r="E22" s="3">
        <f>0.4784*(0.1)</f>
        <v>4.7840000000000001E-2</v>
      </c>
      <c r="F22" s="6">
        <v>2.1</v>
      </c>
      <c r="G22" s="3">
        <v>1.21</v>
      </c>
      <c r="H22" s="3">
        <v>0.81</v>
      </c>
      <c r="I22" s="2"/>
      <c r="K22" s="2">
        <v>20</v>
      </c>
      <c r="L22">
        <v>0.91381154862025715</v>
      </c>
      <c r="M22">
        <v>0.72</v>
      </c>
      <c r="O22" s="8"/>
      <c r="P22" s="2"/>
    </row>
    <row r="23" spans="1:17" ht="15.75" x14ac:dyDescent="0.25">
      <c r="A23">
        <v>21</v>
      </c>
      <c r="B23">
        <v>20</v>
      </c>
      <c r="C23">
        <v>21</v>
      </c>
      <c r="D23" s="3">
        <f>0.7089*(0.1)</f>
        <v>7.0889999999999995E-2</v>
      </c>
      <c r="E23" s="3">
        <f>0.9373*(0.1)</f>
        <v>9.3730000000000008E-2</v>
      </c>
      <c r="F23" s="6">
        <v>1.1000000000000001</v>
      </c>
      <c r="G23" s="3">
        <v>1.21</v>
      </c>
      <c r="H23" s="3">
        <v>0.81</v>
      </c>
      <c r="I23" s="2"/>
      <c r="K23" s="2">
        <v>21</v>
      </c>
      <c r="L23">
        <v>0.91381154862025715</v>
      </c>
      <c r="M23">
        <v>0.72</v>
      </c>
      <c r="O23" s="8"/>
      <c r="P23" s="2"/>
    </row>
    <row r="24" spans="1:17" ht="15.75" x14ac:dyDescent="0.25">
      <c r="A24">
        <v>22</v>
      </c>
      <c r="B24">
        <v>2</v>
      </c>
      <c r="C24">
        <v>22</v>
      </c>
      <c r="D24" s="3">
        <f>0.4512*(0.1)</f>
        <v>4.512E-2</v>
      </c>
      <c r="E24" s="3">
        <f>0.3083*(0.1)</f>
        <v>3.0830000000000003E-2</v>
      </c>
      <c r="F24" s="6">
        <v>10.5</v>
      </c>
      <c r="G24" s="3">
        <v>1.21</v>
      </c>
      <c r="H24" s="3">
        <v>0.81</v>
      </c>
      <c r="I24" s="2"/>
      <c r="K24" s="2">
        <v>22</v>
      </c>
      <c r="L24">
        <v>0.87415727612153782</v>
      </c>
      <c r="M24">
        <v>0.72</v>
      </c>
      <c r="O24" s="8"/>
      <c r="P24" s="2"/>
      <c r="Q24" s="8"/>
    </row>
    <row r="25" spans="1:17" ht="15.75" x14ac:dyDescent="0.25">
      <c r="A25">
        <v>23</v>
      </c>
      <c r="B25">
        <v>22</v>
      </c>
      <c r="C25">
        <v>23</v>
      </c>
      <c r="D25" s="3">
        <f>0.898*(0.1)</f>
        <v>8.9800000000000005E-2</v>
      </c>
      <c r="E25" s="3">
        <f>0.7091*(0.1)</f>
        <v>7.0910000000000001E-2</v>
      </c>
      <c r="F25" s="6">
        <v>10.5</v>
      </c>
      <c r="G25" s="3">
        <v>1.21</v>
      </c>
      <c r="H25" s="3">
        <v>0.81</v>
      </c>
      <c r="I25" s="2"/>
      <c r="K25" s="2">
        <v>23</v>
      </c>
      <c r="L25">
        <v>0.90286051882393037</v>
      </c>
      <c r="M25">
        <v>3.3600000000000003</v>
      </c>
      <c r="O25" s="8"/>
      <c r="P25" s="2"/>
      <c r="Q25" s="8"/>
    </row>
    <row r="26" spans="1:17" ht="15.75" x14ac:dyDescent="0.25">
      <c r="A26">
        <v>24</v>
      </c>
      <c r="B26">
        <v>23</v>
      </c>
      <c r="C26">
        <v>24</v>
      </c>
      <c r="D26" s="3">
        <f>0.896*(0.1)</f>
        <v>8.9600000000000013E-2</v>
      </c>
      <c r="E26" s="3">
        <f>0.7011*(0.1)</f>
        <v>7.0109999999999992E-2</v>
      </c>
      <c r="F26" s="6">
        <v>5</v>
      </c>
      <c r="G26" s="3">
        <v>1.21</v>
      </c>
      <c r="H26" s="3">
        <v>0.81</v>
      </c>
      <c r="I26" s="2"/>
      <c r="K26" s="2">
        <v>24</v>
      </c>
      <c r="L26">
        <v>0.90286051882393037</v>
      </c>
      <c r="M26">
        <v>3.3600000000000003</v>
      </c>
      <c r="O26" s="8"/>
      <c r="P26" s="2"/>
      <c r="Q26" s="8"/>
    </row>
    <row r="27" spans="1:17" ht="15.75" x14ac:dyDescent="0.25">
      <c r="A27">
        <v>25</v>
      </c>
      <c r="B27">
        <v>5</v>
      </c>
      <c r="C27">
        <v>25</v>
      </c>
      <c r="D27" s="3">
        <f>0.203*(0.1)</f>
        <v>2.0300000000000002E-2</v>
      </c>
      <c r="E27" s="3">
        <f>0.1034*(0.1)</f>
        <v>1.0340000000000002E-2</v>
      </c>
      <c r="F27" s="6">
        <v>15</v>
      </c>
      <c r="G27" s="3">
        <v>1.21</v>
      </c>
      <c r="H27" s="3">
        <v>0.81</v>
      </c>
      <c r="I27" s="2"/>
      <c r="K27" s="2">
        <v>25</v>
      </c>
      <c r="L27">
        <v>0.92307692307692302</v>
      </c>
      <c r="M27">
        <v>0.48</v>
      </c>
      <c r="O27" s="8"/>
      <c r="P27" s="2"/>
    </row>
    <row r="28" spans="1:17" ht="15.75" x14ac:dyDescent="0.25">
      <c r="A28">
        <v>26</v>
      </c>
      <c r="B28">
        <v>25</v>
      </c>
      <c r="C28">
        <v>26</v>
      </c>
      <c r="D28" s="3">
        <f>0.2842*(0.1)</f>
        <v>2.8420000000000001E-2</v>
      </c>
      <c r="E28" s="3">
        <f>0.1447*(0.1)</f>
        <v>1.447E-2</v>
      </c>
      <c r="F28" s="6">
        <v>15</v>
      </c>
      <c r="G28" s="3">
        <v>1.21</v>
      </c>
      <c r="H28" s="3">
        <v>0.81</v>
      </c>
      <c r="I28" s="2"/>
      <c r="K28" s="2">
        <v>26</v>
      </c>
      <c r="L28">
        <v>0.92307692307692302</v>
      </c>
      <c r="M28">
        <v>0.48</v>
      </c>
      <c r="O28" s="8"/>
      <c r="P28" s="2"/>
    </row>
    <row r="29" spans="1:17" ht="15.75" x14ac:dyDescent="0.25">
      <c r="A29">
        <v>27</v>
      </c>
      <c r="B29">
        <v>26</v>
      </c>
      <c r="C29">
        <v>27</v>
      </c>
      <c r="D29" s="3">
        <f>1.059*(0.1)</f>
        <v>0.10589999999999999</v>
      </c>
      <c r="E29" s="3">
        <f>0.9337*(0.1)</f>
        <v>9.3370000000000009E-2</v>
      </c>
      <c r="F29" s="6">
        <v>15</v>
      </c>
      <c r="G29" s="3">
        <v>1.21</v>
      </c>
      <c r="H29" s="3">
        <v>0.81</v>
      </c>
      <c r="I29" s="2"/>
      <c r="K29" s="2">
        <v>27</v>
      </c>
      <c r="L29">
        <v>0.94868329805051377</v>
      </c>
      <c r="M29">
        <v>0.48</v>
      </c>
      <c r="O29" s="8"/>
      <c r="P29" s="2"/>
    </row>
    <row r="30" spans="1:17" ht="15.75" x14ac:dyDescent="0.25">
      <c r="A30">
        <v>28</v>
      </c>
      <c r="B30">
        <v>27</v>
      </c>
      <c r="C30">
        <v>28</v>
      </c>
      <c r="D30" s="3">
        <f>0.8042*(0.1)</f>
        <v>8.0420000000000005E-2</v>
      </c>
      <c r="E30" s="3">
        <f>0.7006*(0.1)</f>
        <v>7.0059999999999997E-2</v>
      </c>
      <c r="F30" s="6">
        <v>15</v>
      </c>
      <c r="G30" s="3">
        <v>1.21</v>
      </c>
      <c r="H30" s="3">
        <v>0.81</v>
      </c>
      <c r="I30" s="2"/>
      <c r="K30" s="2">
        <v>28</v>
      </c>
      <c r="L30">
        <v>0.86377890089843345</v>
      </c>
      <c r="M30">
        <v>0.96</v>
      </c>
      <c r="O30" s="8"/>
      <c r="P30" s="2"/>
      <c r="Q30" s="8"/>
    </row>
    <row r="31" spans="1:17" ht="15.75" x14ac:dyDescent="0.25">
      <c r="A31">
        <v>29</v>
      </c>
      <c r="B31">
        <v>28</v>
      </c>
      <c r="C31">
        <v>29</v>
      </c>
      <c r="D31" s="3">
        <f>0.5075*(0.1)</f>
        <v>5.0749999999999997E-2</v>
      </c>
      <c r="E31" s="3">
        <f>0.2585*(0.1)</f>
        <v>2.5850000000000001E-2</v>
      </c>
      <c r="F31" s="6">
        <v>15</v>
      </c>
      <c r="G31" s="3">
        <v>1.21</v>
      </c>
      <c r="H31" s="3">
        <v>0.81</v>
      </c>
      <c r="I31" s="2"/>
      <c r="K31" s="2">
        <v>29</v>
      </c>
      <c r="L31">
        <v>0.31622776601683794</v>
      </c>
      <c r="M31">
        <v>1.6</v>
      </c>
      <c r="O31" s="8"/>
      <c r="P31" s="2"/>
      <c r="Q31" s="8"/>
    </row>
    <row r="32" spans="1:17" ht="15.75" x14ac:dyDescent="0.25">
      <c r="A32">
        <v>30</v>
      </c>
      <c r="B32">
        <v>29</v>
      </c>
      <c r="C32">
        <v>30</v>
      </c>
      <c r="D32" s="3">
        <f>0.9744*(0.1)</f>
        <v>9.7440000000000013E-2</v>
      </c>
      <c r="E32" s="3">
        <f>0.963*(0.1)</f>
        <v>9.6299999999999997E-2</v>
      </c>
      <c r="F32" s="6">
        <v>5</v>
      </c>
      <c r="G32" s="3">
        <v>1.21</v>
      </c>
      <c r="H32" s="3">
        <v>0.81</v>
      </c>
      <c r="I32" s="2"/>
      <c r="K32" s="2">
        <v>30</v>
      </c>
      <c r="L32">
        <v>0.90618313999526545</v>
      </c>
      <c r="M32">
        <v>1.2000000000000002</v>
      </c>
      <c r="O32" s="8"/>
      <c r="P32" s="2"/>
      <c r="Q32" s="8"/>
    </row>
    <row r="33" spans="1:16" ht="15.75" x14ac:dyDescent="0.25">
      <c r="A33">
        <v>31</v>
      </c>
      <c r="B33">
        <v>30</v>
      </c>
      <c r="C33">
        <v>31</v>
      </c>
      <c r="D33" s="3">
        <f>0.3105*(0.1)</f>
        <v>3.1050000000000001E-2</v>
      </c>
      <c r="E33" s="3">
        <f>0.3619*(0.1)</f>
        <v>3.619E-2</v>
      </c>
      <c r="F33" s="6">
        <v>5</v>
      </c>
      <c r="G33" s="3">
        <v>1.21</v>
      </c>
      <c r="H33" s="3">
        <v>0.81</v>
      </c>
      <c r="I33" s="2"/>
      <c r="K33" s="2">
        <v>31</v>
      </c>
      <c r="L33">
        <v>0.90286051882393037</v>
      </c>
      <c r="M33">
        <v>1.6800000000000002</v>
      </c>
      <c r="O33" s="8"/>
      <c r="P33" s="2"/>
    </row>
    <row r="34" spans="1:16" ht="15.75" x14ac:dyDescent="0.25">
      <c r="A34">
        <v>32</v>
      </c>
      <c r="B34">
        <v>31</v>
      </c>
      <c r="C34">
        <v>32</v>
      </c>
      <c r="D34" s="3">
        <f>0.341*(0.1)</f>
        <v>3.4100000000000005E-2</v>
      </c>
      <c r="E34" s="3">
        <f>0.5302*(0.1)</f>
        <v>5.3020000000000005E-2</v>
      </c>
      <c r="F34" s="9">
        <v>1</v>
      </c>
      <c r="G34" s="3">
        <v>1.21</v>
      </c>
      <c r="H34" s="3">
        <v>0.81</v>
      </c>
      <c r="I34" s="2"/>
      <c r="K34" s="2">
        <v>32</v>
      </c>
      <c r="L34">
        <v>0.83205029433784372</v>
      </c>
      <c r="M34">
        <v>0.48</v>
      </c>
      <c r="O34" s="8"/>
      <c r="P34" s="2"/>
    </row>
  </sheetData>
  <mergeCells count="6">
    <mergeCell ref="P1:Q1"/>
    <mergeCell ref="A1:E1"/>
    <mergeCell ref="G1:H1"/>
    <mergeCell ref="I1:J1"/>
    <mergeCell ref="K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Sections IV.A-IV.D</vt:lpstr>
      <vt:lpstr>Section IV.E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2022-03-02T15:24:03Z</dcterms:modified>
</cp:coreProperties>
</file>