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5760" yWindow="3270" windowWidth="17280" windowHeight="8880" tabRatio="886"/>
  </bookViews>
  <sheets>
    <sheet name="MMGs15Bus_High_Flexibility" sheetId="3" r:id="rId1"/>
    <sheet name="MMGs15Bus_Low_Flexibility" sheetId="6" r:id="rId2"/>
    <sheet name="Baseline_RES" sheetId="8" r:id="rId3"/>
    <sheet name="Value_of_Lost_Load" sheetId="9" r:id="rId4"/>
    <sheet name="Balancing Market Prices" sheetId="10" r:id="rId5"/>
    <sheet name="grid_data" sheetId="12" r:id="rId6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X3" i="6" l="1"/>
  <c r="Y3" i="6"/>
  <c r="Z3" i="6"/>
  <c r="AA3" i="6"/>
  <c r="AB3" i="6"/>
  <c r="AC3" i="6"/>
  <c r="AD3" i="6"/>
  <c r="AE3" i="6"/>
  <c r="AF3" i="6"/>
  <c r="AG3" i="6"/>
  <c r="AH3" i="6"/>
  <c r="AI3" i="6"/>
  <c r="AJ3" i="6"/>
  <c r="AK3" i="6"/>
  <c r="AL3" i="6"/>
  <c r="AM3" i="6"/>
  <c r="AN3" i="6"/>
  <c r="AO3" i="6"/>
  <c r="AP3" i="6"/>
  <c r="AQ3" i="6"/>
  <c r="AR3" i="6"/>
  <c r="AS3" i="6"/>
  <c r="AT3" i="6"/>
  <c r="X4" i="6"/>
  <c r="Y4" i="6"/>
  <c r="Z4" i="6"/>
  <c r="AA4" i="6"/>
  <c r="AB4" i="6"/>
  <c r="AC4" i="6"/>
  <c r="AD4" i="6"/>
  <c r="AE4" i="6"/>
  <c r="AF4" i="6"/>
  <c r="AG4" i="6"/>
  <c r="AH4" i="6"/>
  <c r="AI4" i="6"/>
  <c r="AJ4" i="6"/>
  <c r="AK4" i="6"/>
  <c r="AL4" i="6"/>
  <c r="AM4" i="6"/>
  <c r="AN4" i="6"/>
  <c r="AO4" i="6"/>
  <c r="AP4" i="6"/>
  <c r="AQ4" i="6"/>
  <c r="AR4" i="6"/>
  <c r="AS4" i="6"/>
  <c r="AT4" i="6"/>
  <c r="X5" i="6"/>
  <c r="Y5" i="6"/>
  <c r="Z5" i="6"/>
  <c r="AA5" i="6"/>
  <c r="AB5" i="6"/>
  <c r="AC5" i="6"/>
  <c r="AD5" i="6"/>
  <c r="AE5" i="6"/>
  <c r="AF5" i="6"/>
  <c r="AG5" i="6"/>
  <c r="AH5" i="6"/>
  <c r="AI5" i="6"/>
  <c r="AJ5" i="6"/>
  <c r="AK5" i="6"/>
  <c r="AL5" i="6"/>
  <c r="AM5" i="6"/>
  <c r="AN5" i="6"/>
  <c r="AO5" i="6"/>
  <c r="AP5" i="6"/>
  <c r="AQ5" i="6"/>
  <c r="AR5" i="6"/>
  <c r="AS5" i="6"/>
  <c r="AT5" i="6"/>
  <c r="X6" i="6"/>
  <c r="Y6" i="6"/>
  <c r="Z6" i="6"/>
  <c r="AA6" i="6"/>
  <c r="AB6" i="6"/>
  <c r="AC6" i="6"/>
  <c r="AD6" i="6"/>
  <c r="AE6" i="6"/>
  <c r="AF6" i="6"/>
  <c r="AG6" i="6"/>
  <c r="AH6" i="6"/>
  <c r="AI6" i="6"/>
  <c r="AJ6" i="6"/>
  <c r="AK6" i="6"/>
  <c r="AL6" i="6"/>
  <c r="AM6" i="6"/>
  <c r="AN6" i="6"/>
  <c r="AO6" i="6"/>
  <c r="AP6" i="6"/>
  <c r="AQ6" i="6"/>
  <c r="AR6" i="6"/>
  <c r="AS6" i="6"/>
  <c r="AT6" i="6"/>
  <c r="X7" i="6"/>
  <c r="Y7" i="6"/>
  <c r="Z7" i="6"/>
  <c r="AA7" i="6"/>
  <c r="AB7" i="6"/>
  <c r="AC7" i="6"/>
  <c r="AD7" i="6"/>
  <c r="AE7" i="6"/>
  <c r="AF7" i="6"/>
  <c r="AG7" i="6"/>
  <c r="AH7" i="6"/>
  <c r="AI7" i="6"/>
  <c r="AJ7" i="6"/>
  <c r="AK7" i="6"/>
  <c r="AL7" i="6"/>
  <c r="AM7" i="6"/>
  <c r="AN7" i="6"/>
  <c r="AO7" i="6"/>
  <c r="AP7" i="6"/>
  <c r="AQ7" i="6"/>
  <c r="AR7" i="6"/>
  <c r="AS7" i="6"/>
  <c r="AT7" i="6"/>
  <c r="X8" i="6"/>
  <c r="Y8" i="6"/>
  <c r="Z8" i="6"/>
  <c r="AA8" i="6"/>
  <c r="AB8" i="6"/>
  <c r="AC8" i="6"/>
  <c r="AD8" i="6"/>
  <c r="AE8" i="6"/>
  <c r="AF8" i="6"/>
  <c r="AG8" i="6"/>
  <c r="AH8" i="6"/>
  <c r="AI8" i="6"/>
  <c r="AJ8" i="6"/>
  <c r="AK8" i="6"/>
  <c r="AL8" i="6"/>
  <c r="AM8" i="6"/>
  <c r="AN8" i="6"/>
  <c r="AO8" i="6"/>
  <c r="AP8" i="6"/>
  <c r="AQ8" i="6"/>
  <c r="AR8" i="6"/>
  <c r="AS8" i="6"/>
  <c r="AT8" i="6"/>
  <c r="X9" i="6"/>
  <c r="Y9" i="6"/>
  <c r="Z9" i="6"/>
  <c r="AA9" i="6"/>
  <c r="AB9" i="6"/>
  <c r="AC9" i="6"/>
  <c r="AD9" i="6"/>
  <c r="AE9" i="6"/>
  <c r="AF9" i="6"/>
  <c r="AG9" i="6"/>
  <c r="AH9" i="6"/>
  <c r="AI9" i="6"/>
  <c r="AJ9" i="6"/>
  <c r="AK9" i="6"/>
  <c r="AL9" i="6"/>
  <c r="AM9" i="6"/>
  <c r="AN9" i="6"/>
  <c r="AO9" i="6"/>
  <c r="AP9" i="6"/>
  <c r="AQ9" i="6"/>
  <c r="AR9" i="6"/>
  <c r="AS9" i="6"/>
  <c r="AT9" i="6"/>
  <c r="X10" i="6"/>
  <c r="Y10" i="6"/>
  <c r="Z10" i="6"/>
  <c r="AA10" i="6"/>
  <c r="AB10" i="6"/>
  <c r="AC10" i="6"/>
  <c r="AD10" i="6"/>
  <c r="AE10" i="6"/>
  <c r="AF10" i="6"/>
  <c r="AG10" i="6"/>
  <c r="AH10" i="6"/>
  <c r="AI10" i="6"/>
  <c r="AJ10" i="6"/>
  <c r="AK10" i="6"/>
  <c r="AL10" i="6"/>
  <c r="AM10" i="6"/>
  <c r="AN10" i="6"/>
  <c r="AO10" i="6"/>
  <c r="AP10" i="6"/>
  <c r="AQ10" i="6"/>
  <c r="AR10" i="6"/>
  <c r="AS10" i="6"/>
  <c r="AT10" i="6"/>
  <c r="X11" i="6"/>
  <c r="Y11" i="6"/>
  <c r="Z11" i="6"/>
  <c r="AA11" i="6"/>
  <c r="AB11" i="6"/>
  <c r="AC11" i="6"/>
  <c r="AD11" i="6"/>
  <c r="AE11" i="6"/>
  <c r="AF11" i="6"/>
  <c r="AG11" i="6"/>
  <c r="AH11" i="6"/>
  <c r="AI11" i="6"/>
  <c r="AJ11" i="6"/>
  <c r="AK11" i="6"/>
  <c r="AL11" i="6"/>
  <c r="AM11" i="6"/>
  <c r="AN11" i="6"/>
  <c r="AO11" i="6"/>
  <c r="AP11" i="6"/>
  <c r="AQ11" i="6"/>
  <c r="AR11" i="6"/>
  <c r="AS11" i="6"/>
  <c r="AT11" i="6"/>
  <c r="FW3" i="3" l="1"/>
  <c r="FX3" i="3"/>
  <c r="FW4" i="3"/>
  <c r="FX4" i="3"/>
  <c r="FW5" i="3"/>
  <c r="FX5" i="3"/>
  <c r="FW6" i="3"/>
  <c r="FX6" i="3"/>
  <c r="FW7" i="3"/>
  <c r="FX7" i="3"/>
  <c r="FW8" i="3"/>
  <c r="FX8" i="3"/>
  <c r="FW9" i="3"/>
  <c r="FX9" i="3"/>
  <c r="FW10" i="3"/>
  <c r="FX10" i="3"/>
  <c r="FW11" i="3"/>
  <c r="FX11" i="3"/>
  <c r="EA3" i="3"/>
  <c r="EB3" i="3"/>
  <c r="EC3" i="3"/>
  <c r="EA4" i="3"/>
  <c r="EB4" i="3"/>
  <c r="EC4" i="3"/>
  <c r="ED4" i="3"/>
  <c r="EE4" i="3"/>
  <c r="EA5" i="3"/>
  <c r="EB5" i="3"/>
  <c r="EC5" i="3"/>
  <c r="EF5" i="3"/>
  <c r="EA6" i="3"/>
  <c r="EB6" i="3"/>
  <c r="EC6" i="3"/>
  <c r="ED6" i="3"/>
  <c r="EA7" i="3"/>
  <c r="EB7" i="3"/>
  <c r="EC7" i="3"/>
  <c r="EA8" i="3"/>
  <c r="EB8" i="3"/>
  <c r="EC8" i="3"/>
  <c r="EE8" i="3"/>
  <c r="EA9" i="3"/>
  <c r="EB9" i="3"/>
  <c r="EC9" i="3"/>
  <c r="EA10" i="3"/>
  <c r="EB10" i="3"/>
  <c r="EC10" i="3"/>
  <c r="ED10" i="3"/>
  <c r="EE10" i="3"/>
  <c r="EA11" i="3"/>
  <c r="EB11" i="3"/>
  <c r="EC11" i="3"/>
  <c r="EE11" i="3"/>
  <c r="EF11" i="3"/>
  <c r="EA12" i="3"/>
  <c r="EB12" i="3"/>
  <c r="EC12" i="3"/>
  <c r="ED12" i="3"/>
  <c r="EE12" i="3"/>
  <c r="EA13" i="3"/>
  <c r="EB13" i="3"/>
  <c r="EC13" i="3"/>
  <c r="ED13" i="3"/>
  <c r="EA14" i="3"/>
  <c r="EB14" i="3"/>
  <c r="EC14" i="3"/>
  <c r="ED14" i="3"/>
  <c r="EE14" i="3"/>
  <c r="EA15" i="3"/>
  <c r="EB15" i="3"/>
  <c r="EC15" i="3"/>
  <c r="EA16" i="3"/>
  <c r="EB16" i="3"/>
  <c r="EC16" i="3"/>
  <c r="ED16" i="3"/>
  <c r="EE16" i="3"/>
  <c r="F3" i="3"/>
  <c r="EF3" i="3" s="1"/>
  <c r="F4" i="3"/>
  <c r="EF4" i="3" s="1"/>
  <c r="F5" i="3"/>
  <c r="F6" i="3"/>
  <c r="EF6" i="3" s="1"/>
  <c r="F7" i="3"/>
  <c r="EF7" i="3" s="1"/>
  <c r="F8" i="3"/>
  <c r="EF8" i="3" s="1"/>
  <c r="F9" i="3"/>
  <c r="EF9" i="3" s="1"/>
  <c r="F10" i="3"/>
  <c r="EF10" i="3" s="1"/>
  <c r="F11" i="3"/>
  <c r="F12" i="3"/>
  <c r="EF12" i="3" s="1"/>
  <c r="F13" i="3"/>
  <c r="EF13" i="3" s="1"/>
  <c r="F14" i="3"/>
  <c r="EF14" i="3" s="1"/>
  <c r="F15" i="3"/>
  <c r="EF15" i="3" s="1"/>
  <c r="F16" i="3"/>
  <c r="EF16" i="3" s="1"/>
  <c r="E3" i="3"/>
  <c r="EE3" i="3" s="1"/>
  <c r="E4" i="3"/>
  <c r="E5" i="3"/>
  <c r="EE5" i="3" s="1"/>
  <c r="E6" i="3"/>
  <c r="EE6" i="3" s="1"/>
  <c r="E7" i="3"/>
  <c r="EE7" i="3" s="1"/>
  <c r="E8" i="3"/>
  <c r="E9" i="3"/>
  <c r="EE9" i="3" s="1"/>
  <c r="E10" i="3"/>
  <c r="E11" i="3"/>
  <c r="E12" i="3"/>
  <c r="E13" i="3"/>
  <c r="EE13" i="3" s="1"/>
  <c r="E14" i="3"/>
  <c r="E15" i="3"/>
  <c r="EE15" i="3" s="1"/>
  <c r="E16" i="3"/>
  <c r="D4" i="3"/>
  <c r="D5" i="3"/>
  <c r="ED5" i="3" s="1"/>
  <c r="D6" i="3"/>
  <c r="D7" i="3"/>
  <c r="ED7" i="3" s="1"/>
  <c r="D8" i="3"/>
  <c r="ED8" i="3" s="1"/>
  <c r="D9" i="3"/>
  <c r="ED9" i="3" s="1"/>
  <c r="D10" i="3"/>
  <c r="D11" i="3"/>
  <c r="ED11" i="3" s="1"/>
  <c r="D12" i="3"/>
  <c r="D13" i="3"/>
  <c r="D14" i="3"/>
  <c r="D15" i="3"/>
  <c r="ED15" i="3" s="1"/>
  <c r="D16" i="3"/>
  <c r="D3" i="3"/>
  <c r="ED3" i="3" s="1"/>
  <c r="Y10" i="8" l="1"/>
  <c r="X10" i="8"/>
  <c r="W10" i="8"/>
  <c r="V10" i="8"/>
  <c r="U10" i="8"/>
  <c r="T10" i="8"/>
  <c r="S10" i="8"/>
  <c r="R10" i="8"/>
  <c r="Q10" i="8"/>
  <c r="P10" i="8"/>
  <c r="O10" i="8"/>
  <c r="N10" i="8"/>
  <c r="M10" i="8"/>
  <c r="L10" i="8"/>
  <c r="K10" i="8"/>
  <c r="J10" i="8"/>
  <c r="I10" i="8"/>
  <c r="H10" i="8"/>
  <c r="G10" i="8"/>
  <c r="F10" i="8"/>
  <c r="E10" i="8"/>
  <c r="D10" i="8"/>
  <c r="C10" i="8"/>
  <c r="B10" i="8"/>
  <c r="Y9" i="8"/>
  <c r="X9" i="8"/>
  <c r="W9" i="8"/>
  <c r="V9" i="8"/>
  <c r="U9" i="8"/>
  <c r="T9" i="8"/>
  <c r="S9" i="8"/>
  <c r="R9" i="8"/>
  <c r="Q9" i="8"/>
  <c r="P9" i="8"/>
  <c r="O9" i="8"/>
  <c r="N9" i="8"/>
  <c r="M9" i="8"/>
  <c r="L9" i="8"/>
  <c r="K9" i="8"/>
  <c r="J9" i="8"/>
  <c r="I9" i="8"/>
  <c r="H9" i="8"/>
  <c r="G9" i="8"/>
  <c r="F9" i="8"/>
  <c r="E9" i="8"/>
  <c r="D9" i="8"/>
  <c r="C9" i="8"/>
  <c r="B9" i="8"/>
  <c r="Y8" i="8"/>
  <c r="X8" i="8"/>
  <c r="W8" i="8"/>
  <c r="V8" i="8"/>
  <c r="U8" i="8"/>
  <c r="T8" i="8"/>
  <c r="S8" i="8"/>
  <c r="R8" i="8"/>
  <c r="Q8" i="8"/>
  <c r="P8" i="8"/>
  <c r="O8" i="8"/>
  <c r="N8" i="8"/>
  <c r="M8" i="8"/>
  <c r="L8" i="8"/>
  <c r="K8" i="8"/>
  <c r="J8" i="8"/>
  <c r="I8" i="8"/>
  <c r="H8" i="8"/>
  <c r="G8" i="8"/>
  <c r="F8" i="8"/>
  <c r="E8" i="8"/>
  <c r="D8" i="8"/>
  <c r="C8" i="8"/>
  <c r="B8" i="8"/>
  <c r="Y7" i="8"/>
  <c r="X7" i="8"/>
  <c r="W7" i="8"/>
  <c r="V7" i="8"/>
  <c r="U7" i="8"/>
  <c r="T7" i="8"/>
  <c r="S7" i="8"/>
  <c r="R7" i="8"/>
  <c r="Q7" i="8"/>
  <c r="P7" i="8"/>
  <c r="O7" i="8"/>
  <c r="N7" i="8"/>
  <c r="M7" i="8"/>
  <c r="L7" i="8"/>
  <c r="K7" i="8"/>
  <c r="J7" i="8"/>
  <c r="I7" i="8"/>
  <c r="H7" i="8"/>
  <c r="G7" i="8"/>
  <c r="F7" i="8"/>
  <c r="E7" i="8"/>
  <c r="D7" i="8"/>
  <c r="C7" i="8"/>
  <c r="B7" i="8"/>
  <c r="Y6" i="8"/>
  <c r="X6" i="8"/>
  <c r="W6" i="8"/>
  <c r="V6" i="8"/>
  <c r="U6" i="8"/>
  <c r="T6" i="8"/>
  <c r="S6" i="8"/>
  <c r="R6" i="8"/>
  <c r="Q6" i="8"/>
  <c r="P6" i="8"/>
  <c r="O6" i="8"/>
  <c r="N6" i="8"/>
  <c r="M6" i="8"/>
  <c r="L6" i="8"/>
  <c r="K6" i="8"/>
  <c r="J6" i="8"/>
  <c r="I6" i="8"/>
  <c r="H6" i="8"/>
  <c r="G6" i="8"/>
  <c r="F6" i="8"/>
  <c r="E6" i="8"/>
  <c r="D6" i="8"/>
  <c r="C6" i="8"/>
  <c r="B6" i="8"/>
  <c r="Y5" i="8"/>
  <c r="X5" i="8"/>
  <c r="W5" i="8"/>
  <c r="V5" i="8"/>
  <c r="U5" i="8"/>
  <c r="T5" i="8"/>
  <c r="S5" i="8"/>
  <c r="R5" i="8"/>
  <c r="Q5" i="8"/>
  <c r="P5" i="8"/>
  <c r="O5" i="8"/>
  <c r="N5" i="8"/>
  <c r="M5" i="8"/>
  <c r="L5" i="8"/>
  <c r="K5" i="8"/>
  <c r="J5" i="8"/>
  <c r="I5" i="8"/>
  <c r="H5" i="8"/>
  <c r="G5" i="8"/>
  <c r="F5" i="8"/>
  <c r="E5" i="8"/>
  <c r="D5" i="8"/>
  <c r="C5" i="8"/>
  <c r="B5" i="8"/>
  <c r="Y4" i="8"/>
  <c r="X4" i="8"/>
  <c r="W4" i="8"/>
  <c r="V4" i="8"/>
  <c r="U4" i="8"/>
  <c r="T4" i="8"/>
  <c r="S4" i="8"/>
  <c r="R4" i="8"/>
  <c r="Q4" i="8"/>
  <c r="P4" i="8"/>
  <c r="O4" i="8"/>
  <c r="N4" i="8"/>
  <c r="M4" i="8"/>
  <c r="L4" i="8"/>
  <c r="K4" i="8"/>
  <c r="J4" i="8"/>
  <c r="I4" i="8"/>
  <c r="H4" i="8"/>
  <c r="G4" i="8"/>
  <c r="F4" i="8"/>
  <c r="E4" i="8"/>
  <c r="D4" i="8"/>
  <c r="C4" i="8"/>
  <c r="B4" i="8"/>
  <c r="Y3" i="8"/>
  <c r="X3" i="8"/>
  <c r="W3" i="8"/>
  <c r="V3" i="8"/>
  <c r="U3" i="8"/>
  <c r="T3" i="8"/>
  <c r="S3" i="8"/>
  <c r="R3" i="8"/>
  <c r="Q3" i="8"/>
  <c r="P3" i="8"/>
  <c r="O3" i="8"/>
  <c r="N3" i="8"/>
  <c r="M3" i="8"/>
  <c r="L3" i="8"/>
  <c r="K3" i="8"/>
  <c r="J3" i="8"/>
  <c r="I3" i="8"/>
  <c r="H3" i="8"/>
  <c r="G3" i="8"/>
  <c r="F3" i="8"/>
  <c r="E3" i="8"/>
  <c r="D3" i="8"/>
  <c r="C3" i="8"/>
  <c r="B3" i="8"/>
  <c r="Y2" i="8"/>
  <c r="X2" i="8"/>
  <c r="W2" i="8"/>
  <c r="V2" i="8"/>
  <c r="U2" i="8"/>
  <c r="T2" i="8"/>
  <c r="S2" i="8"/>
  <c r="R2" i="8"/>
  <c r="Q2" i="8"/>
  <c r="P2" i="8"/>
  <c r="O2" i="8"/>
  <c r="N2" i="8"/>
  <c r="M2" i="8"/>
  <c r="L2" i="8"/>
  <c r="K2" i="8"/>
  <c r="J2" i="8"/>
  <c r="I2" i="8"/>
  <c r="H2" i="8"/>
  <c r="G2" i="8"/>
  <c r="F2" i="8"/>
  <c r="E2" i="8"/>
  <c r="D2" i="8"/>
  <c r="C2" i="8"/>
  <c r="B2" i="8"/>
  <c r="X3" i="3" l="1"/>
  <c r="Y3" i="3"/>
  <c r="Z3" i="3"/>
  <c r="AA3" i="3"/>
  <c r="AB3" i="3"/>
  <c r="AC3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W4" i="3"/>
  <c r="W5" i="3"/>
  <c r="W6" i="3"/>
  <c r="W7" i="3"/>
  <c r="W8" i="3"/>
  <c r="W9" i="3"/>
  <c r="W10" i="3"/>
  <c r="W11" i="3"/>
  <c r="W3" i="3"/>
  <c r="FU5" i="6"/>
  <c r="FU6" i="6"/>
  <c r="FU7" i="6"/>
  <c r="FU10" i="6"/>
  <c r="FU11" i="6"/>
  <c r="AU5" i="6"/>
  <c r="AU6" i="6"/>
  <c r="AU7" i="6"/>
  <c r="AU10" i="6"/>
  <c r="AU11" i="6"/>
  <c r="W4" i="6"/>
  <c r="W5" i="6"/>
  <c r="W6" i="6"/>
  <c r="W7" i="6"/>
  <c r="W8" i="6"/>
  <c r="W9" i="6"/>
  <c r="W10" i="6"/>
  <c r="W11" i="6"/>
  <c r="W3" i="6"/>
  <c r="EW3" i="6" l="1"/>
  <c r="EX3" i="6"/>
  <c r="EY3" i="6"/>
  <c r="EZ3" i="6"/>
  <c r="FA3" i="6"/>
  <c r="FB3" i="6"/>
  <c r="FC3" i="6"/>
  <c r="FD3" i="6"/>
  <c r="FE3" i="6"/>
  <c r="FF3" i="6"/>
  <c r="FG3" i="6"/>
  <c r="FH3" i="6"/>
  <c r="FI3" i="6"/>
  <c r="FJ3" i="6"/>
  <c r="FK3" i="6"/>
  <c r="FL3" i="6"/>
  <c r="FM3" i="6"/>
  <c r="FN3" i="6"/>
  <c r="FO3" i="6"/>
  <c r="FP3" i="6"/>
  <c r="FQ3" i="6"/>
  <c r="FR3" i="6"/>
  <c r="FS3" i="6"/>
  <c r="FT3" i="6"/>
  <c r="EW4" i="6"/>
  <c r="EX4" i="6"/>
  <c r="EY4" i="6"/>
  <c r="EZ4" i="6"/>
  <c r="FA4" i="6"/>
  <c r="FB4" i="6"/>
  <c r="FC4" i="6"/>
  <c r="FD4" i="6"/>
  <c r="FE4" i="6"/>
  <c r="FF4" i="6"/>
  <c r="FG4" i="6"/>
  <c r="FH4" i="6"/>
  <c r="FI4" i="6"/>
  <c r="FJ4" i="6"/>
  <c r="FK4" i="6"/>
  <c r="FL4" i="6"/>
  <c r="FM4" i="6"/>
  <c r="FN4" i="6"/>
  <c r="FO4" i="6"/>
  <c r="FP4" i="6"/>
  <c r="FQ4" i="6"/>
  <c r="FR4" i="6"/>
  <c r="FS4" i="6"/>
  <c r="FT4" i="6"/>
  <c r="EW5" i="6"/>
  <c r="EX5" i="6"/>
  <c r="EY5" i="6"/>
  <c r="EZ5" i="6"/>
  <c r="FA5" i="6"/>
  <c r="FB5" i="6"/>
  <c r="FC5" i="6"/>
  <c r="FD5" i="6"/>
  <c r="FE5" i="6"/>
  <c r="FF5" i="6"/>
  <c r="FG5" i="6"/>
  <c r="FH5" i="6"/>
  <c r="FI5" i="6"/>
  <c r="FJ5" i="6"/>
  <c r="FK5" i="6"/>
  <c r="FL5" i="6"/>
  <c r="FM5" i="6"/>
  <c r="FN5" i="6"/>
  <c r="FO5" i="6"/>
  <c r="FP5" i="6"/>
  <c r="FQ5" i="6"/>
  <c r="FR5" i="6"/>
  <c r="FS5" i="6"/>
  <c r="FT5" i="6"/>
  <c r="EW6" i="6"/>
  <c r="EX6" i="6"/>
  <c r="EY6" i="6"/>
  <c r="EZ6" i="6"/>
  <c r="FA6" i="6"/>
  <c r="FB6" i="6"/>
  <c r="FC6" i="6"/>
  <c r="FD6" i="6"/>
  <c r="FE6" i="6"/>
  <c r="FF6" i="6"/>
  <c r="FG6" i="6"/>
  <c r="FH6" i="6"/>
  <c r="FI6" i="6"/>
  <c r="FJ6" i="6"/>
  <c r="FK6" i="6"/>
  <c r="FL6" i="6"/>
  <c r="FM6" i="6"/>
  <c r="FN6" i="6"/>
  <c r="FO6" i="6"/>
  <c r="FP6" i="6"/>
  <c r="FQ6" i="6"/>
  <c r="FR6" i="6"/>
  <c r="FS6" i="6"/>
  <c r="FT6" i="6"/>
  <c r="EW7" i="6"/>
  <c r="EX7" i="6"/>
  <c r="EY7" i="6"/>
  <c r="EZ7" i="6"/>
  <c r="FA7" i="6"/>
  <c r="FB7" i="6"/>
  <c r="FC7" i="6"/>
  <c r="FD7" i="6"/>
  <c r="FE7" i="6"/>
  <c r="FF7" i="6"/>
  <c r="FG7" i="6"/>
  <c r="FH7" i="6"/>
  <c r="FI7" i="6"/>
  <c r="FJ7" i="6"/>
  <c r="FK7" i="6"/>
  <c r="FL7" i="6"/>
  <c r="FM7" i="6"/>
  <c r="FN7" i="6"/>
  <c r="FO7" i="6"/>
  <c r="FP7" i="6"/>
  <c r="FQ7" i="6"/>
  <c r="FR7" i="6"/>
  <c r="FS7" i="6"/>
  <c r="FT7" i="6"/>
  <c r="EW8" i="6"/>
  <c r="EX8" i="6"/>
  <c r="EY8" i="6"/>
  <c r="EZ8" i="6"/>
  <c r="FA8" i="6"/>
  <c r="FB8" i="6"/>
  <c r="FC8" i="6"/>
  <c r="FD8" i="6"/>
  <c r="FE8" i="6"/>
  <c r="FF8" i="6"/>
  <c r="FG8" i="6"/>
  <c r="FH8" i="6"/>
  <c r="FI8" i="6"/>
  <c r="FJ8" i="6"/>
  <c r="FK8" i="6"/>
  <c r="FL8" i="6"/>
  <c r="FM8" i="6"/>
  <c r="FN8" i="6"/>
  <c r="FO8" i="6"/>
  <c r="FP8" i="6"/>
  <c r="FQ8" i="6"/>
  <c r="FR8" i="6"/>
  <c r="FS8" i="6"/>
  <c r="FT8" i="6"/>
  <c r="EW9" i="6"/>
  <c r="EX9" i="6"/>
  <c r="EY9" i="6"/>
  <c r="EZ9" i="6"/>
  <c r="FA9" i="6"/>
  <c r="FB9" i="6"/>
  <c r="FC9" i="6"/>
  <c r="FD9" i="6"/>
  <c r="FE9" i="6"/>
  <c r="FF9" i="6"/>
  <c r="FG9" i="6"/>
  <c r="FH9" i="6"/>
  <c r="FI9" i="6"/>
  <c r="FJ9" i="6"/>
  <c r="FK9" i="6"/>
  <c r="FL9" i="6"/>
  <c r="FM9" i="6"/>
  <c r="FN9" i="6"/>
  <c r="FO9" i="6"/>
  <c r="FP9" i="6"/>
  <c r="FQ9" i="6"/>
  <c r="FR9" i="6"/>
  <c r="FS9" i="6"/>
  <c r="FT9" i="6"/>
  <c r="EW10" i="6"/>
  <c r="EX10" i="6"/>
  <c r="EY10" i="6"/>
  <c r="EZ10" i="6"/>
  <c r="FA10" i="6"/>
  <c r="FB10" i="6"/>
  <c r="FC10" i="6"/>
  <c r="FD10" i="6"/>
  <c r="FE10" i="6"/>
  <c r="FF10" i="6"/>
  <c r="FG10" i="6"/>
  <c r="FH10" i="6"/>
  <c r="FI10" i="6"/>
  <c r="FJ10" i="6"/>
  <c r="FK10" i="6"/>
  <c r="FL10" i="6"/>
  <c r="FM10" i="6"/>
  <c r="FN10" i="6"/>
  <c r="FO10" i="6"/>
  <c r="FP10" i="6"/>
  <c r="FQ10" i="6"/>
  <c r="FR10" i="6"/>
  <c r="FS10" i="6"/>
  <c r="FT10" i="6"/>
  <c r="EW11" i="6"/>
  <c r="EX11" i="6"/>
  <c r="EY11" i="6"/>
  <c r="EZ11" i="6"/>
  <c r="FA11" i="6"/>
  <c r="FB11" i="6"/>
  <c r="FC11" i="6"/>
  <c r="FD11" i="6"/>
  <c r="FE11" i="6"/>
  <c r="FF11" i="6"/>
  <c r="FG11" i="6"/>
  <c r="FH11" i="6"/>
  <c r="FI11" i="6"/>
  <c r="FJ11" i="6"/>
  <c r="FK11" i="6"/>
  <c r="FL11" i="6"/>
  <c r="FM11" i="6"/>
  <c r="FN11" i="6"/>
  <c r="FO11" i="6"/>
  <c r="FP11" i="6"/>
  <c r="FQ11" i="6"/>
  <c r="FR11" i="6"/>
  <c r="FS11" i="6"/>
  <c r="FT11" i="6"/>
  <c r="EW3" i="3"/>
  <c r="EX3" i="3"/>
  <c r="EY3" i="3"/>
  <c r="EZ3" i="3"/>
  <c r="FA3" i="3"/>
  <c r="FB3" i="3"/>
  <c r="FC3" i="3"/>
  <c r="FD3" i="3"/>
  <c r="FE3" i="3"/>
  <c r="FF3" i="3"/>
  <c r="FG3" i="3"/>
  <c r="FH3" i="3"/>
  <c r="FI3" i="3"/>
  <c r="FJ3" i="3"/>
  <c r="FK3" i="3"/>
  <c r="FL3" i="3"/>
  <c r="FM3" i="3"/>
  <c r="FN3" i="3"/>
  <c r="FO3" i="3"/>
  <c r="FP3" i="3"/>
  <c r="FQ3" i="3"/>
  <c r="FR3" i="3"/>
  <c r="FS3" i="3"/>
  <c r="FT3" i="3"/>
  <c r="EW4" i="3"/>
  <c r="EX4" i="3"/>
  <c r="EY4" i="3"/>
  <c r="EZ4" i="3"/>
  <c r="FA4" i="3"/>
  <c r="FB4" i="3"/>
  <c r="FC4" i="3"/>
  <c r="FD4" i="3"/>
  <c r="FE4" i="3"/>
  <c r="FF4" i="3"/>
  <c r="FG4" i="3"/>
  <c r="FH4" i="3"/>
  <c r="FI4" i="3"/>
  <c r="FJ4" i="3"/>
  <c r="FK4" i="3"/>
  <c r="FL4" i="3"/>
  <c r="FM4" i="3"/>
  <c r="FN4" i="3"/>
  <c r="FO4" i="3"/>
  <c r="FP4" i="3"/>
  <c r="FQ4" i="3"/>
  <c r="FR4" i="3"/>
  <c r="FS4" i="3"/>
  <c r="FT4" i="3"/>
  <c r="EW5" i="3"/>
  <c r="EX5" i="3"/>
  <c r="EY5" i="3"/>
  <c r="EZ5" i="3"/>
  <c r="FA5" i="3"/>
  <c r="FB5" i="3"/>
  <c r="FC5" i="3"/>
  <c r="FD5" i="3"/>
  <c r="FE5" i="3"/>
  <c r="FF5" i="3"/>
  <c r="FG5" i="3"/>
  <c r="FH5" i="3"/>
  <c r="FI5" i="3"/>
  <c r="FJ5" i="3"/>
  <c r="FK5" i="3"/>
  <c r="FL5" i="3"/>
  <c r="FM5" i="3"/>
  <c r="FN5" i="3"/>
  <c r="FO5" i="3"/>
  <c r="FP5" i="3"/>
  <c r="FQ5" i="3"/>
  <c r="FR5" i="3"/>
  <c r="FS5" i="3"/>
  <c r="FT5" i="3"/>
  <c r="EW6" i="3"/>
  <c r="EX6" i="3"/>
  <c r="EY6" i="3"/>
  <c r="EZ6" i="3"/>
  <c r="FA6" i="3"/>
  <c r="FB6" i="3"/>
  <c r="FC6" i="3"/>
  <c r="FD6" i="3"/>
  <c r="FE6" i="3"/>
  <c r="FF6" i="3"/>
  <c r="FG6" i="3"/>
  <c r="FH6" i="3"/>
  <c r="FI6" i="3"/>
  <c r="FJ6" i="3"/>
  <c r="FK6" i="3"/>
  <c r="FL6" i="3"/>
  <c r="FM6" i="3"/>
  <c r="FN6" i="3"/>
  <c r="FO6" i="3"/>
  <c r="FP6" i="3"/>
  <c r="FQ6" i="3"/>
  <c r="FR6" i="3"/>
  <c r="FS6" i="3"/>
  <c r="FT6" i="3"/>
  <c r="EW7" i="3"/>
  <c r="EX7" i="3"/>
  <c r="EY7" i="3"/>
  <c r="EZ7" i="3"/>
  <c r="FA7" i="3"/>
  <c r="FB7" i="3"/>
  <c r="FC7" i="3"/>
  <c r="FD7" i="3"/>
  <c r="FE7" i="3"/>
  <c r="FF7" i="3"/>
  <c r="FG7" i="3"/>
  <c r="FH7" i="3"/>
  <c r="FI7" i="3"/>
  <c r="FJ7" i="3"/>
  <c r="FK7" i="3"/>
  <c r="FL7" i="3"/>
  <c r="FM7" i="3"/>
  <c r="FN7" i="3"/>
  <c r="FO7" i="3"/>
  <c r="FP7" i="3"/>
  <c r="FQ7" i="3"/>
  <c r="FR7" i="3"/>
  <c r="FS7" i="3"/>
  <c r="FT7" i="3"/>
  <c r="EW8" i="3"/>
  <c r="EX8" i="3"/>
  <c r="EY8" i="3"/>
  <c r="EZ8" i="3"/>
  <c r="FA8" i="3"/>
  <c r="FB8" i="3"/>
  <c r="FC8" i="3"/>
  <c r="FD8" i="3"/>
  <c r="FE8" i="3"/>
  <c r="FF8" i="3"/>
  <c r="FG8" i="3"/>
  <c r="FH8" i="3"/>
  <c r="FI8" i="3"/>
  <c r="FJ8" i="3"/>
  <c r="FK8" i="3"/>
  <c r="FL8" i="3"/>
  <c r="FM8" i="3"/>
  <c r="FN8" i="3"/>
  <c r="FO8" i="3"/>
  <c r="FP8" i="3"/>
  <c r="FQ8" i="3"/>
  <c r="FR8" i="3"/>
  <c r="FS8" i="3"/>
  <c r="FT8" i="3"/>
  <c r="EW9" i="3"/>
  <c r="EX9" i="3"/>
  <c r="EY9" i="3"/>
  <c r="EZ9" i="3"/>
  <c r="FA9" i="3"/>
  <c r="FB9" i="3"/>
  <c r="FC9" i="3"/>
  <c r="FD9" i="3"/>
  <c r="FE9" i="3"/>
  <c r="FF9" i="3"/>
  <c r="FG9" i="3"/>
  <c r="FH9" i="3"/>
  <c r="FI9" i="3"/>
  <c r="FJ9" i="3"/>
  <c r="FK9" i="3"/>
  <c r="FL9" i="3"/>
  <c r="FM9" i="3"/>
  <c r="FN9" i="3"/>
  <c r="FO9" i="3"/>
  <c r="FP9" i="3"/>
  <c r="FQ9" i="3"/>
  <c r="FR9" i="3"/>
  <c r="FS9" i="3"/>
  <c r="FT9" i="3"/>
  <c r="EW10" i="3"/>
  <c r="EX10" i="3"/>
  <c r="EY10" i="3"/>
  <c r="EZ10" i="3"/>
  <c r="FA10" i="3"/>
  <c r="FB10" i="3"/>
  <c r="FC10" i="3"/>
  <c r="FD10" i="3"/>
  <c r="FE10" i="3"/>
  <c r="FF10" i="3"/>
  <c r="FG10" i="3"/>
  <c r="FH10" i="3"/>
  <c r="FI10" i="3"/>
  <c r="FJ10" i="3"/>
  <c r="FK10" i="3"/>
  <c r="FL10" i="3"/>
  <c r="FM10" i="3"/>
  <c r="FN10" i="3"/>
  <c r="FO10" i="3"/>
  <c r="FP10" i="3"/>
  <c r="FQ10" i="3"/>
  <c r="FR10" i="3"/>
  <c r="FS10" i="3"/>
  <c r="FT10" i="3"/>
  <c r="EW11" i="3"/>
  <c r="EX11" i="3"/>
  <c r="EY11" i="3"/>
  <c r="EZ11" i="3"/>
  <c r="FA11" i="3"/>
  <c r="FB11" i="3"/>
  <c r="FC11" i="3"/>
  <c r="FD11" i="3"/>
  <c r="FE11" i="3"/>
  <c r="FF11" i="3"/>
  <c r="FG11" i="3"/>
  <c r="FH11" i="3"/>
  <c r="FI11" i="3"/>
  <c r="FJ11" i="3"/>
  <c r="FK11" i="3"/>
  <c r="FL11" i="3"/>
  <c r="FM11" i="3"/>
  <c r="FN11" i="3"/>
  <c r="FO11" i="3"/>
  <c r="FP11" i="3"/>
  <c r="FQ11" i="3"/>
  <c r="FR11" i="3"/>
  <c r="FS11" i="3"/>
  <c r="FT11" i="3"/>
  <c r="BV11" i="3"/>
  <c r="GV11" i="3" s="1"/>
  <c r="BU11" i="3"/>
  <c r="GU11" i="3" s="1"/>
  <c r="BT11" i="3"/>
  <c r="GT11" i="3" s="1"/>
  <c r="BS11" i="3"/>
  <c r="GS11" i="3" s="1"/>
  <c r="BR11" i="3"/>
  <c r="GR11" i="3" s="1"/>
  <c r="BQ11" i="3"/>
  <c r="GQ11" i="3" s="1"/>
  <c r="BP11" i="3"/>
  <c r="GP11" i="3" s="1"/>
  <c r="BO11" i="3"/>
  <c r="GO11" i="3" s="1"/>
  <c r="BN11" i="3"/>
  <c r="GN11" i="3" s="1"/>
  <c r="BM11" i="3"/>
  <c r="GM11" i="3" s="1"/>
  <c r="BL11" i="3"/>
  <c r="GL11" i="3" s="1"/>
  <c r="BK11" i="3"/>
  <c r="GK11" i="3" s="1"/>
  <c r="BJ11" i="3"/>
  <c r="GJ11" i="3" s="1"/>
  <c r="BI11" i="3"/>
  <c r="GI11" i="3" s="1"/>
  <c r="BH11" i="3"/>
  <c r="GH11" i="3" s="1"/>
  <c r="BG11" i="3"/>
  <c r="GG11" i="3" s="1"/>
  <c r="BF11" i="3"/>
  <c r="GF11" i="3" s="1"/>
  <c r="BE11" i="3"/>
  <c r="GE11" i="3" s="1"/>
  <c r="BD11" i="3"/>
  <c r="GD11" i="3" s="1"/>
  <c r="BC11" i="3"/>
  <c r="GC11" i="3" s="1"/>
  <c r="BB11" i="3"/>
  <c r="GB11" i="3" s="1"/>
  <c r="BA11" i="3"/>
  <c r="GA11" i="3" s="1"/>
  <c r="AZ11" i="3"/>
  <c r="FZ11" i="3" s="1"/>
  <c r="AY11" i="3"/>
  <c r="FY11" i="3" s="1"/>
  <c r="BV10" i="3"/>
  <c r="GV10" i="3" s="1"/>
  <c r="BU10" i="3"/>
  <c r="GU10" i="3" s="1"/>
  <c r="BT10" i="3"/>
  <c r="GT10" i="3" s="1"/>
  <c r="BS10" i="3"/>
  <c r="GS10" i="3" s="1"/>
  <c r="BR10" i="3"/>
  <c r="GR10" i="3" s="1"/>
  <c r="BQ10" i="3"/>
  <c r="GQ10" i="3" s="1"/>
  <c r="BP10" i="3"/>
  <c r="GP10" i="3" s="1"/>
  <c r="BO10" i="3"/>
  <c r="GO10" i="3" s="1"/>
  <c r="BN10" i="3"/>
  <c r="GN10" i="3" s="1"/>
  <c r="BM10" i="3"/>
  <c r="GM10" i="3" s="1"/>
  <c r="BL10" i="3"/>
  <c r="GL10" i="3" s="1"/>
  <c r="BK10" i="3"/>
  <c r="GK10" i="3" s="1"/>
  <c r="BJ10" i="3"/>
  <c r="GJ10" i="3" s="1"/>
  <c r="BI10" i="3"/>
  <c r="GI10" i="3" s="1"/>
  <c r="BH10" i="3"/>
  <c r="GH10" i="3" s="1"/>
  <c r="BG10" i="3"/>
  <c r="GG10" i="3" s="1"/>
  <c r="BF10" i="3"/>
  <c r="GF10" i="3" s="1"/>
  <c r="BE10" i="3"/>
  <c r="GE10" i="3" s="1"/>
  <c r="BD10" i="3"/>
  <c r="GD10" i="3" s="1"/>
  <c r="BC10" i="3"/>
  <c r="GC10" i="3" s="1"/>
  <c r="BB10" i="3"/>
  <c r="GB10" i="3" s="1"/>
  <c r="BA10" i="3"/>
  <c r="GA10" i="3" s="1"/>
  <c r="AZ10" i="3"/>
  <c r="FZ10" i="3" s="1"/>
  <c r="AY10" i="3"/>
  <c r="FY10" i="3" s="1"/>
  <c r="BV9" i="3"/>
  <c r="GV9" i="3" s="1"/>
  <c r="BU9" i="3"/>
  <c r="GU9" i="3" s="1"/>
  <c r="BT9" i="3"/>
  <c r="GT9" i="3" s="1"/>
  <c r="BS9" i="3"/>
  <c r="GS9" i="3" s="1"/>
  <c r="BR9" i="3"/>
  <c r="GR9" i="3" s="1"/>
  <c r="BQ9" i="3"/>
  <c r="GQ9" i="3" s="1"/>
  <c r="BP9" i="3"/>
  <c r="GP9" i="3" s="1"/>
  <c r="BO9" i="3"/>
  <c r="GO9" i="3" s="1"/>
  <c r="BN9" i="3"/>
  <c r="GN9" i="3" s="1"/>
  <c r="BM9" i="3"/>
  <c r="GM9" i="3" s="1"/>
  <c r="BL9" i="3"/>
  <c r="GL9" i="3" s="1"/>
  <c r="BK9" i="3"/>
  <c r="GK9" i="3" s="1"/>
  <c r="BJ9" i="3"/>
  <c r="GJ9" i="3" s="1"/>
  <c r="BI9" i="3"/>
  <c r="GI9" i="3" s="1"/>
  <c r="BH9" i="3"/>
  <c r="GH9" i="3" s="1"/>
  <c r="BG9" i="3"/>
  <c r="GG9" i="3" s="1"/>
  <c r="BF9" i="3"/>
  <c r="GF9" i="3" s="1"/>
  <c r="BE9" i="3"/>
  <c r="GE9" i="3" s="1"/>
  <c r="BD9" i="3"/>
  <c r="GD9" i="3" s="1"/>
  <c r="BC9" i="3"/>
  <c r="GC9" i="3" s="1"/>
  <c r="BB9" i="3"/>
  <c r="GB9" i="3" s="1"/>
  <c r="BA9" i="3"/>
  <c r="GA9" i="3" s="1"/>
  <c r="AZ9" i="3"/>
  <c r="FZ9" i="3" s="1"/>
  <c r="AY9" i="3"/>
  <c r="FY9" i="3" s="1"/>
  <c r="BV8" i="3"/>
  <c r="GV8" i="3" s="1"/>
  <c r="BU8" i="3"/>
  <c r="GU8" i="3" s="1"/>
  <c r="BT8" i="3"/>
  <c r="GT8" i="3" s="1"/>
  <c r="BS8" i="3"/>
  <c r="GS8" i="3" s="1"/>
  <c r="BR8" i="3"/>
  <c r="GR8" i="3" s="1"/>
  <c r="BQ8" i="3"/>
  <c r="GQ8" i="3" s="1"/>
  <c r="BP8" i="3"/>
  <c r="GP8" i="3" s="1"/>
  <c r="BO8" i="3"/>
  <c r="GO8" i="3" s="1"/>
  <c r="BN8" i="3"/>
  <c r="GN8" i="3" s="1"/>
  <c r="BM8" i="3"/>
  <c r="GM8" i="3" s="1"/>
  <c r="BL8" i="3"/>
  <c r="GL8" i="3" s="1"/>
  <c r="BK8" i="3"/>
  <c r="GK8" i="3" s="1"/>
  <c r="BJ8" i="3"/>
  <c r="GJ8" i="3" s="1"/>
  <c r="BI8" i="3"/>
  <c r="GI8" i="3" s="1"/>
  <c r="BH8" i="3"/>
  <c r="GH8" i="3" s="1"/>
  <c r="BG8" i="3"/>
  <c r="GG8" i="3" s="1"/>
  <c r="BF8" i="3"/>
  <c r="GF8" i="3" s="1"/>
  <c r="BE8" i="3"/>
  <c r="GE8" i="3" s="1"/>
  <c r="BD8" i="3"/>
  <c r="GD8" i="3" s="1"/>
  <c r="BC8" i="3"/>
  <c r="GC8" i="3" s="1"/>
  <c r="BB8" i="3"/>
  <c r="GB8" i="3" s="1"/>
  <c r="BA8" i="3"/>
  <c r="GA8" i="3" s="1"/>
  <c r="AZ8" i="3"/>
  <c r="FZ8" i="3" s="1"/>
  <c r="AY8" i="3"/>
  <c r="FY8" i="3" s="1"/>
  <c r="BV7" i="3"/>
  <c r="GV7" i="3" s="1"/>
  <c r="BU7" i="3"/>
  <c r="GU7" i="3" s="1"/>
  <c r="BT7" i="3"/>
  <c r="GT7" i="3" s="1"/>
  <c r="BS7" i="3"/>
  <c r="GS7" i="3" s="1"/>
  <c r="BR7" i="3"/>
  <c r="GR7" i="3" s="1"/>
  <c r="BQ7" i="3"/>
  <c r="GQ7" i="3" s="1"/>
  <c r="BP7" i="3"/>
  <c r="GP7" i="3" s="1"/>
  <c r="BO7" i="3"/>
  <c r="GO7" i="3" s="1"/>
  <c r="BN7" i="3"/>
  <c r="GN7" i="3" s="1"/>
  <c r="BM7" i="3"/>
  <c r="GM7" i="3" s="1"/>
  <c r="BL7" i="3"/>
  <c r="GL7" i="3" s="1"/>
  <c r="BK7" i="3"/>
  <c r="GK7" i="3" s="1"/>
  <c r="BJ7" i="3"/>
  <c r="GJ7" i="3" s="1"/>
  <c r="BI7" i="3"/>
  <c r="GI7" i="3" s="1"/>
  <c r="BH7" i="3"/>
  <c r="GH7" i="3" s="1"/>
  <c r="BG7" i="3"/>
  <c r="GG7" i="3" s="1"/>
  <c r="BF7" i="3"/>
  <c r="GF7" i="3" s="1"/>
  <c r="BE7" i="3"/>
  <c r="GE7" i="3" s="1"/>
  <c r="BD7" i="3"/>
  <c r="GD7" i="3" s="1"/>
  <c r="BC7" i="3"/>
  <c r="GC7" i="3" s="1"/>
  <c r="BB7" i="3"/>
  <c r="GB7" i="3" s="1"/>
  <c r="BA7" i="3"/>
  <c r="GA7" i="3" s="1"/>
  <c r="AZ7" i="3"/>
  <c r="FZ7" i="3" s="1"/>
  <c r="AY7" i="3"/>
  <c r="FY7" i="3" s="1"/>
  <c r="BV6" i="3"/>
  <c r="GV6" i="3" s="1"/>
  <c r="BU6" i="3"/>
  <c r="GU6" i="3" s="1"/>
  <c r="BT6" i="3"/>
  <c r="GT6" i="3" s="1"/>
  <c r="BS6" i="3"/>
  <c r="GS6" i="3" s="1"/>
  <c r="BR6" i="3"/>
  <c r="GR6" i="3" s="1"/>
  <c r="BQ6" i="3"/>
  <c r="GQ6" i="3" s="1"/>
  <c r="BP6" i="3"/>
  <c r="GP6" i="3" s="1"/>
  <c r="BO6" i="3"/>
  <c r="GO6" i="3" s="1"/>
  <c r="BN6" i="3"/>
  <c r="GN6" i="3" s="1"/>
  <c r="BM6" i="3"/>
  <c r="GM6" i="3" s="1"/>
  <c r="BL6" i="3"/>
  <c r="GL6" i="3" s="1"/>
  <c r="BK6" i="3"/>
  <c r="GK6" i="3" s="1"/>
  <c r="BJ6" i="3"/>
  <c r="GJ6" i="3" s="1"/>
  <c r="BI6" i="3"/>
  <c r="GI6" i="3" s="1"/>
  <c r="BH6" i="3"/>
  <c r="GH6" i="3" s="1"/>
  <c r="BG6" i="3"/>
  <c r="GG6" i="3" s="1"/>
  <c r="BF6" i="3"/>
  <c r="GF6" i="3" s="1"/>
  <c r="BE6" i="3"/>
  <c r="GE6" i="3" s="1"/>
  <c r="BD6" i="3"/>
  <c r="GD6" i="3" s="1"/>
  <c r="BC6" i="3"/>
  <c r="GC6" i="3" s="1"/>
  <c r="BB6" i="3"/>
  <c r="GB6" i="3" s="1"/>
  <c r="BA6" i="3"/>
  <c r="GA6" i="3" s="1"/>
  <c r="AZ6" i="3"/>
  <c r="FZ6" i="3" s="1"/>
  <c r="AY6" i="3"/>
  <c r="FY6" i="3" s="1"/>
  <c r="BV5" i="3"/>
  <c r="GV5" i="3" s="1"/>
  <c r="BU5" i="3"/>
  <c r="GU5" i="3" s="1"/>
  <c r="BT5" i="3"/>
  <c r="GT5" i="3" s="1"/>
  <c r="BS5" i="3"/>
  <c r="GS5" i="3" s="1"/>
  <c r="BR5" i="3"/>
  <c r="GR5" i="3" s="1"/>
  <c r="BQ5" i="3"/>
  <c r="GQ5" i="3" s="1"/>
  <c r="BP5" i="3"/>
  <c r="GP5" i="3" s="1"/>
  <c r="BO5" i="3"/>
  <c r="GO5" i="3" s="1"/>
  <c r="BN5" i="3"/>
  <c r="GN5" i="3" s="1"/>
  <c r="BM5" i="3"/>
  <c r="GM5" i="3" s="1"/>
  <c r="BL5" i="3"/>
  <c r="GL5" i="3" s="1"/>
  <c r="BK5" i="3"/>
  <c r="GK5" i="3" s="1"/>
  <c r="BJ5" i="3"/>
  <c r="GJ5" i="3" s="1"/>
  <c r="BI5" i="3"/>
  <c r="GI5" i="3" s="1"/>
  <c r="BH5" i="3"/>
  <c r="GH5" i="3" s="1"/>
  <c r="BG5" i="3"/>
  <c r="GG5" i="3" s="1"/>
  <c r="BF5" i="3"/>
  <c r="GF5" i="3" s="1"/>
  <c r="BE5" i="3"/>
  <c r="GE5" i="3" s="1"/>
  <c r="BD5" i="3"/>
  <c r="GD5" i="3" s="1"/>
  <c r="BC5" i="3"/>
  <c r="GC5" i="3" s="1"/>
  <c r="BB5" i="3"/>
  <c r="GB5" i="3" s="1"/>
  <c r="BA5" i="3"/>
  <c r="GA5" i="3" s="1"/>
  <c r="AZ5" i="3"/>
  <c r="FZ5" i="3" s="1"/>
  <c r="AY5" i="3"/>
  <c r="FY5" i="3" s="1"/>
  <c r="BV4" i="3"/>
  <c r="GV4" i="3" s="1"/>
  <c r="BU4" i="3"/>
  <c r="GU4" i="3" s="1"/>
  <c r="BT4" i="3"/>
  <c r="GT4" i="3" s="1"/>
  <c r="BS4" i="3"/>
  <c r="GS4" i="3" s="1"/>
  <c r="BR4" i="3"/>
  <c r="GR4" i="3" s="1"/>
  <c r="BQ4" i="3"/>
  <c r="GQ4" i="3" s="1"/>
  <c r="BP4" i="3"/>
  <c r="GP4" i="3" s="1"/>
  <c r="BO4" i="3"/>
  <c r="GO4" i="3" s="1"/>
  <c r="BN4" i="3"/>
  <c r="GN4" i="3" s="1"/>
  <c r="BM4" i="3"/>
  <c r="GM4" i="3" s="1"/>
  <c r="BL4" i="3"/>
  <c r="GL4" i="3" s="1"/>
  <c r="BK4" i="3"/>
  <c r="GK4" i="3" s="1"/>
  <c r="BJ4" i="3"/>
  <c r="GJ4" i="3" s="1"/>
  <c r="BI4" i="3"/>
  <c r="GI4" i="3" s="1"/>
  <c r="BH4" i="3"/>
  <c r="GH4" i="3" s="1"/>
  <c r="BG4" i="3"/>
  <c r="GG4" i="3" s="1"/>
  <c r="BF4" i="3"/>
  <c r="GF4" i="3" s="1"/>
  <c r="BE4" i="3"/>
  <c r="GE4" i="3" s="1"/>
  <c r="BD4" i="3"/>
  <c r="GD4" i="3" s="1"/>
  <c r="BC4" i="3"/>
  <c r="GC4" i="3" s="1"/>
  <c r="BB4" i="3"/>
  <c r="GB4" i="3" s="1"/>
  <c r="BA4" i="3"/>
  <c r="GA4" i="3" s="1"/>
  <c r="AZ4" i="3"/>
  <c r="FZ4" i="3" s="1"/>
  <c r="AY4" i="3"/>
  <c r="FY4" i="3" s="1"/>
  <c r="BV3" i="3"/>
  <c r="GV3" i="3" s="1"/>
  <c r="BU3" i="3"/>
  <c r="GU3" i="3" s="1"/>
  <c r="BT3" i="3"/>
  <c r="GT3" i="3" s="1"/>
  <c r="BS3" i="3"/>
  <c r="GS3" i="3" s="1"/>
  <c r="BR3" i="3"/>
  <c r="GR3" i="3" s="1"/>
  <c r="BQ3" i="3"/>
  <c r="GQ3" i="3" s="1"/>
  <c r="BP3" i="3"/>
  <c r="GP3" i="3" s="1"/>
  <c r="BO3" i="3"/>
  <c r="GO3" i="3" s="1"/>
  <c r="BN3" i="3"/>
  <c r="GN3" i="3" s="1"/>
  <c r="BM3" i="3"/>
  <c r="GM3" i="3" s="1"/>
  <c r="BL3" i="3"/>
  <c r="GL3" i="3" s="1"/>
  <c r="BK3" i="3"/>
  <c r="GK3" i="3" s="1"/>
  <c r="BJ3" i="3"/>
  <c r="GJ3" i="3" s="1"/>
  <c r="BI3" i="3"/>
  <c r="GI3" i="3" s="1"/>
  <c r="BH3" i="3"/>
  <c r="GH3" i="3" s="1"/>
  <c r="BG3" i="3"/>
  <c r="GG3" i="3" s="1"/>
  <c r="BF3" i="3"/>
  <c r="GF3" i="3" s="1"/>
  <c r="BE3" i="3"/>
  <c r="GE3" i="3" s="1"/>
  <c r="BD3" i="3"/>
  <c r="GD3" i="3" s="1"/>
  <c r="BC3" i="3"/>
  <c r="GC3" i="3" s="1"/>
  <c r="BB3" i="3"/>
  <c r="GB3" i="3" s="1"/>
  <c r="BA3" i="3"/>
  <c r="GA3" i="3" s="1"/>
  <c r="AZ3" i="3"/>
  <c r="FZ3" i="3" s="1"/>
  <c r="AY3" i="3"/>
  <c r="FY3" i="3" s="1"/>
  <c r="FW3" i="6"/>
  <c r="FX3" i="6"/>
  <c r="FW4" i="6"/>
  <c r="FX4" i="6"/>
  <c r="FW5" i="6"/>
  <c r="FX5" i="6"/>
  <c r="FW6" i="6"/>
  <c r="FX6" i="6"/>
  <c r="FW7" i="6"/>
  <c r="FX7" i="6"/>
  <c r="FW8" i="6"/>
  <c r="FX8" i="6"/>
  <c r="FW9" i="6"/>
  <c r="FX9" i="6"/>
  <c r="FW10" i="6"/>
  <c r="FX10" i="6"/>
  <c r="FW11" i="6"/>
  <c r="FX11" i="6"/>
  <c r="BV11" i="6"/>
  <c r="GV11" i="6" s="1"/>
  <c r="BU11" i="6"/>
  <c r="GU11" i="6" s="1"/>
  <c r="BT11" i="6"/>
  <c r="GT11" i="6" s="1"/>
  <c r="BS11" i="6"/>
  <c r="GS11" i="6" s="1"/>
  <c r="BR11" i="6"/>
  <c r="GR11" i="6" s="1"/>
  <c r="BQ11" i="6"/>
  <c r="GQ11" i="6" s="1"/>
  <c r="BP11" i="6"/>
  <c r="GP11" i="6" s="1"/>
  <c r="BO11" i="6"/>
  <c r="GO11" i="6" s="1"/>
  <c r="BN11" i="6"/>
  <c r="GN11" i="6" s="1"/>
  <c r="BM11" i="6"/>
  <c r="GM11" i="6" s="1"/>
  <c r="BL11" i="6"/>
  <c r="GL11" i="6" s="1"/>
  <c r="BK11" i="6"/>
  <c r="GK11" i="6" s="1"/>
  <c r="BJ11" i="6"/>
  <c r="GJ11" i="6" s="1"/>
  <c r="BI11" i="6"/>
  <c r="GI11" i="6" s="1"/>
  <c r="BH11" i="6"/>
  <c r="GH11" i="6" s="1"/>
  <c r="BG11" i="6"/>
  <c r="GG11" i="6" s="1"/>
  <c r="BF11" i="6"/>
  <c r="GF11" i="6" s="1"/>
  <c r="BE11" i="6"/>
  <c r="GE11" i="6" s="1"/>
  <c r="BD11" i="6"/>
  <c r="GD11" i="6" s="1"/>
  <c r="BC11" i="6"/>
  <c r="GC11" i="6" s="1"/>
  <c r="BB11" i="6"/>
  <c r="GB11" i="6" s="1"/>
  <c r="BA11" i="6"/>
  <c r="GA11" i="6" s="1"/>
  <c r="AZ11" i="6"/>
  <c r="FZ11" i="6" s="1"/>
  <c r="AY11" i="6"/>
  <c r="FY11" i="6" s="1"/>
  <c r="BV10" i="6"/>
  <c r="GV10" i="6" s="1"/>
  <c r="BU10" i="6"/>
  <c r="GU10" i="6" s="1"/>
  <c r="BT10" i="6"/>
  <c r="GT10" i="6" s="1"/>
  <c r="BS10" i="6"/>
  <c r="GS10" i="6" s="1"/>
  <c r="BR10" i="6"/>
  <c r="GR10" i="6" s="1"/>
  <c r="BQ10" i="6"/>
  <c r="GQ10" i="6" s="1"/>
  <c r="BP10" i="6"/>
  <c r="GP10" i="6" s="1"/>
  <c r="BO10" i="6"/>
  <c r="GO10" i="6" s="1"/>
  <c r="BN10" i="6"/>
  <c r="GN10" i="6" s="1"/>
  <c r="BM10" i="6"/>
  <c r="GM10" i="6" s="1"/>
  <c r="BL10" i="6"/>
  <c r="GL10" i="6" s="1"/>
  <c r="BK10" i="6"/>
  <c r="GK10" i="6" s="1"/>
  <c r="BJ10" i="6"/>
  <c r="GJ10" i="6" s="1"/>
  <c r="BI10" i="6"/>
  <c r="GI10" i="6" s="1"/>
  <c r="BH10" i="6"/>
  <c r="GH10" i="6" s="1"/>
  <c r="BG10" i="6"/>
  <c r="GG10" i="6" s="1"/>
  <c r="BF10" i="6"/>
  <c r="GF10" i="6" s="1"/>
  <c r="BE10" i="6"/>
  <c r="GE10" i="6" s="1"/>
  <c r="BD10" i="6"/>
  <c r="GD10" i="6" s="1"/>
  <c r="BC10" i="6"/>
  <c r="GC10" i="6" s="1"/>
  <c r="BB10" i="6"/>
  <c r="GB10" i="6" s="1"/>
  <c r="BA10" i="6"/>
  <c r="GA10" i="6" s="1"/>
  <c r="AZ10" i="6"/>
  <c r="FZ10" i="6" s="1"/>
  <c r="AY10" i="6"/>
  <c r="FY10" i="6" s="1"/>
  <c r="BV9" i="6"/>
  <c r="GV9" i="6" s="1"/>
  <c r="BU9" i="6"/>
  <c r="GU9" i="6" s="1"/>
  <c r="BT9" i="6"/>
  <c r="GT9" i="6" s="1"/>
  <c r="BS9" i="6"/>
  <c r="GS9" i="6" s="1"/>
  <c r="BR9" i="6"/>
  <c r="GR9" i="6" s="1"/>
  <c r="BQ9" i="6"/>
  <c r="GQ9" i="6" s="1"/>
  <c r="BP9" i="6"/>
  <c r="GP9" i="6" s="1"/>
  <c r="BO9" i="6"/>
  <c r="GO9" i="6" s="1"/>
  <c r="BN9" i="6"/>
  <c r="GN9" i="6" s="1"/>
  <c r="BM9" i="6"/>
  <c r="GM9" i="6" s="1"/>
  <c r="BL9" i="6"/>
  <c r="GL9" i="6" s="1"/>
  <c r="BK9" i="6"/>
  <c r="GK9" i="6" s="1"/>
  <c r="BJ9" i="6"/>
  <c r="GJ9" i="6" s="1"/>
  <c r="BI9" i="6"/>
  <c r="GI9" i="6" s="1"/>
  <c r="BH9" i="6"/>
  <c r="GH9" i="6" s="1"/>
  <c r="BG9" i="6"/>
  <c r="GG9" i="6" s="1"/>
  <c r="BF9" i="6"/>
  <c r="GF9" i="6" s="1"/>
  <c r="BE9" i="6"/>
  <c r="GE9" i="6" s="1"/>
  <c r="BD9" i="6"/>
  <c r="GD9" i="6" s="1"/>
  <c r="BC9" i="6"/>
  <c r="GC9" i="6" s="1"/>
  <c r="BB9" i="6"/>
  <c r="GB9" i="6" s="1"/>
  <c r="BA9" i="6"/>
  <c r="GA9" i="6" s="1"/>
  <c r="AZ9" i="6"/>
  <c r="FZ9" i="6" s="1"/>
  <c r="AY9" i="6"/>
  <c r="FY9" i="6" s="1"/>
  <c r="BV8" i="6"/>
  <c r="GV8" i="6" s="1"/>
  <c r="BU8" i="6"/>
  <c r="GU8" i="6" s="1"/>
  <c r="BT8" i="6"/>
  <c r="GT8" i="6" s="1"/>
  <c r="BS8" i="6"/>
  <c r="GS8" i="6" s="1"/>
  <c r="BR8" i="6"/>
  <c r="GR8" i="6" s="1"/>
  <c r="BQ8" i="6"/>
  <c r="GQ8" i="6" s="1"/>
  <c r="BP8" i="6"/>
  <c r="GP8" i="6" s="1"/>
  <c r="BO8" i="6"/>
  <c r="GO8" i="6" s="1"/>
  <c r="BN8" i="6"/>
  <c r="GN8" i="6" s="1"/>
  <c r="BM8" i="6"/>
  <c r="GM8" i="6" s="1"/>
  <c r="BL8" i="6"/>
  <c r="GL8" i="6" s="1"/>
  <c r="BK8" i="6"/>
  <c r="GK8" i="6" s="1"/>
  <c r="BJ8" i="6"/>
  <c r="GJ8" i="6" s="1"/>
  <c r="BI8" i="6"/>
  <c r="GI8" i="6" s="1"/>
  <c r="BH8" i="6"/>
  <c r="GH8" i="6" s="1"/>
  <c r="BG8" i="6"/>
  <c r="GG8" i="6" s="1"/>
  <c r="BF8" i="6"/>
  <c r="GF8" i="6" s="1"/>
  <c r="BE8" i="6"/>
  <c r="GE8" i="6" s="1"/>
  <c r="BD8" i="6"/>
  <c r="GD8" i="6" s="1"/>
  <c r="BC8" i="6"/>
  <c r="GC8" i="6" s="1"/>
  <c r="BB8" i="6"/>
  <c r="GB8" i="6" s="1"/>
  <c r="BA8" i="6"/>
  <c r="GA8" i="6" s="1"/>
  <c r="AZ8" i="6"/>
  <c r="FZ8" i="6" s="1"/>
  <c r="AY8" i="6"/>
  <c r="FY8" i="6" s="1"/>
  <c r="BV7" i="6"/>
  <c r="GV7" i="6" s="1"/>
  <c r="BU7" i="6"/>
  <c r="GU7" i="6" s="1"/>
  <c r="BT7" i="6"/>
  <c r="GT7" i="6" s="1"/>
  <c r="BS7" i="6"/>
  <c r="GS7" i="6" s="1"/>
  <c r="BR7" i="6"/>
  <c r="GR7" i="6" s="1"/>
  <c r="BQ7" i="6"/>
  <c r="GQ7" i="6" s="1"/>
  <c r="BP7" i="6"/>
  <c r="GP7" i="6" s="1"/>
  <c r="BO7" i="6"/>
  <c r="GO7" i="6" s="1"/>
  <c r="BN7" i="6"/>
  <c r="GN7" i="6" s="1"/>
  <c r="BM7" i="6"/>
  <c r="GM7" i="6" s="1"/>
  <c r="BL7" i="6"/>
  <c r="GL7" i="6" s="1"/>
  <c r="BK7" i="6"/>
  <c r="GK7" i="6" s="1"/>
  <c r="BJ7" i="6"/>
  <c r="GJ7" i="6" s="1"/>
  <c r="BI7" i="6"/>
  <c r="GI7" i="6" s="1"/>
  <c r="BH7" i="6"/>
  <c r="GH7" i="6" s="1"/>
  <c r="BG7" i="6"/>
  <c r="GG7" i="6" s="1"/>
  <c r="BF7" i="6"/>
  <c r="GF7" i="6" s="1"/>
  <c r="BE7" i="6"/>
  <c r="GE7" i="6" s="1"/>
  <c r="BD7" i="6"/>
  <c r="GD7" i="6" s="1"/>
  <c r="BC7" i="6"/>
  <c r="GC7" i="6" s="1"/>
  <c r="BB7" i="6"/>
  <c r="GB7" i="6" s="1"/>
  <c r="BA7" i="6"/>
  <c r="GA7" i="6" s="1"/>
  <c r="AZ7" i="6"/>
  <c r="FZ7" i="6" s="1"/>
  <c r="AY7" i="6"/>
  <c r="FY7" i="6" s="1"/>
  <c r="BV6" i="6"/>
  <c r="GV6" i="6" s="1"/>
  <c r="BU6" i="6"/>
  <c r="GU6" i="6" s="1"/>
  <c r="BT6" i="6"/>
  <c r="GT6" i="6" s="1"/>
  <c r="BS6" i="6"/>
  <c r="GS6" i="6" s="1"/>
  <c r="BR6" i="6"/>
  <c r="GR6" i="6" s="1"/>
  <c r="BQ6" i="6"/>
  <c r="GQ6" i="6" s="1"/>
  <c r="BP6" i="6"/>
  <c r="GP6" i="6" s="1"/>
  <c r="BO6" i="6"/>
  <c r="GO6" i="6" s="1"/>
  <c r="BN6" i="6"/>
  <c r="GN6" i="6" s="1"/>
  <c r="BM6" i="6"/>
  <c r="GM6" i="6" s="1"/>
  <c r="BL6" i="6"/>
  <c r="GL6" i="6" s="1"/>
  <c r="BK6" i="6"/>
  <c r="GK6" i="6" s="1"/>
  <c r="BJ6" i="6"/>
  <c r="GJ6" i="6" s="1"/>
  <c r="BI6" i="6"/>
  <c r="GI6" i="6" s="1"/>
  <c r="BH6" i="6"/>
  <c r="GH6" i="6" s="1"/>
  <c r="BG6" i="6"/>
  <c r="GG6" i="6" s="1"/>
  <c r="BF6" i="6"/>
  <c r="GF6" i="6" s="1"/>
  <c r="BE6" i="6"/>
  <c r="GE6" i="6" s="1"/>
  <c r="BD6" i="6"/>
  <c r="GD6" i="6" s="1"/>
  <c r="BC6" i="6"/>
  <c r="GC6" i="6" s="1"/>
  <c r="BB6" i="6"/>
  <c r="GB6" i="6" s="1"/>
  <c r="BA6" i="6"/>
  <c r="GA6" i="6" s="1"/>
  <c r="AZ6" i="6"/>
  <c r="FZ6" i="6" s="1"/>
  <c r="AY6" i="6"/>
  <c r="FY6" i="6" s="1"/>
  <c r="BV5" i="6"/>
  <c r="GV5" i="6" s="1"/>
  <c r="BU5" i="6"/>
  <c r="GU5" i="6" s="1"/>
  <c r="BT5" i="6"/>
  <c r="GT5" i="6" s="1"/>
  <c r="BS5" i="6"/>
  <c r="GS5" i="6" s="1"/>
  <c r="BR5" i="6"/>
  <c r="GR5" i="6" s="1"/>
  <c r="BQ5" i="6"/>
  <c r="GQ5" i="6" s="1"/>
  <c r="BP5" i="6"/>
  <c r="GP5" i="6" s="1"/>
  <c r="BO5" i="6"/>
  <c r="GO5" i="6" s="1"/>
  <c r="BN5" i="6"/>
  <c r="GN5" i="6" s="1"/>
  <c r="BM5" i="6"/>
  <c r="GM5" i="6" s="1"/>
  <c r="BL5" i="6"/>
  <c r="GL5" i="6" s="1"/>
  <c r="BK5" i="6"/>
  <c r="GK5" i="6" s="1"/>
  <c r="BJ5" i="6"/>
  <c r="GJ5" i="6" s="1"/>
  <c r="BI5" i="6"/>
  <c r="GI5" i="6" s="1"/>
  <c r="BH5" i="6"/>
  <c r="GH5" i="6" s="1"/>
  <c r="BG5" i="6"/>
  <c r="GG5" i="6" s="1"/>
  <c r="BF5" i="6"/>
  <c r="GF5" i="6" s="1"/>
  <c r="BE5" i="6"/>
  <c r="GE5" i="6" s="1"/>
  <c r="BD5" i="6"/>
  <c r="GD5" i="6" s="1"/>
  <c r="BC5" i="6"/>
  <c r="GC5" i="6" s="1"/>
  <c r="BB5" i="6"/>
  <c r="GB5" i="6" s="1"/>
  <c r="BA5" i="6"/>
  <c r="GA5" i="6" s="1"/>
  <c r="AZ5" i="6"/>
  <c r="FZ5" i="6" s="1"/>
  <c r="AY5" i="6"/>
  <c r="FY5" i="6" s="1"/>
  <c r="BV4" i="6"/>
  <c r="GV4" i="6" s="1"/>
  <c r="BU4" i="6"/>
  <c r="GU4" i="6" s="1"/>
  <c r="BT4" i="6"/>
  <c r="GT4" i="6" s="1"/>
  <c r="BS4" i="6"/>
  <c r="GS4" i="6" s="1"/>
  <c r="BR4" i="6"/>
  <c r="GR4" i="6" s="1"/>
  <c r="BQ4" i="6"/>
  <c r="GQ4" i="6" s="1"/>
  <c r="BP4" i="6"/>
  <c r="GP4" i="6" s="1"/>
  <c r="BO4" i="6"/>
  <c r="GO4" i="6" s="1"/>
  <c r="BN4" i="6"/>
  <c r="GN4" i="6" s="1"/>
  <c r="BM4" i="6"/>
  <c r="GM4" i="6" s="1"/>
  <c r="BL4" i="6"/>
  <c r="GL4" i="6" s="1"/>
  <c r="BK4" i="6"/>
  <c r="GK4" i="6" s="1"/>
  <c r="BJ4" i="6"/>
  <c r="GJ4" i="6" s="1"/>
  <c r="BI4" i="6"/>
  <c r="GI4" i="6" s="1"/>
  <c r="BH4" i="6"/>
  <c r="GH4" i="6" s="1"/>
  <c r="BG4" i="6"/>
  <c r="GG4" i="6" s="1"/>
  <c r="BF4" i="6"/>
  <c r="GF4" i="6" s="1"/>
  <c r="BE4" i="6"/>
  <c r="GE4" i="6" s="1"/>
  <c r="BD4" i="6"/>
  <c r="GD4" i="6" s="1"/>
  <c r="BC4" i="6"/>
  <c r="GC4" i="6" s="1"/>
  <c r="BB4" i="6"/>
  <c r="GB4" i="6" s="1"/>
  <c r="BA4" i="6"/>
  <c r="GA4" i="6" s="1"/>
  <c r="AZ4" i="6"/>
  <c r="FZ4" i="6" s="1"/>
  <c r="AY4" i="6"/>
  <c r="FY4" i="6" s="1"/>
  <c r="BV3" i="6"/>
  <c r="GV3" i="6" s="1"/>
  <c r="BU3" i="6"/>
  <c r="GU3" i="6" s="1"/>
  <c r="BT3" i="6"/>
  <c r="GT3" i="6" s="1"/>
  <c r="BS3" i="6"/>
  <c r="GS3" i="6" s="1"/>
  <c r="BR3" i="6"/>
  <c r="GR3" i="6" s="1"/>
  <c r="BQ3" i="6"/>
  <c r="GQ3" i="6" s="1"/>
  <c r="BP3" i="6"/>
  <c r="GP3" i="6" s="1"/>
  <c r="BO3" i="6"/>
  <c r="GO3" i="6" s="1"/>
  <c r="BN3" i="6"/>
  <c r="GN3" i="6" s="1"/>
  <c r="BM3" i="6"/>
  <c r="GM3" i="6" s="1"/>
  <c r="BL3" i="6"/>
  <c r="GL3" i="6" s="1"/>
  <c r="BK3" i="6"/>
  <c r="GK3" i="6" s="1"/>
  <c r="BJ3" i="6"/>
  <c r="GJ3" i="6" s="1"/>
  <c r="BI3" i="6"/>
  <c r="GI3" i="6" s="1"/>
  <c r="BH3" i="6"/>
  <c r="GH3" i="6" s="1"/>
  <c r="BG3" i="6"/>
  <c r="GG3" i="6" s="1"/>
  <c r="BF3" i="6"/>
  <c r="GF3" i="6" s="1"/>
  <c r="BE3" i="6"/>
  <c r="GE3" i="6" s="1"/>
  <c r="BD3" i="6"/>
  <c r="GD3" i="6" s="1"/>
  <c r="BC3" i="6"/>
  <c r="GC3" i="6" s="1"/>
  <c r="BB3" i="6"/>
  <c r="GB3" i="6" s="1"/>
  <c r="BA3" i="6"/>
  <c r="GA3" i="6" s="1"/>
  <c r="AZ3" i="6"/>
  <c r="FZ3" i="6" s="1"/>
  <c r="AY3" i="6"/>
  <c r="FY3" i="6" s="1"/>
  <c r="D3" i="6" l="1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ED3" i="6"/>
  <c r="EF4" i="6"/>
  <c r="EF5" i="6"/>
  <c r="EF6" i="6"/>
  <c r="EF7" i="6"/>
  <c r="EF8" i="6"/>
  <c r="EF9" i="6"/>
  <c r="EF10" i="6"/>
  <c r="EF11" i="6"/>
  <c r="EF12" i="6"/>
  <c r="EF13" i="6"/>
  <c r="EF14" i="6"/>
  <c r="EF15" i="6"/>
  <c r="EF16" i="6"/>
  <c r="EF3" i="6"/>
  <c r="EE4" i="6"/>
  <c r="EE5" i="6"/>
  <c r="EE6" i="6"/>
  <c r="EE7" i="6"/>
  <c r="EE8" i="6"/>
  <c r="EE9" i="6"/>
  <c r="EE10" i="6"/>
  <c r="EE11" i="6"/>
  <c r="EE12" i="6"/>
  <c r="EE13" i="6"/>
  <c r="EE14" i="6"/>
  <c r="EE15" i="6"/>
  <c r="EE16" i="6"/>
  <c r="ED4" i="6"/>
  <c r="ED5" i="6"/>
  <c r="ED6" i="6"/>
  <c r="ED7" i="6"/>
  <c r="ED8" i="6"/>
  <c r="ED9" i="6"/>
  <c r="ED10" i="6"/>
  <c r="ED11" i="6"/>
  <c r="ED12" i="6"/>
  <c r="ED13" i="6"/>
  <c r="ED14" i="6"/>
  <c r="ED15" i="6"/>
  <c r="ED16" i="6"/>
  <c r="EH3" i="6"/>
  <c r="EH4" i="6" s="1"/>
  <c r="EH6" i="6" s="1"/>
  <c r="EH8" i="6" s="1"/>
  <c r="EH10" i="6" s="1"/>
  <c r="EH12" i="6" s="1"/>
  <c r="EH14" i="6" s="1"/>
  <c r="EH16" i="6" s="1"/>
  <c r="EG3" i="6"/>
  <c r="EG5" i="6" s="1"/>
  <c r="EG7" i="6" s="1"/>
  <c r="EG9" i="6" s="1"/>
  <c r="EG11" i="6" s="1"/>
  <c r="EG13" i="6" s="1"/>
  <c r="EG15" i="6" s="1"/>
  <c r="EE3" i="6"/>
  <c r="E2" i="12"/>
  <c r="D2" i="12"/>
  <c r="G3" i="3" s="1"/>
  <c r="EG3" i="3" s="1"/>
  <c r="D4" i="12" l="1"/>
  <c r="D3" i="12"/>
  <c r="G3" i="6"/>
  <c r="E4" i="12"/>
  <c r="H3" i="3"/>
  <c r="EH3" i="3" s="1"/>
  <c r="H3" i="6"/>
  <c r="EH5" i="6"/>
  <c r="EH7" i="6" s="1"/>
  <c r="EH9" i="6" s="1"/>
  <c r="EH11" i="6" s="1"/>
  <c r="EH13" i="6" s="1"/>
  <c r="EH15" i="6" s="1"/>
  <c r="EG4" i="6"/>
  <c r="EG6" i="6" s="1"/>
  <c r="EG8" i="6" s="1"/>
  <c r="EG10" i="6" s="1"/>
  <c r="EG12" i="6" s="1"/>
  <c r="EG14" i="6" s="1"/>
  <c r="EG16" i="6" s="1"/>
  <c r="E3" i="12"/>
  <c r="G5" i="3" l="1"/>
  <c r="EG5" i="3" s="1"/>
  <c r="D6" i="12"/>
  <c r="D5" i="12"/>
  <c r="G4" i="3"/>
  <c r="EG4" i="3" s="1"/>
  <c r="E5" i="12"/>
  <c r="H4" i="3"/>
  <c r="EH4" i="3" s="1"/>
  <c r="E6" i="12"/>
  <c r="H5" i="3"/>
  <c r="EH5" i="3" s="1"/>
  <c r="E7" i="12" l="1"/>
  <c r="H6" i="3"/>
  <c r="EH6" i="3" s="1"/>
  <c r="E8" i="12"/>
  <c r="H7" i="3"/>
  <c r="EH7" i="3" s="1"/>
  <c r="D7" i="12"/>
  <c r="G6" i="3"/>
  <c r="EG6" i="3" s="1"/>
  <c r="D8" i="12"/>
  <c r="G7" i="3"/>
  <c r="EG7" i="3" s="1"/>
  <c r="AU11" i="3"/>
  <c r="AU10" i="3"/>
  <c r="AU7" i="3"/>
  <c r="AU6" i="3"/>
  <c r="AU5" i="3"/>
  <c r="AU3" i="3"/>
  <c r="FU11" i="3"/>
  <c r="FU10" i="3"/>
  <c r="FU7" i="3"/>
  <c r="FU6" i="3"/>
  <c r="FU5" i="3"/>
  <c r="FU3" i="3"/>
  <c r="D9" i="12" l="1"/>
  <c r="G8" i="3"/>
  <c r="EG8" i="3" s="1"/>
  <c r="E10" i="12"/>
  <c r="H9" i="3"/>
  <c r="EH9" i="3" s="1"/>
  <c r="D10" i="12"/>
  <c r="G9" i="3"/>
  <c r="EG9" i="3" s="1"/>
  <c r="E9" i="12"/>
  <c r="H8" i="3"/>
  <c r="EH8" i="3" s="1"/>
  <c r="AU3" i="6"/>
  <c r="FU3" i="6"/>
  <c r="D11" i="12" l="1"/>
  <c r="G10" i="3"/>
  <c r="EG10" i="3" s="1"/>
  <c r="D12" i="12"/>
  <c r="G11" i="3"/>
  <c r="EG11" i="3" s="1"/>
  <c r="E11" i="12"/>
  <c r="H10" i="3"/>
  <c r="EH10" i="3" s="1"/>
  <c r="E12" i="12"/>
  <c r="H11" i="3"/>
  <c r="EH11" i="3" s="1"/>
  <c r="H4" i="6"/>
  <c r="H6" i="6" s="1"/>
  <c r="H8" i="6" s="1"/>
  <c r="H10" i="6" s="1"/>
  <c r="H12" i="6" s="1"/>
  <c r="H14" i="6" s="1"/>
  <c r="H16" i="6" s="1"/>
  <c r="G5" i="6"/>
  <c r="G7" i="6" s="1"/>
  <c r="G9" i="6" s="1"/>
  <c r="G11" i="6" s="1"/>
  <c r="G13" i="6" s="1"/>
  <c r="G15" i="6" s="1"/>
  <c r="E14" i="12" l="1"/>
  <c r="H13" i="3"/>
  <c r="EH13" i="3" s="1"/>
  <c r="D14" i="12"/>
  <c r="G13" i="3"/>
  <c r="EG13" i="3" s="1"/>
  <c r="E13" i="12"/>
  <c r="H12" i="3"/>
  <c r="EH12" i="3" s="1"/>
  <c r="D13" i="12"/>
  <c r="G12" i="3"/>
  <c r="EG12" i="3" s="1"/>
  <c r="H5" i="6"/>
  <c r="H7" i="6" s="1"/>
  <c r="H9" i="6" s="1"/>
  <c r="H11" i="6" s="1"/>
  <c r="H13" i="6" s="1"/>
  <c r="H15" i="6" s="1"/>
  <c r="G4" i="6"/>
  <c r="G6" i="6" s="1"/>
  <c r="G8" i="6" s="1"/>
  <c r="G10" i="6" s="1"/>
  <c r="G12" i="6" s="1"/>
  <c r="G14" i="6" s="1"/>
  <c r="G16" i="6" s="1"/>
  <c r="D15" i="12" l="1"/>
  <c r="G14" i="3"/>
  <c r="EG14" i="3" s="1"/>
  <c r="E15" i="12"/>
  <c r="H14" i="3"/>
  <c r="EH14" i="3" s="1"/>
  <c r="G15" i="3"/>
  <c r="EG15" i="3" s="1"/>
  <c r="H15" i="3"/>
  <c r="EH15" i="3" s="1"/>
  <c r="H16" i="3" l="1"/>
  <c r="EH16" i="3" s="1"/>
  <c r="G16" i="3"/>
  <c r="EG16" i="3" s="1"/>
</calcChain>
</file>

<file path=xl/comments1.xml><?xml version="1.0" encoding="utf-8"?>
<comments xmlns="http://schemas.openxmlformats.org/spreadsheetml/2006/main">
  <authors>
    <author>Author</author>
  </authors>
  <commentList>
    <comment ref="F2" authorId="0" shapeId="0">
      <text>
        <r>
          <rPr>
            <b/>
            <sz val="9"/>
            <color indexed="81"/>
            <rFont val="Tahoma"/>
            <family val="2"/>
            <charset val="161"/>
          </rPr>
          <t>Author:</t>
        </r>
        <r>
          <rPr>
            <sz val="9"/>
            <color indexed="81"/>
            <rFont val="Tahoma"/>
            <family val="2"/>
            <charset val="161"/>
          </rPr>
          <t xml:space="preserve">
Apparent Power Rating of Lines
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161"/>
          </rPr>
          <t>Author:</t>
        </r>
        <r>
          <rPr>
            <sz val="9"/>
            <color indexed="81"/>
            <rFont val="Tahoma"/>
            <family val="2"/>
            <charset val="161"/>
          </rPr>
          <t xml:space="preserve">
Upper limit of nodal voltage
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  <charset val="161"/>
          </rPr>
          <t>Author:</t>
        </r>
        <r>
          <rPr>
            <sz val="9"/>
            <color indexed="81"/>
            <rFont val="Tahoma"/>
            <family val="2"/>
            <charset val="161"/>
          </rPr>
          <t xml:space="preserve">
Lower Limit of nodal voltage</t>
        </r>
      </text>
    </comment>
    <comment ref="J2" authorId="0" shapeId="0">
      <text>
        <r>
          <rPr>
            <b/>
            <sz val="9"/>
            <color indexed="81"/>
            <rFont val="Tahoma"/>
            <family val="2"/>
            <charset val="161"/>
          </rPr>
          <t>Author:</t>
        </r>
        <r>
          <rPr>
            <sz val="9"/>
            <color indexed="81"/>
            <rFont val="Tahoma"/>
            <family val="2"/>
            <charset val="161"/>
          </rPr>
          <t xml:space="preserve">
Maximum State-of-Energy of distributed storage units</t>
        </r>
      </text>
    </comment>
    <comment ref="K2" authorId="0" shapeId="0">
      <text>
        <r>
          <rPr>
            <b/>
            <sz val="9"/>
            <color indexed="81"/>
            <rFont val="Tahoma"/>
            <family val="2"/>
            <charset val="161"/>
          </rPr>
          <t>Author:</t>
        </r>
        <r>
          <rPr>
            <sz val="9"/>
            <color indexed="81"/>
            <rFont val="Tahoma"/>
            <family val="2"/>
            <charset val="161"/>
          </rPr>
          <t xml:space="preserve">
Minimum State-of-energy of distributed storage units</t>
        </r>
      </text>
    </comment>
    <comment ref="L2" authorId="0" shapeId="0">
      <text>
        <r>
          <rPr>
            <b/>
            <sz val="9"/>
            <color indexed="81"/>
            <rFont val="Tahoma"/>
            <family val="2"/>
            <charset val="161"/>
          </rPr>
          <t>Author:</t>
        </r>
        <r>
          <rPr>
            <sz val="9"/>
            <color indexed="81"/>
            <rFont val="Tahoma"/>
            <family val="2"/>
            <charset val="161"/>
          </rPr>
          <t xml:space="preserve">
maximum discharging capacity of distributed storage units</t>
        </r>
      </text>
    </comment>
    <comment ref="M2" authorId="0" shapeId="0">
      <text>
        <r>
          <rPr>
            <b/>
            <sz val="9"/>
            <color indexed="81"/>
            <rFont val="Tahoma"/>
            <family val="2"/>
            <charset val="161"/>
          </rPr>
          <t>Author:</t>
        </r>
        <r>
          <rPr>
            <sz val="9"/>
            <color indexed="81"/>
            <rFont val="Tahoma"/>
            <family val="2"/>
            <charset val="161"/>
          </rPr>
          <t xml:space="preserve">
maximum charging capacity of distributed storage units</t>
        </r>
      </text>
    </comment>
    <comment ref="N2" authorId="0" shapeId="0">
      <text>
        <r>
          <rPr>
            <b/>
            <sz val="9"/>
            <color indexed="81"/>
            <rFont val="Tahoma"/>
            <family val="2"/>
            <charset val="161"/>
          </rPr>
          <t>Author:</t>
        </r>
        <r>
          <rPr>
            <sz val="9"/>
            <color indexed="81"/>
            <rFont val="Tahoma"/>
            <family val="2"/>
            <charset val="161"/>
          </rPr>
          <t xml:space="preserve">
Initial state-of-energy</t>
        </r>
      </text>
    </comment>
    <comment ref="O2" authorId="0" shapeId="0">
      <text>
        <r>
          <rPr>
            <b/>
            <sz val="9"/>
            <color indexed="81"/>
            <rFont val="Tahoma"/>
            <family val="2"/>
            <charset val="161"/>
          </rPr>
          <t>Author:</t>
        </r>
        <r>
          <rPr>
            <sz val="9"/>
            <color indexed="81"/>
            <rFont val="Tahoma"/>
            <family val="2"/>
            <charset val="161"/>
          </rPr>
          <t xml:space="preserve">
Discharging efficiency</t>
        </r>
      </text>
    </comment>
    <comment ref="P2" authorId="0" shapeId="0">
      <text>
        <r>
          <rPr>
            <b/>
            <sz val="9"/>
            <color indexed="81"/>
            <rFont val="Tahoma"/>
            <family val="2"/>
            <charset val="161"/>
          </rPr>
          <t>Author:</t>
        </r>
        <r>
          <rPr>
            <sz val="9"/>
            <color indexed="81"/>
            <rFont val="Tahoma"/>
            <family val="2"/>
            <charset val="161"/>
          </rPr>
          <t xml:space="preserve">
charging efficiency</t>
        </r>
      </text>
    </comment>
    <comment ref="Q2" authorId="0" shapeId="0">
      <text>
        <r>
          <rPr>
            <b/>
            <sz val="9"/>
            <color indexed="81"/>
            <rFont val="Tahoma"/>
            <family val="2"/>
            <charset val="161"/>
          </rPr>
          <t>Author:</t>
        </r>
        <r>
          <rPr>
            <sz val="9"/>
            <color indexed="81"/>
            <rFont val="Tahoma"/>
            <family val="2"/>
            <charset val="161"/>
          </rPr>
          <t xml:space="preserve">
Maximum apparent power capacity
</t>
        </r>
      </text>
    </comment>
    <comment ref="V2" authorId="0" shapeId="0">
      <text>
        <r>
          <rPr>
            <b/>
            <sz val="9"/>
            <color indexed="81"/>
            <rFont val="Tahoma"/>
            <family val="2"/>
            <charset val="161"/>
          </rPr>
          <t>Author:</t>
        </r>
        <r>
          <rPr>
            <sz val="9"/>
            <color indexed="81"/>
            <rFont val="Tahoma"/>
            <family val="2"/>
            <charset val="161"/>
          </rPr>
          <t xml:space="preserve">
Power Factor per load
</t>
        </r>
      </text>
    </comment>
    <comment ref="W2" authorId="0" shapeId="0">
      <text>
        <r>
          <rPr>
            <b/>
            <sz val="9"/>
            <color indexed="81"/>
            <rFont val="Tahoma"/>
            <family val="2"/>
            <charset val="161"/>
          </rPr>
          <t>Author:</t>
        </r>
        <r>
          <rPr>
            <sz val="9"/>
            <color indexed="81"/>
            <rFont val="Tahoma"/>
            <family val="2"/>
            <charset val="161"/>
          </rPr>
          <t xml:space="preserve">
timeslots
</t>
        </r>
      </text>
    </comment>
    <comment ref="AV2" authorId="0" shapeId="0">
      <text>
        <r>
          <rPr>
            <b/>
            <sz val="9"/>
            <color indexed="81"/>
            <rFont val="Tahoma"/>
            <family val="2"/>
            <charset val="161"/>
          </rPr>
          <t>Author:</t>
        </r>
        <r>
          <rPr>
            <sz val="9"/>
            <color indexed="81"/>
            <rFont val="Tahoma"/>
            <family val="2"/>
            <charset val="161"/>
          </rPr>
          <t xml:space="preserve">
1 if DR available, 0 if not</t>
        </r>
      </text>
    </comment>
    <comment ref="AX2" authorId="0" shapeId="0">
      <text>
        <r>
          <rPr>
            <b/>
            <sz val="9"/>
            <color indexed="81"/>
            <rFont val="Tahoma"/>
            <family val="2"/>
            <charset val="161"/>
          </rPr>
          <t>Author:</t>
        </r>
        <r>
          <rPr>
            <sz val="9"/>
            <color indexed="81"/>
            <rFont val="Tahoma"/>
            <family val="2"/>
            <charset val="161"/>
          </rPr>
          <t xml:space="preserve">
Power Factor</t>
        </r>
      </text>
    </comment>
    <comment ref="AY2" authorId="0" shapeId="0">
      <text>
        <r>
          <rPr>
            <b/>
            <sz val="9"/>
            <color indexed="81"/>
            <rFont val="Tahoma"/>
            <family val="2"/>
            <charset val="161"/>
          </rPr>
          <t>Author:</t>
        </r>
        <r>
          <rPr>
            <sz val="9"/>
            <color indexed="81"/>
            <rFont val="Tahoma"/>
            <family val="2"/>
            <charset val="161"/>
          </rPr>
          <t xml:space="preserve">
timeslots</t>
        </r>
      </text>
    </comment>
    <comment ref="BX2" authorId="0" shapeId="0">
      <text>
        <r>
          <rPr>
            <b/>
            <sz val="9"/>
            <color indexed="81"/>
            <rFont val="Tahoma"/>
            <family val="2"/>
            <charset val="161"/>
          </rPr>
          <t>Author:</t>
        </r>
        <r>
          <rPr>
            <sz val="9"/>
            <color indexed="81"/>
            <rFont val="Tahoma"/>
            <family val="2"/>
            <charset val="161"/>
          </rPr>
          <t xml:space="preserve">
power factor</t>
        </r>
      </text>
    </comment>
    <comment ref="BY2" authorId="0" shapeId="0">
      <text>
        <r>
          <rPr>
            <b/>
            <sz val="9"/>
            <color indexed="81"/>
            <rFont val="Tahoma"/>
            <family val="2"/>
            <charset val="161"/>
          </rPr>
          <t>Author:</t>
        </r>
        <r>
          <rPr>
            <sz val="9"/>
            <color indexed="81"/>
            <rFont val="Tahoma"/>
            <family val="2"/>
            <charset val="161"/>
          </rPr>
          <t xml:space="preserve">
maximum generation</t>
        </r>
      </text>
    </comment>
    <comment ref="BZ2" authorId="0" shapeId="0">
      <text>
        <r>
          <rPr>
            <b/>
            <sz val="9"/>
            <color indexed="81"/>
            <rFont val="Tahoma"/>
            <family val="2"/>
            <charset val="161"/>
          </rPr>
          <t>Author:</t>
        </r>
        <r>
          <rPr>
            <sz val="9"/>
            <color indexed="81"/>
            <rFont val="Tahoma"/>
            <family val="2"/>
            <charset val="161"/>
          </rPr>
          <t xml:space="preserve">
minimum generation</t>
        </r>
      </text>
    </comment>
    <comment ref="CA2" authorId="0" shapeId="0">
      <text>
        <r>
          <rPr>
            <b/>
            <sz val="9"/>
            <color indexed="81"/>
            <rFont val="Tahoma"/>
            <family val="2"/>
            <charset val="161"/>
          </rPr>
          <t>Author:</t>
        </r>
        <r>
          <rPr>
            <sz val="9"/>
            <color indexed="81"/>
            <rFont val="Tahoma"/>
            <family val="2"/>
            <charset val="161"/>
          </rPr>
          <t xml:space="preserve">
timeslots</t>
        </r>
      </text>
    </comment>
    <comment ref="DX2" authorId="0" shapeId="0">
      <text>
        <r>
          <rPr>
            <b/>
            <sz val="9"/>
            <color indexed="81"/>
            <rFont val="Tahoma"/>
            <family val="2"/>
            <charset val="161"/>
          </rPr>
          <t>Author:</t>
        </r>
        <r>
          <rPr>
            <sz val="9"/>
            <color indexed="81"/>
            <rFont val="Tahoma"/>
            <family val="2"/>
            <charset val="161"/>
          </rPr>
          <t xml:space="preserve">
maximum absorption of reactive power</t>
        </r>
      </text>
    </comment>
    <comment ref="DY2" authorId="0" shapeId="0">
      <text>
        <r>
          <rPr>
            <b/>
            <sz val="9"/>
            <color indexed="81"/>
            <rFont val="Tahoma"/>
            <family val="2"/>
            <charset val="161"/>
          </rPr>
          <t>Author:</t>
        </r>
        <r>
          <rPr>
            <sz val="9"/>
            <color indexed="81"/>
            <rFont val="Tahoma"/>
            <family val="2"/>
            <charset val="161"/>
          </rPr>
          <t xml:space="preserve">
maximum supply of reactive power</t>
        </r>
      </text>
    </comment>
    <comment ref="DZ2" authorId="0" shapeId="0">
      <text>
        <r>
          <rPr>
            <b/>
            <sz val="9"/>
            <color indexed="81"/>
            <rFont val="Tahoma"/>
            <family val="2"/>
            <charset val="161"/>
          </rPr>
          <t>Author:</t>
        </r>
        <r>
          <rPr>
            <sz val="9"/>
            <color indexed="81"/>
            <rFont val="Tahoma"/>
            <family val="2"/>
            <charset val="161"/>
          </rPr>
          <t xml:space="preserve">
cost of supplying/absorbing reactive power</t>
        </r>
      </text>
    </comment>
    <comment ref="EF2" authorId="0" shapeId="0">
      <text>
        <r>
          <rPr>
            <b/>
            <sz val="9"/>
            <color indexed="81"/>
            <rFont val="Tahoma"/>
            <family val="2"/>
            <charset val="161"/>
          </rPr>
          <t>Author:</t>
        </r>
        <r>
          <rPr>
            <sz val="9"/>
            <color indexed="81"/>
            <rFont val="Tahoma"/>
            <family val="2"/>
            <charset val="161"/>
          </rPr>
          <t xml:space="preserve">
Apparent Power Rating of Lines
</t>
        </r>
      </text>
    </comment>
    <comment ref="EG2" authorId="0" shapeId="0">
      <text>
        <r>
          <rPr>
            <b/>
            <sz val="9"/>
            <color indexed="81"/>
            <rFont val="Tahoma"/>
            <family val="2"/>
            <charset val="161"/>
          </rPr>
          <t>Author:</t>
        </r>
        <r>
          <rPr>
            <sz val="9"/>
            <color indexed="81"/>
            <rFont val="Tahoma"/>
            <family val="2"/>
            <charset val="161"/>
          </rPr>
          <t xml:space="preserve">
Upper limit of nodal voltage
</t>
        </r>
      </text>
    </comment>
    <comment ref="EH2" authorId="0" shapeId="0">
      <text>
        <r>
          <rPr>
            <b/>
            <sz val="9"/>
            <color indexed="81"/>
            <rFont val="Tahoma"/>
            <family val="2"/>
            <charset val="161"/>
          </rPr>
          <t>Author:</t>
        </r>
        <r>
          <rPr>
            <sz val="9"/>
            <color indexed="81"/>
            <rFont val="Tahoma"/>
            <family val="2"/>
            <charset val="161"/>
          </rPr>
          <t xml:space="preserve">
Lower Limit of nodal voltage</t>
        </r>
      </text>
    </comment>
    <comment ref="EJ2" authorId="0" shapeId="0">
      <text>
        <r>
          <rPr>
            <b/>
            <sz val="9"/>
            <color indexed="81"/>
            <rFont val="Tahoma"/>
            <family val="2"/>
            <charset val="161"/>
          </rPr>
          <t>Author:</t>
        </r>
        <r>
          <rPr>
            <sz val="9"/>
            <color indexed="81"/>
            <rFont val="Tahoma"/>
            <family val="2"/>
            <charset val="161"/>
          </rPr>
          <t xml:space="preserve">
Maximum State-of-Energy of distributed storage units</t>
        </r>
      </text>
    </comment>
    <comment ref="EK2" authorId="0" shapeId="0">
      <text>
        <r>
          <rPr>
            <b/>
            <sz val="9"/>
            <color indexed="81"/>
            <rFont val="Tahoma"/>
            <family val="2"/>
            <charset val="161"/>
          </rPr>
          <t>Author:</t>
        </r>
        <r>
          <rPr>
            <sz val="9"/>
            <color indexed="81"/>
            <rFont val="Tahoma"/>
            <family val="2"/>
            <charset val="161"/>
          </rPr>
          <t xml:space="preserve">
Minimum State-of-energy of distributed storage units</t>
        </r>
      </text>
    </comment>
    <comment ref="EL2" authorId="0" shapeId="0">
      <text>
        <r>
          <rPr>
            <b/>
            <sz val="9"/>
            <color indexed="81"/>
            <rFont val="Tahoma"/>
            <family val="2"/>
            <charset val="161"/>
          </rPr>
          <t>Author:</t>
        </r>
        <r>
          <rPr>
            <sz val="9"/>
            <color indexed="81"/>
            <rFont val="Tahoma"/>
            <family val="2"/>
            <charset val="161"/>
          </rPr>
          <t xml:space="preserve">
maximum discharging capacity of distributed storage units</t>
        </r>
      </text>
    </comment>
    <comment ref="EM2" authorId="0" shapeId="0">
      <text>
        <r>
          <rPr>
            <b/>
            <sz val="9"/>
            <color indexed="81"/>
            <rFont val="Tahoma"/>
            <family val="2"/>
            <charset val="161"/>
          </rPr>
          <t>Author:</t>
        </r>
        <r>
          <rPr>
            <sz val="9"/>
            <color indexed="81"/>
            <rFont val="Tahoma"/>
            <family val="2"/>
            <charset val="161"/>
          </rPr>
          <t xml:space="preserve">
maximum charging capacity of distributed storage units</t>
        </r>
      </text>
    </comment>
    <comment ref="EN2" authorId="0" shapeId="0">
      <text>
        <r>
          <rPr>
            <b/>
            <sz val="9"/>
            <color indexed="81"/>
            <rFont val="Tahoma"/>
            <family val="2"/>
            <charset val="161"/>
          </rPr>
          <t>Author:</t>
        </r>
        <r>
          <rPr>
            <sz val="9"/>
            <color indexed="81"/>
            <rFont val="Tahoma"/>
            <family val="2"/>
            <charset val="161"/>
          </rPr>
          <t xml:space="preserve">
Initial state-of-energy</t>
        </r>
      </text>
    </comment>
    <comment ref="EO2" authorId="0" shapeId="0">
      <text>
        <r>
          <rPr>
            <b/>
            <sz val="9"/>
            <color indexed="81"/>
            <rFont val="Tahoma"/>
            <family val="2"/>
            <charset val="161"/>
          </rPr>
          <t>Author:</t>
        </r>
        <r>
          <rPr>
            <sz val="9"/>
            <color indexed="81"/>
            <rFont val="Tahoma"/>
            <family val="2"/>
            <charset val="161"/>
          </rPr>
          <t xml:space="preserve">
Discharging efficiency</t>
        </r>
      </text>
    </comment>
    <comment ref="EP2" authorId="0" shapeId="0">
      <text>
        <r>
          <rPr>
            <b/>
            <sz val="9"/>
            <color indexed="81"/>
            <rFont val="Tahoma"/>
            <family val="2"/>
            <charset val="161"/>
          </rPr>
          <t>Author:</t>
        </r>
        <r>
          <rPr>
            <sz val="9"/>
            <color indexed="81"/>
            <rFont val="Tahoma"/>
            <family val="2"/>
            <charset val="161"/>
          </rPr>
          <t xml:space="preserve">
charging efficiency</t>
        </r>
      </text>
    </comment>
    <comment ref="EQ2" authorId="0" shapeId="0">
      <text>
        <r>
          <rPr>
            <b/>
            <sz val="9"/>
            <color indexed="81"/>
            <rFont val="Tahoma"/>
            <family val="2"/>
            <charset val="161"/>
          </rPr>
          <t>Author:</t>
        </r>
        <r>
          <rPr>
            <sz val="9"/>
            <color indexed="81"/>
            <rFont val="Tahoma"/>
            <family val="2"/>
            <charset val="161"/>
          </rPr>
          <t xml:space="preserve">
Maximum apparent power capacity
</t>
        </r>
      </text>
    </comment>
    <comment ref="EV2" authorId="0" shapeId="0">
      <text>
        <r>
          <rPr>
            <b/>
            <sz val="9"/>
            <color indexed="81"/>
            <rFont val="Tahoma"/>
            <family val="2"/>
            <charset val="161"/>
          </rPr>
          <t>Author:</t>
        </r>
        <r>
          <rPr>
            <sz val="9"/>
            <color indexed="81"/>
            <rFont val="Tahoma"/>
            <family val="2"/>
            <charset val="161"/>
          </rPr>
          <t xml:space="preserve">
Power Factor per load
</t>
        </r>
      </text>
    </comment>
    <comment ref="EW2" authorId="0" shapeId="0">
      <text>
        <r>
          <rPr>
            <b/>
            <sz val="9"/>
            <color indexed="81"/>
            <rFont val="Tahoma"/>
            <family val="2"/>
            <charset val="161"/>
          </rPr>
          <t>Author:</t>
        </r>
        <r>
          <rPr>
            <sz val="9"/>
            <color indexed="81"/>
            <rFont val="Tahoma"/>
            <family val="2"/>
            <charset val="161"/>
          </rPr>
          <t xml:space="preserve">
timeslots
</t>
        </r>
      </text>
    </comment>
    <comment ref="FV2" authorId="0" shapeId="0">
      <text>
        <r>
          <rPr>
            <b/>
            <sz val="9"/>
            <color indexed="81"/>
            <rFont val="Tahoma"/>
            <family val="2"/>
            <charset val="161"/>
          </rPr>
          <t>Author:</t>
        </r>
        <r>
          <rPr>
            <sz val="9"/>
            <color indexed="81"/>
            <rFont val="Tahoma"/>
            <family val="2"/>
            <charset val="161"/>
          </rPr>
          <t xml:space="preserve">
1 if DR available, 0 if not</t>
        </r>
      </text>
    </comment>
    <comment ref="FX2" authorId="0" shapeId="0">
      <text>
        <r>
          <rPr>
            <b/>
            <sz val="9"/>
            <color indexed="81"/>
            <rFont val="Tahoma"/>
            <family val="2"/>
            <charset val="161"/>
          </rPr>
          <t>Author:</t>
        </r>
        <r>
          <rPr>
            <sz val="9"/>
            <color indexed="81"/>
            <rFont val="Tahoma"/>
            <family val="2"/>
            <charset val="161"/>
          </rPr>
          <t xml:space="preserve">
Power Factor</t>
        </r>
      </text>
    </comment>
    <comment ref="FY2" authorId="0" shapeId="0">
      <text>
        <r>
          <rPr>
            <b/>
            <sz val="9"/>
            <color indexed="81"/>
            <rFont val="Tahoma"/>
            <family val="2"/>
            <charset val="161"/>
          </rPr>
          <t>Author:</t>
        </r>
        <r>
          <rPr>
            <sz val="9"/>
            <color indexed="81"/>
            <rFont val="Tahoma"/>
            <family val="2"/>
            <charset val="161"/>
          </rPr>
          <t xml:space="preserve">
timeslots</t>
        </r>
      </text>
    </comment>
    <comment ref="GX2" authorId="0" shapeId="0">
      <text>
        <r>
          <rPr>
            <b/>
            <sz val="9"/>
            <color indexed="81"/>
            <rFont val="Tahoma"/>
            <family val="2"/>
            <charset val="161"/>
          </rPr>
          <t>Author:</t>
        </r>
        <r>
          <rPr>
            <sz val="9"/>
            <color indexed="81"/>
            <rFont val="Tahoma"/>
            <family val="2"/>
            <charset val="161"/>
          </rPr>
          <t xml:space="preserve">
power factor</t>
        </r>
      </text>
    </comment>
    <comment ref="GY2" authorId="0" shapeId="0">
      <text>
        <r>
          <rPr>
            <b/>
            <sz val="9"/>
            <color indexed="81"/>
            <rFont val="Tahoma"/>
            <family val="2"/>
            <charset val="161"/>
          </rPr>
          <t>Author:</t>
        </r>
        <r>
          <rPr>
            <sz val="9"/>
            <color indexed="81"/>
            <rFont val="Tahoma"/>
            <family val="2"/>
            <charset val="161"/>
          </rPr>
          <t xml:space="preserve">
maximum generation</t>
        </r>
      </text>
    </comment>
    <comment ref="GZ2" authorId="0" shapeId="0">
      <text>
        <r>
          <rPr>
            <b/>
            <sz val="9"/>
            <color indexed="81"/>
            <rFont val="Tahoma"/>
            <family val="2"/>
            <charset val="161"/>
          </rPr>
          <t>Author:</t>
        </r>
        <r>
          <rPr>
            <sz val="9"/>
            <color indexed="81"/>
            <rFont val="Tahoma"/>
            <family val="2"/>
            <charset val="161"/>
          </rPr>
          <t xml:space="preserve">
minimum generation</t>
        </r>
      </text>
    </comment>
    <comment ref="HA2" authorId="0" shapeId="0">
      <text>
        <r>
          <rPr>
            <b/>
            <sz val="9"/>
            <color indexed="81"/>
            <rFont val="Tahoma"/>
            <family val="2"/>
            <charset val="161"/>
          </rPr>
          <t>Author:</t>
        </r>
        <r>
          <rPr>
            <sz val="9"/>
            <color indexed="81"/>
            <rFont val="Tahoma"/>
            <family val="2"/>
            <charset val="161"/>
          </rPr>
          <t xml:space="preserve">
timeslots</t>
        </r>
      </text>
    </comment>
    <comment ref="IX2" authorId="0" shapeId="0">
      <text>
        <r>
          <rPr>
            <b/>
            <sz val="9"/>
            <color indexed="81"/>
            <rFont val="Tahoma"/>
            <family val="2"/>
            <charset val="161"/>
          </rPr>
          <t>Author:</t>
        </r>
        <r>
          <rPr>
            <sz val="9"/>
            <color indexed="81"/>
            <rFont val="Tahoma"/>
            <family val="2"/>
            <charset val="161"/>
          </rPr>
          <t xml:space="preserve">
maximum absorption of reactive power</t>
        </r>
      </text>
    </comment>
    <comment ref="IY2" authorId="0" shapeId="0">
      <text>
        <r>
          <rPr>
            <b/>
            <sz val="9"/>
            <color indexed="81"/>
            <rFont val="Tahoma"/>
            <family val="2"/>
            <charset val="161"/>
          </rPr>
          <t>Author:</t>
        </r>
        <r>
          <rPr>
            <sz val="9"/>
            <color indexed="81"/>
            <rFont val="Tahoma"/>
            <family val="2"/>
            <charset val="161"/>
          </rPr>
          <t xml:space="preserve">
maximum supply of reactive power</t>
        </r>
      </text>
    </comment>
    <comment ref="IZ2" authorId="0" shapeId="0">
      <text>
        <r>
          <rPr>
            <b/>
            <sz val="9"/>
            <color indexed="81"/>
            <rFont val="Tahoma"/>
            <family val="2"/>
            <charset val="161"/>
          </rPr>
          <t>Author:</t>
        </r>
        <r>
          <rPr>
            <sz val="9"/>
            <color indexed="81"/>
            <rFont val="Tahoma"/>
            <family val="2"/>
            <charset val="161"/>
          </rPr>
          <t xml:space="preserve">
cost of supplying/absorbing reactive power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F2" authorId="0" shapeId="0">
      <text>
        <r>
          <rPr>
            <b/>
            <sz val="9"/>
            <color indexed="81"/>
            <rFont val="Tahoma"/>
            <family val="2"/>
            <charset val="161"/>
          </rPr>
          <t>Author:</t>
        </r>
        <r>
          <rPr>
            <sz val="9"/>
            <color indexed="81"/>
            <rFont val="Tahoma"/>
            <family val="2"/>
            <charset val="161"/>
          </rPr>
          <t xml:space="preserve">
Apparent Power Rating of Lines
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161"/>
          </rPr>
          <t>Author:</t>
        </r>
        <r>
          <rPr>
            <sz val="9"/>
            <color indexed="81"/>
            <rFont val="Tahoma"/>
            <family val="2"/>
            <charset val="161"/>
          </rPr>
          <t xml:space="preserve">
Upper limit of nodal voltage
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  <charset val="161"/>
          </rPr>
          <t>Author:</t>
        </r>
        <r>
          <rPr>
            <sz val="9"/>
            <color indexed="81"/>
            <rFont val="Tahoma"/>
            <family val="2"/>
            <charset val="161"/>
          </rPr>
          <t xml:space="preserve">
Lower Limit of nodal voltage</t>
        </r>
      </text>
    </comment>
    <comment ref="J2" authorId="0" shapeId="0">
      <text>
        <r>
          <rPr>
            <b/>
            <sz val="9"/>
            <color indexed="81"/>
            <rFont val="Tahoma"/>
            <family val="2"/>
            <charset val="161"/>
          </rPr>
          <t>Author:</t>
        </r>
        <r>
          <rPr>
            <sz val="9"/>
            <color indexed="81"/>
            <rFont val="Tahoma"/>
            <family val="2"/>
            <charset val="161"/>
          </rPr>
          <t xml:space="preserve">
Maximum State-of-Energy of distributed storage units</t>
        </r>
      </text>
    </comment>
    <comment ref="K2" authorId="0" shapeId="0">
      <text>
        <r>
          <rPr>
            <b/>
            <sz val="9"/>
            <color indexed="81"/>
            <rFont val="Tahoma"/>
            <family val="2"/>
            <charset val="161"/>
          </rPr>
          <t>Author:</t>
        </r>
        <r>
          <rPr>
            <sz val="9"/>
            <color indexed="81"/>
            <rFont val="Tahoma"/>
            <family val="2"/>
            <charset val="161"/>
          </rPr>
          <t xml:space="preserve">
Minimum State-of-energy of distributed storage units</t>
        </r>
      </text>
    </comment>
    <comment ref="L2" authorId="0" shapeId="0">
      <text>
        <r>
          <rPr>
            <b/>
            <sz val="9"/>
            <color indexed="81"/>
            <rFont val="Tahoma"/>
            <family val="2"/>
            <charset val="161"/>
          </rPr>
          <t>Author:</t>
        </r>
        <r>
          <rPr>
            <sz val="9"/>
            <color indexed="81"/>
            <rFont val="Tahoma"/>
            <family val="2"/>
            <charset val="161"/>
          </rPr>
          <t xml:space="preserve">
maximum discharging capacity of distributed storage units</t>
        </r>
      </text>
    </comment>
    <comment ref="M2" authorId="0" shapeId="0">
      <text>
        <r>
          <rPr>
            <b/>
            <sz val="9"/>
            <color indexed="81"/>
            <rFont val="Tahoma"/>
            <family val="2"/>
            <charset val="161"/>
          </rPr>
          <t>Author:</t>
        </r>
        <r>
          <rPr>
            <sz val="9"/>
            <color indexed="81"/>
            <rFont val="Tahoma"/>
            <family val="2"/>
            <charset val="161"/>
          </rPr>
          <t xml:space="preserve">
maximum charging capacity of distributed storage units</t>
        </r>
      </text>
    </comment>
    <comment ref="N2" authorId="0" shapeId="0">
      <text>
        <r>
          <rPr>
            <b/>
            <sz val="9"/>
            <color indexed="81"/>
            <rFont val="Tahoma"/>
            <family val="2"/>
            <charset val="161"/>
          </rPr>
          <t>Author:</t>
        </r>
        <r>
          <rPr>
            <sz val="9"/>
            <color indexed="81"/>
            <rFont val="Tahoma"/>
            <family val="2"/>
            <charset val="161"/>
          </rPr>
          <t xml:space="preserve">
Initial state-of-energy</t>
        </r>
      </text>
    </comment>
    <comment ref="O2" authorId="0" shapeId="0">
      <text>
        <r>
          <rPr>
            <b/>
            <sz val="9"/>
            <color indexed="81"/>
            <rFont val="Tahoma"/>
            <family val="2"/>
            <charset val="161"/>
          </rPr>
          <t>Author:</t>
        </r>
        <r>
          <rPr>
            <sz val="9"/>
            <color indexed="81"/>
            <rFont val="Tahoma"/>
            <family val="2"/>
            <charset val="161"/>
          </rPr>
          <t xml:space="preserve">
Discharging efficiency</t>
        </r>
      </text>
    </comment>
    <comment ref="P2" authorId="0" shapeId="0">
      <text>
        <r>
          <rPr>
            <b/>
            <sz val="9"/>
            <color indexed="81"/>
            <rFont val="Tahoma"/>
            <family val="2"/>
            <charset val="161"/>
          </rPr>
          <t>Author:</t>
        </r>
        <r>
          <rPr>
            <sz val="9"/>
            <color indexed="81"/>
            <rFont val="Tahoma"/>
            <family val="2"/>
            <charset val="161"/>
          </rPr>
          <t xml:space="preserve">
charging efficiency</t>
        </r>
      </text>
    </comment>
    <comment ref="Q2" authorId="0" shapeId="0">
      <text>
        <r>
          <rPr>
            <b/>
            <sz val="9"/>
            <color indexed="81"/>
            <rFont val="Tahoma"/>
            <family val="2"/>
            <charset val="161"/>
          </rPr>
          <t>Author:</t>
        </r>
        <r>
          <rPr>
            <sz val="9"/>
            <color indexed="81"/>
            <rFont val="Tahoma"/>
            <family val="2"/>
            <charset val="161"/>
          </rPr>
          <t xml:space="preserve">
Maximum apparent power capacity
</t>
        </r>
      </text>
    </comment>
    <comment ref="V2" authorId="0" shapeId="0">
      <text>
        <r>
          <rPr>
            <b/>
            <sz val="9"/>
            <color indexed="81"/>
            <rFont val="Tahoma"/>
            <family val="2"/>
            <charset val="161"/>
          </rPr>
          <t>Author:</t>
        </r>
        <r>
          <rPr>
            <sz val="9"/>
            <color indexed="81"/>
            <rFont val="Tahoma"/>
            <family val="2"/>
            <charset val="161"/>
          </rPr>
          <t xml:space="preserve">
Power Factor per load
</t>
        </r>
      </text>
    </comment>
    <comment ref="W2" authorId="0" shapeId="0">
      <text>
        <r>
          <rPr>
            <b/>
            <sz val="9"/>
            <color indexed="81"/>
            <rFont val="Tahoma"/>
            <family val="2"/>
            <charset val="161"/>
          </rPr>
          <t>Author:</t>
        </r>
        <r>
          <rPr>
            <sz val="9"/>
            <color indexed="81"/>
            <rFont val="Tahoma"/>
            <family val="2"/>
            <charset val="161"/>
          </rPr>
          <t xml:space="preserve">
timeslots
</t>
        </r>
      </text>
    </comment>
    <comment ref="AV2" authorId="0" shapeId="0">
      <text>
        <r>
          <rPr>
            <b/>
            <sz val="9"/>
            <color indexed="81"/>
            <rFont val="Tahoma"/>
            <family val="2"/>
            <charset val="161"/>
          </rPr>
          <t>Author:</t>
        </r>
        <r>
          <rPr>
            <sz val="9"/>
            <color indexed="81"/>
            <rFont val="Tahoma"/>
            <family val="2"/>
            <charset val="161"/>
          </rPr>
          <t xml:space="preserve">
1 if DR available, 0 if not</t>
        </r>
      </text>
    </comment>
    <comment ref="AX2" authorId="0" shapeId="0">
      <text>
        <r>
          <rPr>
            <b/>
            <sz val="9"/>
            <color indexed="81"/>
            <rFont val="Tahoma"/>
            <family val="2"/>
            <charset val="161"/>
          </rPr>
          <t>Author:</t>
        </r>
        <r>
          <rPr>
            <sz val="9"/>
            <color indexed="81"/>
            <rFont val="Tahoma"/>
            <family val="2"/>
            <charset val="161"/>
          </rPr>
          <t xml:space="preserve">
Power Factor</t>
        </r>
      </text>
    </comment>
    <comment ref="AY2" authorId="0" shapeId="0">
      <text>
        <r>
          <rPr>
            <b/>
            <sz val="9"/>
            <color indexed="81"/>
            <rFont val="Tahoma"/>
            <family val="2"/>
            <charset val="161"/>
          </rPr>
          <t>Author:</t>
        </r>
        <r>
          <rPr>
            <sz val="9"/>
            <color indexed="81"/>
            <rFont val="Tahoma"/>
            <family val="2"/>
            <charset val="161"/>
          </rPr>
          <t xml:space="preserve">
timeslots</t>
        </r>
      </text>
    </comment>
    <comment ref="BX2" authorId="0" shapeId="0">
      <text>
        <r>
          <rPr>
            <b/>
            <sz val="9"/>
            <color indexed="81"/>
            <rFont val="Tahoma"/>
            <family val="2"/>
            <charset val="161"/>
          </rPr>
          <t>Author:</t>
        </r>
        <r>
          <rPr>
            <sz val="9"/>
            <color indexed="81"/>
            <rFont val="Tahoma"/>
            <family val="2"/>
            <charset val="161"/>
          </rPr>
          <t xml:space="preserve">
power factor</t>
        </r>
      </text>
    </comment>
    <comment ref="BY2" authorId="0" shapeId="0">
      <text>
        <r>
          <rPr>
            <b/>
            <sz val="9"/>
            <color indexed="81"/>
            <rFont val="Tahoma"/>
            <family val="2"/>
            <charset val="161"/>
          </rPr>
          <t>Author:</t>
        </r>
        <r>
          <rPr>
            <sz val="9"/>
            <color indexed="81"/>
            <rFont val="Tahoma"/>
            <family val="2"/>
            <charset val="161"/>
          </rPr>
          <t xml:space="preserve">
maximum generation</t>
        </r>
      </text>
    </comment>
    <comment ref="BZ2" authorId="0" shapeId="0">
      <text>
        <r>
          <rPr>
            <b/>
            <sz val="9"/>
            <color indexed="81"/>
            <rFont val="Tahoma"/>
            <family val="2"/>
            <charset val="161"/>
          </rPr>
          <t>Author:</t>
        </r>
        <r>
          <rPr>
            <sz val="9"/>
            <color indexed="81"/>
            <rFont val="Tahoma"/>
            <family val="2"/>
            <charset val="161"/>
          </rPr>
          <t xml:space="preserve">
minimum generation</t>
        </r>
      </text>
    </comment>
    <comment ref="CA2" authorId="0" shapeId="0">
      <text>
        <r>
          <rPr>
            <b/>
            <sz val="9"/>
            <color indexed="81"/>
            <rFont val="Tahoma"/>
            <family val="2"/>
            <charset val="161"/>
          </rPr>
          <t>Author:</t>
        </r>
        <r>
          <rPr>
            <sz val="9"/>
            <color indexed="81"/>
            <rFont val="Tahoma"/>
            <family val="2"/>
            <charset val="161"/>
          </rPr>
          <t xml:space="preserve">
timeslots</t>
        </r>
      </text>
    </comment>
    <comment ref="DX2" authorId="0" shapeId="0">
      <text>
        <r>
          <rPr>
            <b/>
            <sz val="9"/>
            <color indexed="81"/>
            <rFont val="Tahoma"/>
            <family val="2"/>
            <charset val="161"/>
          </rPr>
          <t>Author:</t>
        </r>
        <r>
          <rPr>
            <sz val="9"/>
            <color indexed="81"/>
            <rFont val="Tahoma"/>
            <family val="2"/>
            <charset val="161"/>
          </rPr>
          <t xml:space="preserve">
maximum absorption of reactive power</t>
        </r>
      </text>
    </comment>
    <comment ref="DY2" authorId="0" shapeId="0">
      <text>
        <r>
          <rPr>
            <b/>
            <sz val="9"/>
            <color indexed="81"/>
            <rFont val="Tahoma"/>
            <family val="2"/>
            <charset val="161"/>
          </rPr>
          <t>Author:</t>
        </r>
        <r>
          <rPr>
            <sz val="9"/>
            <color indexed="81"/>
            <rFont val="Tahoma"/>
            <family val="2"/>
            <charset val="161"/>
          </rPr>
          <t xml:space="preserve">
maximum supply of reactive power</t>
        </r>
      </text>
    </comment>
    <comment ref="DZ2" authorId="0" shapeId="0">
      <text>
        <r>
          <rPr>
            <b/>
            <sz val="9"/>
            <color indexed="81"/>
            <rFont val="Tahoma"/>
            <family val="2"/>
            <charset val="161"/>
          </rPr>
          <t>Author:</t>
        </r>
        <r>
          <rPr>
            <sz val="9"/>
            <color indexed="81"/>
            <rFont val="Tahoma"/>
            <family val="2"/>
            <charset val="161"/>
          </rPr>
          <t xml:space="preserve">
cost of supplying/absorbing reactive power</t>
        </r>
      </text>
    </comment>
    <comment ref="EV2" authorId="0" shapeId="0">
      <text>
        <r>
          <rPr>
            <b/>
            <sz val="9"/>
            <color indexed="81"/>
            <rFont val="Tahoma"/>
            <family val="2"/>
            <charset val="161"/>
          </rPr>
          <t>Author:</t>
        </r>
        <r>
          <rPr>
            <sz val="9"/>
            <color indexed="81"/>
            <rFont val="Tahoma"/>
            <family val="2"/>
            <charset val="161"/>
          </rPr>
          <t xml:space="preserve">
Power Factor per load
</t>
        </r>
      </text>
    </comment>
    <comment ref="EW2" authorId="0" shapeId="0">
      <text>
        <r>
          <rPr>
            <b/>
            <sz val="9"/>
            <color indexed="81"/>
            <rFont val="Tahoma"/>
            <family val="2"/>
            <charset val="161"/>
          </rPr>
          <t>Author:</t>
        </r>
        <r>
          <rPr>
            <sz val="9"/>
            <color indexed="81"/>
            <rFont val="Tahoma"/>
            <family val="2"/>
            <charset val="161"/>
          </rPr>
          <t xml:space="preserve">
timeslots
</t>
        </r>
      </text>
    </comment>
    <comment ref="FV2" authorId="0" shapeId="0">
      <text>
        <r>
          <rPr>
            <b/>
            <sz val="9"/>
            <color indexed="81"/>
            <rFont val="Tahoma"/>
            <family val="2"/>
            <charset val="161"/>
          </rPr>
          <t>Author:</t>
        </r>
        <r>
          <rPr>
            <sz val="9"/>
            <color indexed="81"/>
            <rFont val="Tahoma"/>
            <family val="2"/>
            <charset val="161"/>
          </rPr>
          <t xml:space="preserve">
1 if DR available, 0 if not</t>
        </r>
      </text>
    </comment>
    <comment ref="FX2" authorId="0" shapeId="0">
      <text>
        <r>
          <rPr>
            <b/>
            <sz val="9"/>
            <color indexed="81"/>
            <rFont val="Tahoma"/>
            <family val="2"/>
            <charset val="161"/>
          </rPr>
          <t>Author:</t>
        </r>
        <r>
          <rPr>
            <sz val="9"/>
            <color indexed="81"/>
            <rFont val="Tahoma"/>
            <family val="2"/>
            <charset val="161"/>
          </rPr>
          <t xml:space="preserve">
Power Factor</t>
        </r>
      </text>
    </comment>
    <comment ref="FY2" authorId="0" shapeId="0">
      <text>
        <r>
          <rPr>
            <b/>
            <sz val="9"/>
            <color indexed="81"/>
            <rFont val="Tahoma"/>
            <family val="2"/>
            <charset val="161"/>
          </rPr>
          <t>Author:</t>
        </r>
        <r>
          <rPr>
            <sz val="9"/>
            <color indexed="81"/>
            <rFont val="Tahoma"/>
            <family val="2"/>
            <charset val="161"/>
          </rPr>
          <t xml:space="preserve">
timeslots</t>
        </r>
      </text>
    </comment>
    <comment ref="GX2" authorId="0" shapeId="0">
      <text>
        <r>
          <rPr>
            <b/>
            <sz val="9"/>
            <color indexed="81"/>
            <rFont val="Tahoma"/>
            <family val="2"/>
            <charset val="161"/>
          </rPr>
          <t>Author:</t>
        </r>
        <r>
          <rPr>
            <sz val="9"/>
            <color indexed="81"/>
            <rFont val="Tahoma"/>
            <family val="2"/>
            <charset val="161"/>
          </rPr>
          <t xml:space="preserve">
power factor</t>
        </r>
      </text>
    </comment>
    <comment ref="GY2" authorId="0" shapeId="0">
      <text>
        <r>
          <rPr>
            <b/>
            <sz val="9"/>
            <color indexed="81"/>
            <rFont val="Tahoma"/>
            <family val="2"/>
            <charset val="161"/>
          </rPr>
          <t>Author:</t>
        </r>
        <r>
          <rPr>
            <sz val="9"/>
            <color indexed="81"/>
            <rFont val="Tahoma"/>
            <family val="2"/>
            <charset val="161"/>
          </rPr>
          <t xml:space="preserve">
maximum generation</t>
        </r>
      </text>
    </comment>
    <comment ref="GZ2" authorId="0" shapeId="0">
      <text>
        <r>
          <rPr>
            <b/>
            <sz val="9"/>
            <color indexed="81"/>
            <rFont val="Tahoma"/>
            <family val="2"/>
            <charset val="161"/>
          </rPr>
          <t>Author:</t>
        </r>
        <r>
          <rPr>
            <sz val="9"/>
            <color indexed="81"/>
            <rFont val="Tahoma"/>
            <family val="2"/>
            <charset val="161"/>
          </rPr>
          <t xml:space="preserve">
minimum generation</t>
        </r>
      </text>
    </comment>
    <comment ref="HA2" authorId="0" shapeId="0">
      <text>
        <r>
          <rPr>
            <b/>
            <sz val="9"/>
            <color indexed="81"/>
            <rFont val="Tahoma"/>
            <family val="2"/>
            <charset val="161"/>
          </rPr>
          <t>Author:</t>
        </r>
        <r>
          <rPr>
            <sz val="9"/>
            <color indexed="81"/>
            <rFont val="Tahoma"/>
            <family val="2"/>
            <charset val="161"/>
          </rPr>
          <t xml:space="preserve">
timeslots</t>
        </r>
      </text>
    </comment>
    <comment ref="IX2" authorId="0" shapeId="0">
      <text>
        <r>
          <rPr>
            <b/>
            <sz val="9"/>
            <color indexed="81"/>
            <rFont val="Tahoma"/>
            <family val="2"/>
            <charset val="161"/>
          </rPr>
          <t>Author:</t>
        </r>
        <r>
          <rPr>
            <sz val="9"/>
            <color indexed="81"/>
            <rFont val="Tahoma"/>
            <family val="2"/>
            <charset val="161"/>
          </rPr>
          <t xml:space="preserve">
maximum absorption of reactive power</t>
        </r>
      </text>
    </comment>
    <comment ref="IY2" authorId="0" shapeId="0">
      <text>
        <r>
          <rPr>
            <b/>
            <sz val="9"/>
            <color indexed="81"/>
            <rFont val="Tahoma"/>
            <family val="2"/>
            <charset val="161"/>
          </rPr>
          <t>Author:</t>
        </r>
        <r>
          <rPr>
            <sz val="9"/>
            <color indexed="81"/>
            <rFont val="Tahoma"/>
            <family val="2"/>
            <charset val="161"/>
          </rPr>
          <t xml:space="preserve">
maximum supply of reactive power</t>
        </r>
      </text>
    </comment>
    <comment ref="IZ2" authorId="0" shapeId="0">
      <text>
        <r>
          <rPr>
            <b/>
            <sz val="9"/>
            <color indexed="81"/>
            <rFont val="Tahoma"/>
            <family val="2"/>
            <charset val="161"/>
          </rPr>
          <t>Author:</t>
        </r>
        <r>
          <rPr>
            <sz val="9"/>
            <color indexed="81"/>
            <rFont val="Tahoma"/>
            <family val="2"/>
            <charset val="161"/>
          </rPr>
          <t xml:space="preserve">
cost of supplying/absorbing reactive power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I2" authorId="0" shapeId="0">
      <text>
        <r>
          <rPr>
            <b/>
            <sz val="9"/>
            <color indexed="81"/>
            <rFont val="Tahoma"/>
            <family val="2"/>
            <charset val="161"/>
          </rPr>
          <t>Author:</t>
        </r>
        <r>
          <rPr>
            <sz val="9"/>
            <color indexed="81"/>
            <rFont val="Tahoma"/>
            <family val="2"/>
            <charset val="161"/>
          </rPr>
          <t xml:space="preserve">
Add Scenarios to the right
</t>
        </r>
      </text>
    </comment>
  </commentList>
</comments>
</file>

<file path=xl/sharedStrings.xml><?xml version="1.0" encoding="utf-8"?>
<sst xmlns="http://schemas.openxmlformats.org/spreadsheetml/2006/main" count="630" uniqueCount="186">
  <si>
    <t>Line Data</t>
  </si>
  <si>
    <t>Upper/Lower Bounds</t>
  </si>
  <si>
    <t>Line No.</t>
  </si>
  <si>
    <t>From Bus</t>
  </si>
  <si>
    <t>To Bus</t>
  </si>
  <si>
    <t>r (ohm)</t>
  </si>
  <si>
    <t>x (ohm)</t>
  </si>
  <si>
    <t>Bus</t>
  </si>
  <si>
    <t>Ch_coef</t>
  </si>
  <si>
    <t>Dis_coef</t>
  </si>
  <si>
    <t>Pfi</t>
  </si>
  <si>
    <t>Distributed ESSs</t>
  </si>
  <si>
    <t>DN Demand</t>
  </si>
  <si>
    <t xml:space="preserve">t=1 </t>
  </si>
  <si>
    <t xml:space="preserve">t=2 </t>
  </si>
  <si>
    <t>t=3</t>
  </si>
  <si>
    <t>t=4</t>
  </si>
  <si>
    <t>t=5</t>
  </si>
  <si>
    <t>t=6</t>
  </si>
  <si>
    <t>t=7</t>
  </si>
  <si>
    <t>t=8</t>
  </si>
  <si>
    <t>t=9</t>
  </si>
  <si>
    <t>t=10</t>
  </si>
  <si>
    <t>t=11</t>
  </si>
  <si>
    <t>t=12</t>
  </si>
  <si>
    <t>t=13</t>
  </si>
  <si>
    <t>t=14</t>
  </si>
  <si>
    <t>t=15</t>
  </si>
  <si>
    <t>t=16</t>
  </si>
  <si>
    <t>t=17</t>
  </si>
  <si>
    <t>t=18</t>
  </si>
  <si>
    <t>t=19</t>
  </si>
  <si>
    <t>t=20</t>
  </si>
  <si>
    <t>t=21</t>
  </si>
  <si>
    <t>t=22</t>
  </si>
  <si>
    <t>t=23</t>
  </si>
  <si>
    <t>t=24</t>
  </si>
  <si>
    <t>RES</t>
  </si>
  <si>
    <t>Active Power Price Bid t=1</t>
  </si>
  <si>
    <t>Active Power Price Bid t=2</t>
  </si>
  <si>
    <t>Active Power Price Bid t=3</t>
  </si>
  <si>
    <t>Active Power Price Bid t=4</t>
  </si>
  <si>
    <t>Active Power Price Bid t=5</t>
  </si>
  <si>
    <t>Active Power Price Bid t=6</t>
  </si>
  <si>
    <t>Active Power Price Bid t=7</t>
  </si>
  <si>
    <t>Active Power Price Bid t=8</t>
  </si>
  <si>
    <t>Active Power Price Bid t=9</t>
  </si>
  <si>
    <t>Active Power Price Bid t=10</t>
  </si>
  <si>
    <t>Active Power Price Bid t=11</t>
  </si>
  <si>
    <t>Active Power Price Bid t=12</t>
  </si>
  <si>
    <t>Active Power Price Bid t=13</t>
  </si>
  <si>
    <t>Active Power Price Bid t=14</t>
  </si>
  <si>
    <t>Active Power Price Bid t=15</t>
  </si>
  <si>
    <t>Active Power Price Bid t=16</t>
  </si>
  <si>
    <t>Active Power Price Bid t=17</t>
  </si>
  <si>
    <t>Active Power Price Bid t=18</t>
  </si>
  <si>
    <t>Active Power Price Bid t=19</t>
  </si>
  <si>
    <t>Active Power Price Bid t=20</t>
  </si>
  <si>
    <t>Active Power Price Bid t=21</t>
  </si>
  <si>
    <t>Active Power Price Bid t=22</t>
  </si>
  <si>
    <t>Active Power Price Bid t=23</t>
  </si>
  <si>
    <t>Active Power Price Bid t=24</t>
  </si>
  <si>
    <t>Reactive Power Price Bid t=1</t>
  </si>
  <si>
    <t>Reactive Power Price Bid t=2</t>
  </si>
  <si>
    <t>Reactive Power Price Bid t=3</t>
  </si>
  <si>
    <t>Reactive Power Price Bid t=4</t>
  </si>
  <si>
    <t>Reactive Power Price Bid t=5</t>
  </si>
  <si>
    <t>Reactive Power Price Bid t=6</t>
  </si>
  <si>
    <t>Reactive Power Price Bid t=7</t>
  </si>
  <si>
    <t>Reactive Power Price Bid t=8</t>
  </si>
  <si>
    <t>Reactive Power Price Bid t=9</t>
  </si>
  <si>
    <t>Reactive Power Price Bid t=10</t>
  </si>
  <si>
    <t>Reactive Power Price Bid t=11</t>
  </si>
  <si>
    <t>Reactive Power Price Bid t=12</t>
  </si>
  <si>
    <t>Reactive Power Price Bid t=13</t>
  </si>
  <si>
    <t>Reactive Power Price Bid t=14</t>
  </si>
  <si>
    <t>Reactive Power Price Bid t=15</t>
  </si>
  <si>
    <t>Reactive Power Price Bid t=16</t>
  </si>
  <si>
    <t>Reactive Power Price Bid t=17</t>
  </si>
  <si>
    <t>Reactive Power Price Bid t=18</t>
  </si>
  <si>
    <t>Reactive Power Price Bid t=19</t>
  </si>
  <si>
    <t>Reactive Power Price Bid t=20</t>
  </si>
  <si>
    <t>Reactive Power Price Bid t=21</t>
  </si>
  <si>
    <t>Reactive Power Price Bid t=22</t>
  </si>
  <si>
    <t>Reactive Power Price Bid t=23</t>
  </si>
  <si>
    <t>Reactive Power Price Bid t=24</t>
  </si>
  <si>
    <t>Conventional DGs</t>
  </si>
  <si>
    <t>SVCs</t>
  </si>
  <si>
    <t>Sflow_bar (MVA)</t>
  </si>
  <si>
    <t>V_upper (p.u.)</t>
  </si>
  <si>
    <t>V_lower (p.u.)</t>
  </si>
  <si>
    <t>E_max (MWh)</t>
  </si>
  <si>
    <t>E_min (MWh)</t>
  </si>
  <si>
    <t>Dis Max (MW)</t>
  </si>
  <si>
    <t>Ch Max (MW)</t>
  </si>
  <si>
    <t>E0 (MWh)</t>
  </si>
  <si>
    <t>S_DESS (MW)</t>
  </si>
  <si>
    <t>Discharge Cost (euro/MW)</t>
  </si>
  <si>
    <t>Charge Cost (euro/MW)</t>
  </si>
  <si>
    <t>Reactive Power Cost (euro/MVAr)</t>
  </si>
  <si>
    <t>Load Bid (euro/MW)</t>
  </si>
  <si>
    <t>Capacity (MW)</t>
  </si>
  <si>
    <t>Minimum (MW)</t>
  </si>
  <si>
    <t>qSVC_min (MVAr)</t>
  </si>
  <si>
    <t>qSVC_max (MVAr)</t>
  </si>
  <si>
    <t>MC (euros/MVAr)</t>
  </si>
  <si>
    <t>t=1</t>
  </si>
  <si>
    <t>t=2</t>
  </si>
  <si>
    <t>RG 1</t>
  </si>
  <si>
    <t>RG 2</t>
  </si>
  <si>
    <t>RG 3</t>
  </si>
  <si>
    <t>RES penetration Level</t>
  </si>
  <si>
    <t>PDA_max t=1 (MW)</t>
  </si>
  <si>
    <t>PDA_max t=2 (MW)</t>
  </si>
  <si>
    <t>PDA_max t=3 (MW)</t>
  </si>
  <si>
    <t>PDA_max t=4 (MW)</t>
  </si>
  <si>
    <t>PDA_max t=5 (MW)</t>
  </si>
  <si>
    <t>PDA_max t=6 (MW)</t>
  </si>
  <si>
    <t>PDA_max t=7 (MW)</t>
  </si>
  <si>
    <t>PDA_max t=8 (MW)</t>
  </si>
  <si>
    <t>PDA_max t=9 (MW)</t>
  </si>
  <si>
    <t>PDA_max t=10 (MW)</t>
  </si>
  <si>
    <t>PDA_max t=11 (MW)</t>
  </si>
  <si>
    <t>PDA_max t=12 (MW)</t>
  </si>
  <si>
    <t>PDA_max t=13 (MW)</t>
  </si>
  <si>
    <t>PDA_max t=14 (MW)</t>
  </si>
  <si>
    <t>PDA_max t=15 (MW)</t>
  </si>
  <si>
    <t>PDA_max t=16 (MW)</t>
  </si>
  <si>
    <t>PDA_max t=17 (MW)</t>
  </si>
  <si>
    <t>PDA_max t=18 (MW)</t>
  </si>
  <si>
    <t>PDA_max t=19 (MW)</t>
  </si>
  <si>
    <t>PDA_max t=20 (MW)</t>
  </si>
  <si>
    <t>PDA_max t=21 (MW)</t>
  </si>
  <si>
    <t>PDA_max t=22 (MW)</t>
  </si>
  <si>
    <t>PDA_max t=23 (MW)</t>
  </si>
  <si>
    <t>PDA_max t=24 (MW)</t>
  </si>
  <si>
    <t>VoLL (euros)/MW</t>
  </si>
  <si>
    <t>DR Availability</t>
  </si>
  <si>
    <t>Hour</t>
  </si>
  <si>
    <t>Scenario 1</t>
  </si>
  <si>
    <t>Scenario 2</t>
  </si>
  <si>
    <t>Scenario 3</t>
  </si>
  <si>
    <t>Scenario 4</t>
  </si>
  <si>
    <t>Scenario 5</t>
  </si>
  <si>
    <t>Scenario 6</t>
  </si>
  <si>
    <t>Scenario 7</t>
  </si>
  <si>
    <t>Scenario 8</t>
  </si>
  <si>
    <t>Scenario 9</t>
  </si>
  <si>
    <t>Scenario 10</t>
  </si>
  <si>
    <t>Scenario 11</t>
  </si>
  <si>
    <t>Scenario 12</t>
  </si>
  <si>
    <t>00:00-01:00</t>
  </si>
  <si>
    <t>01:00-02:00</t>
  </si>
  <si>
    <t>02:00-03:00</t>
  </si>
  <si>
    <t>03:00-04:00</t>
  </si>
  <si>
    <t>04:00-05:00</t>
  </si>
  <si>
    <t>05:00-06:00</t>
  </si>
  <si>
    <t>06:00-07:00</t>
  </si>
  <si>
    <t>07:00-08:00</t>
  </si>
  <si>
    <t>08:00-09:00</t>
  </si>
  <si>
    <t>09:00-10:00</t>
  </si>
  <si>
    <t>10:00-11:00</t>
  </si>
  <si>
    <t>11:00-12:00</t>
  </si>
  <si>
    <t>12:00-13:00</t>
  </si>
  <si>
    <t>13:00-14:00</t>
  </si>
  <si>
    <t>14:00-15:00</t>
  </si>
  <si>
    <t>15:00-16:00</t>
  </si>
  <si>
    <t>16:00-17:00</t>
  </si>
  <si>
    <t>17:00-18:00</t>
  </si>
  <si>
    <t>18:00-19:00</t>
  </si>
  <si>
    <t>19:00-20:00</t>
  </si>
  <si>
    <t>20:00-21:00</t>
  </si>
  <si>
    <t>21:00-22:00</t>
  </si>
  <si>
    <t>22:00-23:00</t>
  </si>
  <si>
    <t>23:00 -00:00</t>
  </si>
  <si>
    <t>BM prices (euros/MW)</t>
  </si>
  <si>
    <t>V_low factor</t>
  </si>
  <si>
    <t>RX factor</t>
  </si>
  <si>
    <t>S &amp; V_up factor</t>
  </si>
  <si>
    <t>RG 4</t>
  </si>
  <si>
    <t>RG 5</t>
  </si>
  <si>
    <t>RG 6</t>
  </si>
  <si>
    <t>RG 7</t>
  </si>
  <si>
    <t>RG 8</t>
  </si>
  <si>
    <t>RG 9</t>
  </si>
  <si>
    <t>PDA_MAX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</si>
</sst>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1"/>
      <scheme val="minor"/>
    </font>
    <font>
      <sz val="11"/>
      <color rgb="FF9C6500"/>
      <name val="Calibri"/>
      <family val="2"/>
      <charset val="161"/>
      <scheme val="minor"/>
    </font>
    <font>
      <b/>
      <sz val="11"/>
      <color theme="0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  <font>
      <sz val="11"/>
      <color theme="0"/>
      <name val="Calibri"/>
      <family val="2"/>
      <charset val="161"/>
      <scheme val="minor"/>
    </font>
    <font>
      <b/>
      <sz val="11"/>
      <color rgb="FF9C6500"/>
      <name val="Calibri"/>
      <family val="2"/>
      <charset val="161"/>
      <scheme val="minor"/>
    </font>
    <font>
      <sz val="12"/>
      <color theme="1"/>
      <name val="Calibri"/>
      <family val="2"/>
      <scheme val="minor"/>
    </font>
    <font>
      <b/>
      <sz val="11"/>
      <name val="Calibri"/>
      <family val="2"/>
      <charset val="161"/>
      <scheme val="minor"/>
    </font>
    <font>
      <sz val="11"/>
      <name val="Calibri"/>
      <family val="2"/>
      <charset val="161"/>
      <scheme val="minor"/>
    </font>
    <font>
      <sz val="9"/>
      <color indexed="81"/>
      <name val="Tahoma"/>
      <family val="2"/>
      <charset val="161"/>
    </font>
    <font>
      <b/>
      <sz val="9"/>
      <color indexed="81"/>
      <name val="Tahoma"/>
      <family val="2"/>
      <charset val="161"/>
    </font>
    <font>
      <i/>
      <sz val="11"/>
      <color theme="1"/>
      <name val="Calibri"/>
      <family val="2"/>
      <charset val="161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9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/>
      <bottom/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3" fillId="3" borderId="1" applyNumberFormat="0" applyAlignment="0" applyProtection="0"/>
    <xf numFmtId="0" fontId="1" fillId="4" borderId="0" applyNumberFormat="0" applyBorder="0" applyAlignment="0" applyProtection="0"/>
    <xf numFmtId="0" fontId="5" fillId="5" borderId="0" applyNumberFormat="0" applyBorder="0" applyAlignment="0" applyProtection="0"/>
  </cellStyleXfs>
  <cellXfs count="49">
    <xf numFmtId="0" fontId="0" fillId="0" borderId="0" xfId="0"/>
    <xf numFmtId="0" fontId="0" fillId="0" borderId="0" xfId="0" applyAlignment="1">
      <alignment wrapText="1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7" fillId="0" borderId="0" xfId="0" applyFont="1" applyBorder="1" applyAlignment="1">
      <alignment horizontal="center" wrapText="1"/>
    </xf>
    <xf numFmtId="0" fontId="4" fillId="0" borderId="0" xfId="0" applyFont="1" applyFill="1" applyAlignment="1">
      <alignment horizontal="center" wrapText="1"/>
    </xf>
    <xf numFmtId="0" fontId="0" fillId="0" borderId="0" xfId="0" applyFill="1" applyAlignment="1">
      <alignment horizontal="center" wrapText="1"/>
    </xf>
    <xf numFmtId="0" fontId="7" fillId="0" borderId="0" xfId="0" applyFont="1" applyBorder="1" applyAlignment="1">
      <alignment horizontal="center"/>
    </xf>
    <xf numFmtId="0" fontId="8" fillId="0" borderId="0" xfId="0" applyFont="1" applyAlignment="1">
      <alignment horizontal="center" wrapText="1"/>
    </xf>
    <xf numFmtId="0" fontId="9" fillId="0" borderId="0" xfId="0" applyFont="1" applyAlignment="1">
      <alignment horizontal="center" wrapText="1"/>
    </xf>
    <xf numFmtId="0" fontId="9" fillId="0" borderId="0" xfId="0" applyFont="1" applyAlignment="1">
      <alignment wrapText="1"/>
    </xf>
    <xf numFmtId="0" fontId="0" fillId="0" borderId="0" xfId="0" applyFill="1" applyAlignment="1">
      <alignment horizontal="right" wrapText="1"/>
    </xf>
    <xf numFmtId="0" fontId="9" fillId="0" borderId="0" xfId="4" applyFont="1" applyFill="1" applyAlignment="1">
      <alignment horizontal="center" wrapText="1"/>
    </xf>
    <xf numFmtId="0" fontId="9" fillId="0" borderId="0" xfId="0" applyFont="1"/>
    <xf numFmtId="0" fontId="8" fillId="0" borderId="0" xfId="4" applyFont="1" applyFill="1" applyAlignment="1">
      <alignment horizontal="center" wrapText="1"/>
    </xf>
    <xf numFmtId="0" fontId="1" fillId="0" borderId="0" xfId="3" applyFill="1" applyAlignment="1">
      <alignment horizontal="center" wrapText="1"/>
    </xf>
    <xf numFmtId="0" fontId="4" fillId="0" borderId="0" xfId="3" applyFont="1" applyFill="1" applyAlignment="1">
      <alignment horizontal="center" wrapText="1"/>
    </xf>
    <xf numFmtId="0" fontId="4" fillId="11" borderId="0" xfId="0" applyFont="1" applyFill="1" applyAlignment="1">
      <alignment horizontal="center" wrapText="1"/>
    </xf>
    <xf numFmtId="0" fontId="4" fillId="12" borderId="0" xfId="0" applyFont="1" applyFill="1" applyAlignment="1">
      <alignment horizontal="center" wrapText="1"/>
    </xf>
    <xf numFmtId="0" fontId="12" fillId="0" borderId="0" xfId="0" applyFont="1"/>
    <xf numFmtId="0" fontId="0" fillId="11" borderId="0" xfId="0" applyFill="1" applyAlignment="1">
      <alignment horizontal="center" wrapText="1"/>
    </xf>
    <xf numFmtId="0" fontId="12" fillId="13" borderId="0" xfId="0" applyFont="1" applyFill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6" xfId="0" applyBorder="1" applyAlignment="1">
      <alignment horizontal="center"/>
    </xf>
    <xf numFmtId="2" fontId="0" fillId="14" borderId="0" xfId="0" applyNumberFormat="1" applyFill="1" applyBorder="1"/>
    <xf numFmtId="0" fontId="0" fillId="0" borderId="10" xfId="0" applyBorder="1" applyAlignment="1">
      <alignment horizontal="center"/>
    </xf>
    <xf numFmtId="0" fontId="0" fillId="0" borderId="7" xfId="0" applyBorder="1" applyAlignment="1">
      <alignment horizontal="center"/>
    </xf>
    <xf numFmtId="2" fontId="0" fillId="14" borderId="0" xfId="0" applyNumberFormat="1" applyFill="1" applyBorder="1" applyAlignment="1">
      <alignment horizontal="center"/>
    </xf>
    <xf numFmtId="0" fontId="9" fillId="0" borderId="0" xfId="4" applyFont="1" applyFill="1" applyAlignment="1">
      <alignment wrapText="1"/>
    </xf>
    <xf numFmtId="0" fontId="0" fillId="0" borderId="0" xfId="0" applyAlignment="1"/>
    <xf numFmtId="0" fontId="9" fillId="0" borderId="0" xfId="0" applyFont="1" applyAlignment="1"/>
    <xf numFmtId="0" fontId="4" fillId="10" borderId="0" xfId="0" applyFont="1" applyFill="1" applyAlignment="1">
      <alignment horizontal="center"/>
    </xf>
    <xf numFmtId="0" fontId="3" fillId="3" borderId="1" xfId="2" applyAlignment="1">
      <alignment horizontal="center" wrapText="1"/>
    </xf>
    <xf numFmtId="0" fontId="6" fillId="2" borderId="0" xfId="1" applyFont="1" applyAlignment="1">
      <alignment horizontal="center" wrapText="1"/>
    </xf>
    <xf numFmtId="0" fontId="4" fillId="7" borderId="0" xfId="0" applyFont="1" applyFill="1" applyAlignment="1">
      <alignment horizontal="center"/>
    </xf>
    <xf numFmtId="0" fontId="4" fillId="8" borderId="0" xfId="0" applyFont="1" applyFill="1" applyAlignment="1">
      <alignment horizontal="center"/>
    </xf>
    <xf numFmtId="0" fontId="4" fillId="9" borderId="0" xfId="0" applyFont="1" applyFill="1" applyAlignment="1">
      <alignment horizontal="center"/>
    </xf>
    <xf numFmtId="0" fontId="4" fillId="6" borderId="0" xfId="0" applyFont="1" applyFill="1" applyAlignment="1">
      <alignment horizontal="center"/>
    </xf>
    <xf numFmtId="0" fontId="3" fillId="3" borderId="3" xfId="2" applyBorder="1" applyAlignment="1">
      <alignment horizontal="center" wrapText="1"/>
    </xf>
    <xf numFmtId="0" fontId="3" fillId="3" borderId="4" xfId="2" applyBorder="1" applyAlignment="1">
      <alignment horizontal="center" wrapText="1"/>
    </xf>
    <xf numFmtId="0" fontId="3" fillId="3" borderId="5" xfId="2" applyBorder="1" applyAlignment="1">
      <alignment horizontal="center" wrapText="1"/>
    </xf>
    <xf numFmtId="0" fontId="6" fillId="2" borderId="2" xfId="1" applyFont="1" applyBorder="1" applyAlignment="1">
      <alignment horizontal="center" wrapText="1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</cellXfs>
  <cellStyles count="5">
    <cellStyle name="40% - Accent2" xfId="3" builtinId="35"/>
    <cellStyle name="Accent6" xfId="4" builtinId="49"/>
    <cellStyle name="Check Cell" xfId="2" builtinId="23"/>
    <cellStyle name="Neutral" xfId="1" builtinId="2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Z19"/>
  <sheetViews>
    <sheetView tabSelected="1" topLeftCell="DL1" workbookViewId="0">
      <selection activeCell="DU15" sqref="DU15"/>
    </sheetView>
  </sheetViews>
  <sheetFormatPr defaultRowHeight="15" x14ac:dyDescent="0.25"/>
  <cols>
    <col min="6" max="6" width="12" customWidth="1"/>
    <col min="23" max="23" width="11.5703125" bestFit="1" customWidth="1"/>
    <col min="153" max="153" width="11.5703125" bestFit="1" customWidth="1"/>
    <col min="289" max="290" width="11.5703125" bestFit="1" customWidth="1"/>
  </cols>
  <sheetData>
    <row r="1" spans="1:312" ht="16.5" customHeight="1" thickTop="1" thickBot="1" x14ac:dyDescent="0.3">
      <c r="A1" s="35" t="s">
        <v>0</v>
      </c>
      <c r="B1" s="35"/>
      <c r="C1" s="35"/>
      <c r="D1" s="35"/>
      <c r="E1" s="35"/>
      <c r="F1" s="36" t="s">
        <v>1</v>
      </c>
      <c r="G1" s="36"/>
      <c r="H1" s="36"/>
      <c r="I1" s="37" t="s">
        <v>11</v>
      </c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8" t="s">
        <v>12</v>
      </c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  <c r="AJ1" s="38"/>
      <c r="AK1" s="38"/>
      <c r="AL1" s="38"/>
      <c r="AM1" s="38"/>
      <c r="AN1" s="38"/>
      <c r="AO1" s="38"/>
      <c r="AP1" s="38"/>
      <c r="AQ1" s="38"/>
      <c r="AR1" s="38"/>
      <c r="AS1" s="38"/>
      <c r="AT1" s="38"/>
      <c r="AU1" s="38"/>
      <c r="AV1" s="38"/>
      <c r="AW1" s="39" t="s">
        <v>37</v>
      </c>
      <c r="AX1" s="39"/>
      <c r="AY1" s="39"/>
      <c r="AZ1" s="39"/>
      <c r="BA1" s="39"/>
      <c r="BB1" s="39"/>
      <c r="BC1" s="39"/>
      <c r="BD1" s="39"/>
      <c r="BE1" s="39"/>
      <c r="BF1" s="39"/>
      <c r="BG1" s="39"/>
      <c r="BH1" s="39"/>
      <c r="BI1" s="39"/>
      <c r="BJ1" s="39"/>
      <c r="BK1" s="39"/>
      <c r="BL1" s="39"/>
      <c r="BM1" s="39"/>
      <c r="BN1" s="39"/>
      <c r="BO1" s="39"/>
      <c r="BP1" s="39"/>
      <c r="BQ1" s="39"/>
      <c r="BR1" s="39"/>
      <c r="BS1" s="39"/>
      <c r="BT1" s="39"/>
      <c r="BU1" s="39"/>
      <c r="BV1" s="39"/>
      <c r="BW1" s="34" t="s">
        <v>86</v>
      </c>
      <c r="BX1" s="34"/>
      <c r="BY1" s="34"/>
      <c r="BZ1" s="34"/>
      <c r="CA1" s="34"/>
      <c r="CB1" s="34"/>
      <c r="CC1" s="34"/>
      <c r="CD1" s="34"/>
      <c r="CE1" s="34"/>
      <c r="CF1" s="34"/>
      <c r="CG1" s="34"/>
      <c r="CH1" s="34"/>
      <c r="CI1" s="34"/>
      <c r="CJ1" s="34"/>
      <c r="CK1" s="34"/>
      <c r="CL1" s="34"/>
      <c r="CM1" s="34"/>
      <c r="CN1" s="34"/>
      <c r="CO1" s="34"/>
      <c r="CP1" s="34"/>
      <c r="CQ1" s="34"/>
      <c r="CR1" s="34"/>
      <c r="CS1" s="34"/>
      <c r="CT1" s="34"/>
      <c r="CU1" s="34"/>
      <c r="CV1" s="34"/>
      <c r="CW1" s="34"/>
      <c r="CX1" s="34"/>
      <c r="CY1" s="34"/>
      <c r="CZ1" s="34"/>
      <c r="DA1" s="34"/>
      <c r="DB1" s="34"/>
      <c r="DC1" s="34"/>
      <c r="DD1" s="34"/>
      <c r="DE1" s="34"/>
      <c r="DF1" s="34"/>
      <c r="DG1" s="34"/>
      <c r="DH1" s="34"/>
      <c r="DI1" s="34"/>
      <c r="DJ1" s="34"/>
      <c r="DK1" s="34"/>
      <c r="DL1" s="34"/>
      <c r="DM1" s="34"/>
      <c r="DN1" s="34"/>
      <c r="DO1" s="34"/>
      <c r="DP1" s="34"/>
      <c r="DQ1" s="34"/>
      <c r="DR1" s="34"/>
      <c r="DS1" s="34"/>
      <c r="DT1" s="34"/>
      <c r="DU1" s="34"/>
      <c r="DV1" s="34"/>
      <c r="DW1" s="40" t="s">
        <v>87</v>
      </c>
      <c r="DX1" s="40"/>
      <c r="DY1" s="40"/>
      <c r="DZ1" s="40"/>
      <c r="EA1" s="41" t="s">
        <v>0</v>
      </c>
      <c r="EB1" s="42"/>
      <c r="EC1" s="42"/>
      <c r="ED1" s="42"/>
      <c r="EE1" s="43"/>
      <c r="EF1" s="44" t="s">
        <v>1</v>
      </c>
      <c r="EG1" s="36"/>
      <c r="EH1" s="36"/>
      <c r="EI1" s="37" t="s">
        <v>11</v>
      </c>
      <c r="EJ1" s="37"/>
      <c r="EK1" s="37"/>
      <c r="EL1" s="37"/>
      <c r="EM1" s="37"/>
      <c r="EN1" s="37"/>
      <c r="EO1" s="37"/>
      <c r="EP1" s="37"/>
      <c r="EQ1" s="37"/>
      <c r="ER1" s="37"/>
      <c r="ES1" s="37"/>
      <c r="ET1" s="37"/>
      <c r="EU1" s="38" t="s">
        <v>12</v>
      </c>
      <c r="EV1" s="38"/>
      <c r="EW1" s="38"/>
      <c r="EX1" s="38"/>
      <c r="EY1" s="38"/>
      <c r="EZ1" s="38"/>
      <c r="FA1" s="38"/>
      <c r="FB1" s="38"/>
      <c r="FC1" s="38"/>
      <c r="FD1" s="38"/>
      <c r="FE1" s="38"/>
      <c r="FF1" s="38"/>
      <c r="FG1" s="38"/>
      <c r="FH1" s="38"/>
      <c r="FI1" s="38"/>
      <c r="FJ1" s="38"/>
      <c r="FK1" s="38"/>
      <c r="FL1" s="38"/>
      <c r="FM1" s="38"/>
      <c r="FN1" s="38"/>
      <c r="FO1" s="38"/>
      <c r="FP1" s="38"/>
      <c r="FQ1" s="38"/>
      <c r="FR1" s="38"/>
      <c r="FS1" s="38"/>
      <c r="FT1" s="38"/>
      <c r="FU1" s="38"/>
      <c r="FV1" s="38"/>
      <c r="FW1" s="39" t="s">
        <v>37</v>
      </c>
      <c r="FX1" s="39"/>
      <c r="FY1" s="39"/>
      <c r="FZ1" s="39"/>
      <c r="GA1" s="39"/>
      <c r="GB1" s="39"/>
      <c r="GC1" s="39"/>
      <c r="GD1" s="39"/>
      <c r="GE1" s="39"/>
      <c r="GF1" s="39"/>
      <c r="GG1" s="39"/>
      <c r="GH1" s="39"/>
      <c r="GI1" s="39"/>
      <c r="GJ1" s="39"/>
      <c r="GK1" s="39"/>
      <c r="GL1" s="39"/>
      <c r="GM1" s="39"/>
      <c r="GN1" s="39"/>
      <c r="GO1" s="39"/>
      <c r="GP1" s="39"/>
      <c r="GQ1" s="39"/>
      <c r="GR1" s="39"/>
      <c r="GS1" s="39"/>
      <c r="GT1" s="39"/>
      <c r="GU1" s="39"/>
      <c r="GV1" s="39"/>
      <c r="GW1" s="34" t="s">
        <v>86</v>
      </c>
      <c r="GX1" s="34"/>
      <c r="GY1" s="34"/>
      <c r="GZ1" s="34"/>
      <c r="HA1" s="34"/>
      <c r="HB1" s="34"/>
      <c r="HC1" s="34"/>
      <c r="HD1" s="34"/>
      <c r="HE1" s="34"/>
      <c r="HF1" s="34"/>
      <c r="HG1" s="34"/>
      <c r="HH1" s="34"/>
      <c r="HI1" s="34"/>
      <c r="HJ1" s="34"/>
      <c r="HK1" s="34"/>
      <c r="HL1" s="34"/>
      <c r="HM1" s="34"/>
      <c r="HN1" s="34"/>
      <c r="HO1" s="34"/>
      <c r="HP1" s="34"/>
      <c r="HQ1" s="34"/>
      <c r="HR1" s="34"/>
      <c r="HS1" s="34"/>
      <c r="HT1" s="34"/>
      <c r="HU1" s="34"/>
      <c r="HV1" s="34"/>
      <c r="HW1" s="34"/>
      <c r="HX1" s="34"/>
      <c r="HY1" s="34"/>
      <c r="HZ1" s="34"/>
      <c r="IA1" s="34"/>
      <c r="IB1" s="34"/>
      <c r="IC1" s="34"/>
      <c r="ID1" s="34"/>
      <c r="IE1" s="34"/>
      <c r="IF1" s="34"/>
      <c r="IG1" s="34"/>
      <c r="IH1" s="34"/>
      <c r="II1" s="34"/>
      <c r="IJ1" s="34"/>
      <c r="IK1" s="34"/>
      <c r="IL1" s="34"/>
      <c r="IM1" s="34"/>
      <c r="IN1" s="34"/>
      <c r="IO1" s="34"/>
      <c r="IP1" s="34"/>
      <c r="IQ1" s="34"/>
      <c r="IR1" s="34"/>
      <c r="IS1" s="34"/>
      <c r="IT1" s="34"/>
      <c r="IU1" s="34"/>
      <c r="IV1" s="34"/>
      <c r="IW1" s="40" t="s">
        <v>87</v>
      </c>
      <c r="IX1" s="40"/>
      <c r="IY1" s="40"/>
      <c r="IZ1" s="40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</row>
    <row r="2" spans="1:312" ht="75.75" thickTop="1" x14ac:dyDescent="0.25">
      <c r="A2" s="7" t="s">
        <v>2</v>
      </c>
      <c r="B2" s="2" t="s">
        <v>3</v>
      </c>
      <c r="C2" s="2" t="s">
        <v>4</v>
      </c>
      <c r="D2" s="2" t="s">
        <v>5</v>
      </c>
      <c r="E2" s="2" t="s">
        <v>6</v>
      </c>
      <c r="F2" s="3" t="s">
        <v>88</v>
      </c>
      <c r="G2" s="3" t="s">
        <v>89</v>
      </c>
      <c r="H2" s="3" t="s">
        <v>90</v>
      </c>
      <c r="I2" s="7" t="s">
        <v>7</v>
      </c>
      <c r="J2" s="10" t="s">
        <v>91</v>
      </c>
      <c r="K2" s="7" t="s">
        <v>92</v>
      </c>
      <c r="L2" s="7" t="s">
        <v>93</v>
      </c>
      <c r="M2" s="7" t="s">
        <v>94</v>
      </c>
      <c r="N2" s="7" t="s">
        <v>95</v>
      </c>
      <c r="O2" s="10" t="s">
        <v>9</v>
      </c>
      <c r="P2" s="10" t="s">
        <v>8</v>
      </c>
      <c r="Q2" s="7" t="s">
        <v>96</v>
      </c>
      <c r="R2" s="7" t="s">
        <v>97</v>
      </c>
      <c r="S2" s="7" t="s">
        <v>98</v>
      </c>
      <c r="T2" s="7" t="s">
        <v>99</v>
      </c>
      <c r="U2" s="7" t="s">
        <v>7</v>
      </c>
      <c r="V2" s="10" t="s">
        <v>10</v>
      </c>
      <c r="W2" s="7" t="s">
        <v>112</v>
      </c>
      <c r="X2" s="3" t="s">
        <v>113</v>
      </c>
      <c r="Y2" s="3" t="s">
        <v>114</v>
      </c>
      <c r="Z2" s="3" t="s">
        <v>115</v>
      </c>
      <c r="AA2" s="3" t="s">
        <v>116</v>
      </c>
      <c r="AB2" s="3" t="s">
        <v>117</v>
      </c>
      <c r="AC2" s="3" t="s">
        <v>118</v>
      </c>
      <c r="AD2" s="3" t="s">
        <v>119</v>
      </c>
      <c r="AE2" s="3" t="s">
        <v>120</v>
      </c>
      <c r="AF2" s="3" t="s">
        <v>121</v>
      </c>
      <c r="AG2" s="3" t="s">
        <v>122</v>
      </c>
      <c r="AH2" s="3" t="s">
        <v>123</v>
      </c>
      <c r="AI2" s="3" t="s">
        <v>124</v>
      </c>
      <c r="AJ2" s="3" t="s">
        <v>125</v>
      </c>
      <c r="AK2" s="3" t="s">
        <v>126</v>
      </c>
      <c r="AL2" s="3" t="s">
        <v>127</v>
      </c>
      <c r="AM2" s="3" t="s">
        <v>128</v>
      </c>
      <c r="AN2" s="3" t="s">
        <v>129</v>
      </c>
      <c r="AO2" s="3" t="s">
        <v>130</v>
      </c>
      <c r="AP2" s="3" t="s">
        <v>131</v>
      </c>
      <c r="AQ2" s="3" t="s">
        <v>132</v>
      </c>
      <c r="AR2" s="3" t="s">
        <v>133</v>
      </c>
      <c r="AS2" s="3" t="s">
        <v>134</v>
      </c>
      <c r="AT2" s="3" t="s">
        <v>135</v>
      </c>
      <c r="AU2" s="3" t="s">
        <v>100</v>
      </c>
      <c r="AV2" s="3" t="s">
        <v>137</v>
      </c>
      <c r="AW2" s="16" t="s">
        <v>7</v>
      </c>
      <c r="AX2" s="3" t="s">
        <v>10</v>
      </c>
      <c r="AY2" s="3" t="s">
        <v>13</v>
      </c>
      <c r="AZ2" s="3" t="s">
        <v>14</v>
      </c>
      <c r="BA2" s="3" t="s">
        <v>15</v>
      </c>
      <c r="BB2" s="3" t="s">
        <v>16</v>
      </c>
      <c r="BC2" s="3" t="s">
        <v>17</v>
      </c>
      <c r="BD2" s="3" t="s">
        <v>18</v>
      </c>
      <c r="BE2" s="3" t="s">
        <v>19</v>
      </c>
      <c r="BF2" s="3" t="s">
        <v>20</v>
      </c>
      <c r="BG2" s="3" t="s">
        <v>21</v>
      </c>
      <c r="BH2" s="3" t="s">
        <v>22</v>
      </c>
      <c r="BI2" s="3" t="s">
        <v>23</v>
      </c>
      <c r="BJ2" s="3" t="s">
        <v>24</v>
      </c>
      <c r="BK2" s="3" t="s">
        <v>25</v>
      </c>
      <c r="BL2" s="3" t="s">
        <v>26</v>
      </c>
      <c r="BM2" s="3" t="s">
        <v>27</v>
      </c>
      <c r="BN2" s="3" t="s">
        <v>28</v>
      </c>
      <c r="BO2" s="3" t="s">
        <v>29</v>
      </c>
      <c r="BP2" s="3" t="s">
        <v>30</v>
      </c>
      <c r="BQ2" s="3" t="s">
        <v>31</v>
      </c>
      <c r="BR2" s="3" t="s">
        <v>32</v>
      </c>
      <c r="BS2" s="3" t="s">
        <v>33</v>
      </c>
      <c r="BT2" s="3" t="s">
        <v>34</v>
      </c>
      <c r="BU2" s="3" t="s">
        <v>35</v>
      </c>
      <c r="BV2" s="3" t="s">
        <v>36</v>
      </c>
      <c r="BW2" s="16" t="s">
        <v>7</v>
      </c>
      <c r="BX2" s="3" t="s">
        <v>10</v>
      </c>
      <c r="BY2" s="3" t="s">
        <v>101</v>
      </c>
      <c r="BZ2" s="3" t="s">
        <v>102</v>
      </c>
      <c r="CA2" s="19" t="s">
        <v>38</v>
      </c>
      <c r="CB2" s="19" t="s">
        <v>39</v>
      </c>
      <c r="CC2" s="19" t="s">
        <v>40</v>
      </c>
      <c r="CD2" s="19" t="s">
        <v>41</v>
      </c>
      <c r="CE2" s="19" t="s">
        <v>42</v>
      </c>
      <c r="CF2" s="19" t="s">
        <v>43</v>
      </c>
      <c r="CG2" s="19" t="s">
        <v>44</v>
      </c>
      <c r="CH2" s="19" t="s">
        <v>45</v>
      </c>
      <c r="CI2" s="19" t="s">
        <v>46</v>
      </c>
      <c r="CJ2" s="19" t="s">
        <v>47</v>
      </c>
      <c r="CK2" s="19" t="s">
        <v>48</v>
      </c>
      <c r="CL2" s="19" t="s">
        <v>49</v>
      </c>
      <c r="CM2" s="19" t="s">
        <v>50</v>
      </c>
      <c r="CN2" s="19" t="s">
        <v>51</v>
      </c>
      <c r="CO2" s="19" t="s">
        <v>52</v>
      </c>
      <c r="CP2" s="19" t="s">
        <v>53</v>
      </c>
      <c r="CQ2" s="19" t="s">
        <v>54</v>
      </c>
      <c r="CR2" s="19" t="s">
        <v>55</v>
      </c>
      <c r="CS2" s="19" t="s">
        <v>56</v>
      </c>
      <c r="CT2" s="19" t="s">
        <v>57</v>
      </c>
      <c r="CU2" s="19" t="s">
        <v>58</v>
      </c>
      <c r="CV2" s="19" t="s">
        <v>59</v>
      </c>
      <c r="CW2" s="19" t="s">
        <v>60</v>
      </c>
      <c r="CX2" s="19" t="s">
        <v>61</v>
      </c>
      <c r="CY2" s="20" t="s">
        <v>62</v>
      </c>
      <c r="CZ2" s="20" t="s">
        <v>63</v>
      </c>
      <c r="DA2" s="20" t="s">
        <v>64</v>
      </c>
      <c r="DB2" s="20" t="s">
        <v>65</v>
      </c>
      <c r="DC2" s="20" t="s">
        <v>66</v>
      </c>
      <c r="DD2" s="20" t="s">
        <v>67</v>
      </c>
      <c r="DE2" s="20" t="s">
        <v>68</v>
      </c>
      <c r="DF2" s="20" t="s">
        <v>69</v>
      </c>
      <c r="DG2" s="20" t="s">
        <v>70</v>
      </c>
      <c r="DH2" s="20" t="s">
        <v>71</v>
      </c>
      <c r="DI2" s="20" t="s">
        <v>72</v>
      </c>
      <c r="DJ2" s="20" t="s">
        <v>73</v>
      </c>
      <c r="DK2" s="20" t="s">
        <v>74</v>
      </c>
      <c r="DL2" s="20" t="s">
        <v>75</v>
      </c>
      <c r="DM2" s="20" t="s">
        <v>76</v>
      </c>
      <c r="DN2" s="20" t="s">
        <v>77</v>
      </c>
      <c r="DO2" s="20" t="s">
        <v>78</v>
      </c>
      <c r="DP2" s="20" t="s">
        <v>79</v>
      </c>
      <c r="DQ2" s="20" t="s">
        <v>80</v>
      </c>
      <c r="DR2" s="20" t="s">
        <v>81</v>
      </c>
      <c r="DS2" s="20" t="s">
        <v>82</v>
      </c>
      <c r="DT2" s="20" t="s">
        <v>83</v>
      </c>
      <c r="DU2" s="20" t="s">
        <v>84</v>
      </c>
      <c r="DV2" s="20" t="s">
        <v>85</v>
      </c>
      <c r="DW2" s="18" t="s">
        <v>7</v>
      </c>
      <c r="DX2" s="3" t="s">
        <v>103</v>
      </c>
      <c r="DY2" s="3" t="s">
        <v>104</v>
      </c>
      <c r="DZ2" s="3" t="s">
        <v>105</v>
      </c>
      <c r="EA2" s="7" t="s">
        <v>2</v>
      </c>
      <c r="EB2" s="2" t="s">
        <v>3</v>
      </c>
      <c r="EC2" s="2" t="s">
        <v>4</v>
      </c>
      <c r="ED2" s="2" t="s">
        <v>5</v>
      </c>
      <c r="EE2" s="2" t="s">
        <v>6</v>
      </c>
      <c r="EF2" s="3" t="s">
        <v>88</v>
      </c>
      <c r="EG2" s="3" t="s">
        <v>89</v>
      </c>
      <c r="EH2" s="3" t="s">
        <v>90</v>
      </c>
      <c r="EI2" s="7" t="s">
        <v>7</v>
      </c>
      <c r="EJ2" s="10" t="s">
        <v>91</v>
      </c>
      <c r="EK2" s="7" t="s">
        <v>92</v>
      </c>
      <c r="EL2" s="7" t="s">
        <v>93</v>
      </c>
      <c r="EM2" s="7" t="s">
        <v>94</v>
      </c>
      <c r="EN2" s="7" t="s">
        <v>95</v>
      </c>
      <c r="EO2" s="10" t="s">
        <v>9</v>
      </c>
      <c r="EP2" s="10" t="s">
        <v>8</v>
      </c>
      <c r="EQ2" s="7" t="s">
        <v>96</v>
      </c>
      <c r="ER2" s="7" t="s">
        <v>97</v>
      </c>
      <c r="ES2" s="7" t="s">
        <v>98</v>
      </c>
      <c r="ET2" s="7" t="s">
        <v>99</v>
      </c>
      <c r="EU2" s="7" t="s">
        <v>7</v>
      </c>
      <c r="EV2" s="10" t="s">
        <v>10</v>
      </c>
      <c r="EW2" s="7" t="s">
        <v>112</v>
      </c>
      <c r="EX2" s="3" t="s">
        <v>113</v>
      </c>
      <c r="EY2" s="3" t="s">
        <v>114</v>
      </c>
      <c r="EZ2" s="3" t="s">
        <v>115</v>
      </c>
      <c r="FA2" s="3" t="s">
        <v>116</v>
      </c>
      <c r="FB2" s="3" t="s">
        <v>117</v>
      </c>
      <c r="FC2" s="3" t="s">
        <v>118</v>
      </c>
      <c r="FD2" s="3" t="s">
        <v>119</v>
      </c>
      <c r="FE2" s="3" t="s">
        <v>120</v>
      </c>
      <c r="FF2" s="3" t="s">
        <v>121</v>
      </c>
      <c r="FG2" s="3" t="s">
        <v>122</v>
      </c>
      <c r="FH2" s="3" t="s">
        <v>123</v>
      </c>
      <c r="FI2" s="3" t="s">
        <v>124</v>
      </c>
      <c r="FJ2" s="3" t="s">
        <v>125</v>
      </c>
      <c r="FK2" s="3" t="s">
        <v>126</v>
      </c>
      <c r="FL2" s="3" t="s">
        <v>127</v>
      </c>
      <c r="FM2" s="3" t="s">
        <v>128</v>
      </c>
      <c r="FN2" s="3" t="s">
        <v>129</v>
      </c>
      <c r="FO2" s="3" t="s">
        <v>130</v>
      </c>
      <c r="FP2" s="3" t="s">
        <v>131</v>
      </c>
      <c r="FQ2" s="3" t="s">
        <v>132</v>
      </c>
      <c r="FR2" s="3" t="s">
        <v>133</v>
      </c>
      <c r="FS2" s="3" t="s">
        <v>134</v>
      </c>
      <c r="FT2" s="3" t="s">
        <v>135</v>
      </c>
      <c r="FU2" s="3" t="s">
        <v>100</v>
      </c>
      <c r="FV2" s="3" t="s">
        <v>137</v>
      </c>
      <c r="FW2" s="16" t="s">
        <v>7</v>
      </c>
      <c r="FX2" s="3" t="s">
        <v>10</v>
      </c>
      <c r="FY2" s="3" t="s">
        <v>13</v>
      </c>
      <c r="FZ2" s="3" t="s">
        <v>14</v>
      </c>
      <c r="GA2" s="3" t="s">
        <v>15</v>
      </c>
      <c r="GB2" s="3" t="s">
        <v>16</v>
      </c>
      <c r="GC2" s="3" t="s">
        <v>17</v>
      </c>
      <c r="GD2" s="3" t="s">
        <v>18</v>
      </c>
      <c r="GE2" s="3" t="s">
        <v>19</v>
      </c>
      <c r="GF2" s="3" t="s">
        <v>20</v>
      </c>
      <c r="GG2" s="3" t="s">
        <v>21</v>
      </c>
      <c r="GH2" s="3" t="s">
        <v>22</v>
      </c>
      <c r="GI2" s="3" t="s">
        <v>23</v>
      </c>
      <c r="GJ2" s="3" t="s">
        <v>24</v>
      </c>
      <c r="GK2" s="3" t="s">
        <v>25</v>
      </c>
      <c r="GL2" s="3" t="s">
        <v>26</v>
      </c>
      <c r="GM2" s="3" t="s">
        <v>27</v>
      </c>
      <c r="GN2" s="3" t="s">
        <v>28</v>
      </c>
      <c r="GO2" s="3" t="s">
        <v>29</v>
      </c>
      <c r="GP2" s="3" t="s">
        <v>30</v>
      </c>
      <c r="GQ2" s="3" t="s">
        <v>31</v>
      </c>
      <c r="GR2" s="3" t="s">
        <v>32</v>
      </c>
      <c r="GS2" s="3" t="s">
        <v>33</v>
      </c>
      <c r="GT2" s="3" t="s">
        <v>34</v>
      </c>
      <c r="GU2" s="3" t="s">
        <v>35</v>
      </c>
      <c r="GV2" s="3" t="s">
        <v>36</v>
      </c>
      <c r="GW2" s="16" t="s">
        <v>7</v>
      </c>
      <c r="GX2" s="3" t="s">
        <v>10</v>
      </c>
      <c r="GY2" s="3" t="s">
        <v>101</v>
      </c>
      <c r="GZ2" s="3" t="s">
        <v>102</v>
      </c>
      <c r="HA2" s="19" t="s">
        <v>38</v>
      </c>
      <c r="HB2" s="19" t="s">
        <v>39</v>
      </c>
      <c r="HC2" s="19" t="s">
        <v>40</v>
      </c>
      <c r="HD2" s="19" t="s">
        <v>41</v>
      </c>
      <c r="HE2" s="19" t="s">
        <v>42</v>
      </c>
      <c r="HF2" s="19" t="s">
        <v>43</v>
      </c>
      <c r="HG2" s="19" t="s">
        <v>44</v>
      </c>
      <c r="HH2" s="19" t="s">
        <v>45</v>
      </c>
      <c r="HI2" s="19" t="s">
        <v>46</v>
      </c>
      <c r="HJ2" s="19" t="s">
        <v>47</v>
      </c>
      <c r="HK2" s="19" t="s">
        <v>48</v>
      </c>
      <c r="HL2" s="19" t="s">
        <v>49</v>
      </c>
      <c r="HM2" s="19" t="s">
        <v>50</v>
      </c>
      <c r="HN2" s="19" t="s">
        <v>51</v>
      </c>
      <c r="HO2" s="19" t="s">
        <v>52</v>
      </c>
      <c r="HP2" s="19" t="s">
        <v>53</v>
      </c>
      <c r="HQ2" s="19" t="s">
        <v>54</v>
      </c>
      <c r="HR2" s="19" t="s">
        <v>55</v>
      </c>
      <c r="HS2" s="19" t="s">
        <v>56</v>
      </c>
      <c r="HT2" s="19" t="s">
        <v>57</v>
      </c>
      <c r="HU2" s="19" t="s">
        <v>58</v>
      </c>
      <c r="HV2" s="19" t="s">
        <v>59</v>
      </c>
      <c r="HW2" s="19" t="s">
        <v>60</v>
      </c>
      <c r="HX2" s="19" t="s">
        <v>61</v>
      </c>
      <c r="HY2" s="20" t="s">
        <v>62</v>
      </c>
      <c r="HZ2" s="20" t="s">
        <v>63</v>
      </c>
      <c r="IA2" s="20" t="s">
        <v>64</v>
      </c>
      <c r="IB2" s="20" t="s">
        <v>65</v>
      </c>
      <c r="IC2" s="20" t="s">
        <v>66</v>
      </c>
      <c r="ID2" s="20" t="s">
        <v>67</v>
      </c>
      <c r="IE2" s="20" t="s">
        <v>68</v>
      </c>
      <c r="IF2" s="20" t="s">
        <v>69</v>
      </c>
      <c r="IG2" s="20" t="s">
        <v>70</v>
      </c>
      <c r="IH2" s="20" t="s">
        <v>71</v>
      </c>
      <c r="II2" s="20" t="s">
        <v>72</v>
      </c>
      <c r="IJ2" s="20" t="s">
        <v>73</v>
      </c>
      <c r="IK2" s="20" t="s">
        <v>74</v>
      </c>
      <c r="IL2" s="20" t="s">
        <v>75</v>
      </c>
      <c r="IM2" s="20" t="s">
        <v>76</v>
      </c>
      <c r="IN2" s="20" t="s">
        <v>77</v>
      </c>
      <c r="IO2" s="20" t="s">
        <v>78</v>
      </c>
      <c r="IP2" s="20" t="s">
        <v>79</v>
      </c>
      <c r="IQ2" s="20" t="s">
        <v>80</v>
      </c>
      <c r="IR2" s="20" t="s">
        <v>81</v>
      </c>
      <c r="IS2" s="20" t="s">
        <v>82</v>
      </c>
      <c r="IT2" s="20" t="s">
        <v>83</v>
      </c>
      <c r="IU2" s="20" t="s">
        <v>84</v>
      </c>
      <c r="IV2" s="20" t="s">
        <v>85</v>
      </c>
      <c r="IW2" s="18" t="s">
        <v>7</v>
      </c>
      <c r="IX2" s="3" t="s">
        <v>103</v>
      </c>
      <c r="IY2" s="3" t="s">
        <v>104</v>
      </c>
      <c r="IZ2" s="3" t="s">
        <v>105</v>
      </c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</row>
    <row r="3" spans="1:312" ht="15.75" x14ac:dyDescent="0.25">
      <c r="A3" s="8">
        <v>1</v>
      </c>
      <c r="B3" s="4">
        <v>0</v>
      </c>
      <c r="C3" s="4">
        <v>1</v>
      </c>
      <c r="D3" s="4">
        <f>grid_data!A2*grid_data!$F$2</f>
        <v>1.2704999999999999E-2</v>
      </c>
      <c r="E3" s="4">
        <f>grid_data!B2*grid_data!$F$2</f>
        <v>0.30333489999999996</v>
      </c>
      <c r="F3" s="4">
        <f>grid_data!C2*grid_data!$F$2</f>
        <v>50</v>
      </c>
      <c r="G3" s="4">
        <f>grid_data!D2*grid_data!$F$2</f>
        <v>1.1025</v>
      </c>
      <c r="H3" s="4">
        <f>grid_data!E2*grid_data!$F$2</f>
        <v>0.90249999999999997</v>
      </c>
      <c r="I3" s="4">
        <v>1</v>
      </c>
      <c r="J3" s="11">
        <v>240</v>
      </c>
      <c r="K3">
        <v>0</v>
      </c>
      <c r="L3" s="11">
        <v>40</v>
      </c>
      <c r="M3" s="11">
        <v>40</v>
      </c>
      <c r="N3" s="11">
        <v>120</v>
      </c>
      <c r="O3" s="12">
        <v>1</v>
      </c>
      <c r="P3" s="12">
        <v>1</v>
      </c>
      <c r="Q3" s="11">
        <v>40</v>
      </c>
      <c r="R3">
        <v>0</v>
      </c>
      <c r="S3">
        <v>0</v>
      </c>
      <c r="T3">
        <v>0</v>
      </c>
      <c r="U3" s="13">
        <v>1</v>
      </c>
      <c r="V3" s="11">
        <v>0.8</v>
      </c>
      <c r="W3">
        <f>grid_data!I2</f>
        <v>38.266266368371646</v>
      </c>
      <c r="X3">
        <f>grid_data!J2</f>
        <v>37.327031010161384</v>
      </c>
      <c r="Y3">
        <f>grid_data!K2</f>
        <v>36.739251463410483</v>
      </c>
      <c r="Z3">
        <f>grid_data!L2</f>
        <v>37.048290194176431</v>
      </c>
      <c r="AA3">
        <f>grid_data!M2</f>
        <v>38.369279278626919</v>
      </c>
      <c r="AB3">
        <f>grid_data!N2</f>
        <v>39.090369650414146</v>
      </c>
      <c r="AC3">
        <f>grid_data!O2</f>
        <v>42.25953153650417</v>
      </c>
      <c r="AD3">
        <f>grid_data!P2</f>
        <v>44.943926786098515</v>
      </c>
      <c r="AE3">
        <f>grid_data!Q2</f>
        <v>46.386107529672955</v>
      </c>
      <c r="AF3">
        <f>grid_data!R2</f>
        <v>47.573785789087196</v>
      </c>
      <c r="AG3">
        <f>grid_data!S2</f>
        <v>47.361700385620331</v>
      </c>
      <c r="AH3">
        <f>grid_data!T2</f>
        <v>44.840913875843249</v>
      </c>
      <c r="AI3">
        <f>grid_data!U2</f>
        <v>43.047277320809492</v>
      </c>
      <c r="AJ3">
        <f>grid_data!V2</f>
        <v>41.720228653402827</v>
      </c>
      <c r="AK3">
        <f>grid_data!W2</f>
        <v>41.538441164716957</v>
      </c>
      <c r="AL3">
        <f>grid_data!X2</f>
        <v>42.792774836649265</v>
      </c>
      <c r="AM3">
        <f>grid_data!Y2</f>
        <v>46.97994665938004</v>
      </c>
      <c r="AN3">
        <f>grid_data!Z2</f>
        <v>50.68841142857142</v>
      </c>
      <c r="AO3">
        <f>grid_data!AA2</f>
        <v>48.822059878063328</v>
      </c>
      <c r="AP3">
        <f>grid_data!AB2</f>
        <v>46.810278336606608</v>
      </c>
      <c r="AQ3">
        <f>grid_data!AC2</f>
        <v>44.501577230296306</v>
      </c>
      <c r="AR3">
        <f>grid_data!AD2</f>
        <v>44.598530557595382</v>
      </c>
      <c r="AS3">
        <f>grid_data!AE2</f>
        <v>41.944433222781981</v>
      </c>
      <c r="AT3">
        <f>grid_data!AF2</f>
        <v>40.065962506361508</v>
      </c>
      <c r="AU3" s="1">
        <f>Value_of_Lost_Load!$A$2</f>
        <v>200</v>
      </c>
      <c r="AV3" s="1">
        <v>0</v>
      </c>
      <c r="AW3" s="31">
        <v>2</v>
      </c>
      <c r="AX3" s="1">
        <v>0.9</v>
      </c>
      <c r="AY3" s="1">
        <f>Baseline_RES!B2*Baseline_RES!$Z$2</f>
        <v>0</v>
      </c>
      <c r="AZ3" s="1">
        <f>Baseline_RES!C2*Baseline_RES!$Z$2</f>
        <v>0</v>
      </c>
      <c r="BA3" s="1">
        <f>Baseline_RES!D2*Baseline_RES!$Z$2</f>
        <v>0</v>
      </c>
      <c r="BB3" s="1">
        <f>Baseline_RES!E2*Baseline_RES!$Z$2</f>
        <v>0</v>
      </c>
      <c r="BC3" s="1">
        <f>Baseline_RES!F2*Baseline_RES!$Z$2</f>
        <v>0</v>
      </c>
      <c r="BD3" s="1">
        <f>Baseline_RES!G2*Baseline_RES!$Z$2</f>
        <v>0</v>
      </c>
      <c r="BE3" s="1">
        <f>Baseline_RES!H2*Baseline_RES!$Z$2</f>
        <v>0</v>
      </c>
      <c r="BF3" s="1">
        <f>Baseline_RES!I2*Baseline_RES!$Z$2</f>
        <v>0</v>
      </c>
      <c r="BG3" s="1">
        <f>Baseline_RES!J2*Baseline_RES!$Z$2</f>
        <v>11.585360195854715</v>
      </c>
      <c r="BH3" s="1">
        <f>Baseline_RES!K2*Baseline_RES!$Z$2</f>
        <v>52.290679802911704</v>
      </c>
      <c r="BI3" s="1">
        <f>Baseline_RES!L2*Baseline_RES!$Z$2</f>
        <v>92.369763723706455</v>
      </c>
      <c r="BJ3" s="1">
        <f>Baseline_RES!M2*Baseline_RES!$Z$2</f>
        <v>111.00027539001395</v>
      </c>
      <c r="BK3" s="1">
        <f>Baseline_RES!N2*Baseline_RES!$Z$2</f>
        <v>146.38259166383983</v>
      </c>
      <c r="BL3" s="1">
        <f>Baseline_RES!O2*Baseline_RES!$Z$2</f>
        <v>152.95806636959571</v>
      </c>
      <c r="BM3" s="1">
        <f>Baseline_RES!P2*Baseline_RES!$Z$2</f>
        <v>94.718147547190128</v>
      </c>
      <c r="BN3" s="1">
        <f>Baseline_RES!Q2*Baseline_RES!$Z$2</f>
        <v>42.270908822713281</v>
      </c>
      <c r="BO3" s="1">
        <f>Baseline_RES!R2*Baseline_RES!$Z$2</f>
        <v>14.716538627166873</v>
      </c>
      <c r="BP3" s="1">
        <f>Baseline_RES!S2*Baseline_RES!$Z$2</f>
        <v>0</v>
      </c>
      <c r="BQ3" s="1">
        <f>Baseline_RES!T2*Baseline_RES!$Z$2</f>
        <v>0</v>
      </c>
      <c r="BR3" s="1">
        <f>Baseline_RES!U2*Baseline_RES!$Z$2</f>
        <v>0</v>
      </c>
      <c r="BS3" s="1">
        <f>Baseline_RES!V2*Baseline_RES!$Z$2</f>
        <v>0</v>
      </c>
      <c r="BT3" s="1">
        <f>Baseline_RES!W2*Baseline_RES!$Z$2</f>
        <v>0</v>
      </c>
      <c r="BU3" s="1">
        <f>Baseline_RES!X2*Baseline_RES!$Z$2</f>
        <v>0</v>
      </c>
      <c r="BV3" s="1">
        <f>Baseline_RES!Y2*Baseline_RES!$Z$2</f>
        <v>0</v>
      </c>
      <c r="BW3" s="14">
        <v>1</v>
      </c>
      <c r="BX3" s="1">
        <v>0.9</v>
      </c>
      <c r="BY3" s="5">
        <v>1</v>
      </c>
      <c r="BZ3" s="5">
        <v>0</v>
      </c>
      <c r="CA3" s="5">
        <v>85</v>
      </c>
      <c r="CB3" s="5">
        <v>85</v>
      </c>
      <c r="CC3" s="5">
        <v>85</v>
      </c>
      <c r="CD3" s="5">
        <v>85</v>
      </c>
      <c r="CE3" s="5">
        <v>85</v>
      </c>
      <c r="CF3" s="5">
        <v>85</v>
      </c>
      <c r="CG3" s="5">
        <v>85</v>
      </c>
      <c r="CH3" s="5">
        <v>85</v>
      </c>
      <c r="CI3" s="5">
        <v>85</v>
      </c>
      <c r="CJ3" s="5">
        <v>85</v>
      </c>
      <c r="CK3" s="5">
        <v>85</v>
      </c>
      <c r="CL3" s="5">
        <v>85</v>
      </c>
      <c r="CM3" s="5">
        <v>85</v>
      </c>
      <c r="CN3" s="5">
        <v>85</v>
      </c>
      <c r="CO3" s="5">
        <v>85</v>
      </c>
      <c r="CP3" s="5">
        <v>85</v>
      </c>
      <c r="CQ3" s="5">
        <v>85</v>
      </c>
      <c r="CR3" s="5">
        <v>85</v>
      </c>
      <c r="CS3" s="5">
        <v>85</v>
      </c>
      <c r="CT3" s="5">
        <v>85</v>
      </c>
      <c r="CU3" s="5">
        <v>85</v>
      </c>
      <c r="CV3" s="5">
        <v>85</v>
      </c>
      <c r="CW3" s="5">
        <v>85</v>
      </c>
      <c r="CX3" s="5">
        <v>85</v>
      </c>
      <c r="CY3" s="5">
        <v>8.5</v>
      </c>
      <c r="CZ3" s="5">
        <v>8.5</v>
      </c>
      <c r="DA3" s="5">
        <v>8.5</v>
      </c>
      <c r="DB3" s="5">
        <v>8.5</v>
      </c>
      <c r="DC3" s="5">
        <v>8.5</v>
      </c>
      <c r="DD3" s="5">
        <v>8.5</v>
      </c>
      <c r="DE3" s="5">
        <v>8.5</v>
      </c>
      <c r="DF3" s="5">
        <v>8.5</v>
      </c>
      <c r="DG3" s="5">
        <v>8.5</v>
      </c>
      <c r="DH3" s="5">
        <v>8.5</v>
      </c>
      <c r="DI3" s="5">
        <v>8.5</v>
      </c>
      <c r="DJ3" s="5">
        <v>8.5</v>
      </c>
      <c r="DK3" s="5">
        <v>8.5</v>
      </c>
      <c r="DL3" s="5">
        <v>8.5</v>
      </c>
      <c r="DM3" s="5">
        <v>8.5</v>
      </c>
      <c r="DN3" s="5">
        <v>8.5</v>
      </c>
      <c r="DO3" s="5">
        <v>8.5</v>
      </c>
      <c r="DP3" s="5">
        <v>8.5</v>
      </c>
      <c r="DQ3" s="5">
        <v>8.5</v>
      </c>
      <c r="DR3" s="5">
        <v>8.5</v>
      </c>
      <c r="DS3" s="5">
        <v>8.5</v>
      </c>
      <c r="DT3" s="5">
        <v>8.5</v>
      </c>
      <c r="DU3" s="5">
        <v>8.5</v>
      </c>
      <c r="DV3" s="5">
        <v>8.5</v>
      </c>
      <c r="DW3" s="17">
        <v>1</v>
      </c>
      <c r="DX3" s="5">
        <v>-0.4</v>
      </c>
      <c r="DY3" s="5">
        <v>1.2</v>
      </c>
      <c r="DZ3" s="5">
        <v>3</v>
      </c>
      <c r="EA3" s="8">
        <f t="shared" ref="EA3:EA16" si="0">A3</f>
        <v>1</v>
      </c>
      <c r="EB3" s="4">
        <f t="shared" ref="EB3:EB16" si="1">B3</f>
        <v>0</v>
      </c>
      <c r="EC3" s="4">
        <f t="shared" ref="EC3:EC16" si="2">C3</f>
        <v>1</v>
      </c>
      <c r="ED3" s="4">
        <f t="shared" ref="ED3:ED16" si="3">D3</f>
        <v>1.2704999999999999E-2</v>
      </c>
      <c r="EE3" s="4">
        <f t="shared" ref="EE3:EE16" si="4">E3</f>
        <v>0.30333489999999996</v>
      </c>
      <c r="EF3" s="9">
        <f t="shared" ref="EF3:EF16" si="5">F3</f>
        <v>50</v>
      </c>
      <c r="EG3" s="5">
        <f t="shared" ref="EG3:EG16" si="6">G3</f>
        <v>1.1025</v>
      </c>
      <c r="EH3" s="5">
        <f t="shared" ref="EH3:EH16" si="7">H3</f>
        <v>0.90249999999999997</v>
      </c>
      <c r="EI3" s="4">
        <v>1</v>
      </c>
      <c r="EJ3" s="11">
        <v>240</v>
      </c>
      <c r="EK3">
        <v>0</v>
      </c>
      <c r="EL3" s="11">
        <v>40</v>
      </c>
      <c r="EM3" s="11">
        <v>40</v>
      </c>
      <c r="EN3" s="11">
        <v>120</v>
      </c>
      <c r="EO3" s="12">
        <v>1</v>
      </c>
      <c r="EP3" s="12">
        <v>1</v>
      </c>
      <c r="EQ3" s="11">
        <v>40</v>
      </c>
      <c r="ER3">
        <v>0</v>
      </c>
      <c r="ES3">
        <v>0</v>
      </c>
      <c r="ET3">
        <v>0</v>
      </c>
      <c r="EU3" s="13">
        <v>1</v>
      </c>
      <c r="EV3" s="11">
        <v>0.8</v>
      </c>
      <c r="EW3">
        <f t="shared" ref="EW3:EW11" si="8">W3</f>
        <v>38.266266368371646</v>
      </c>
      <c r="EX3">
        <f t="shared" ref="EX3:EX11" si="9">X3</f>
        <v>37.327031010161384</v>
      </c>
      <c r="EY3">
        <f t="shared" ref="EY3:EY11" si="10">Y3</f>
        <v>36.739251463410483</v>
      </c>
      <c r="EZ3">
        <f t="shared" ref="EZ3:EZ11" si="11">Z3</f>
        <v>37.048290194176431</v>
      </c>
      <c r="FA3">
        <f t="shared" ref="FA3:FA11" si="12">AA3</f>
        <v>38.369279278626919</v>
      </c>
      <c r="FB3">
        <f t="shared" ref="FB3:FB11" si="13">AB3</f>
        <v>39.090369650414146</v>
      </c>
      <c r="FC3">
        <f t="shared" ref="FC3:FC11" si="14">AC3</f>
        <v>42.25953153650417</v>
      </c>
      <c r="FD3">
        <f t="shared" ref="FD3:FD11" si="15">AD3</f>
        <v>44.943926786098515</v>
      </c>
      <c r="FE3">
        <f t="shared" ref="FE3:FE11" si="16">AE3</f>
        <v>46.386107529672955</v>
      </c>
      <c r="FF3">
        <f t="shared" ref="FF3:FF11" si="17">AF3</f>
        <v>47.573785789087196</v>
      </c>
      <c r="FG3">
        <f t="shared" ref="FG3:FG11" si="18">AG3</f>
        <v>47.361700385620331</v>
      </c>
      <c r="FH3">
        <f t="shared" ref="FH3:FH11" si="19">AH3</f>
        <v>44.840913875843249</v>
      </c>
      <c r="FI3">
        <f t="shared" ref="FI3:FI11" si="20">AI3</f>
        <v>43.047277320809492</v>
      </c>
      <c r="FJ3">
        <f t="shared" ref="FJ3:FJ11" si="21">AJ3</f>
        <v>41.720228653402827</v>
      </c>
      <c r="FK3">
        <f t="shared" ref="FK3:FK11" si="22">AK3</f>
        <v>41.538441164716957</v>
      </c>
      <c r="FL3">
        <f t="shared" ref="FL3:FL11" si="23">AL3</f>
        <v>42.792774836649265</v>
      </c>
      <c r="FM3">
        <f t="shared" ref="FM3:FM11" si="24">AM3</f>
        <v>46.97994665938004</v>
      </c>
      <c r="FN3">
        <f t="shared" ref="FN3:FN11" si="25">AN3</f>
        <v>50.68841142857142</v>
      </c>
      <c r="FO3">
        <f t="shared" ref="FO3:FO11" si="26">AO3</f>
        <v>48.822059878063328</v>
      </c>
      <c r="FP3">
        <f t="shared" ref="FP3:FP11" si="27">AP3</f>
        <v>46.810278336606608</v>
      </c>
      <c r="FQ3">
        <f t="shared" ref="FQ3:FQ11" si="28">AQ3</f>
        <v>44.501577230296306</v>
      </c>
      <c r="FR3">
        <f t="shared" ref="FR3:FR11" si="29">AR3</f>
        <v>44.598530557595382</v>
      </c>
      <c r="FS3">
        <f t="shared" ref="FS3:FS11" si="30">AS3</f>
        <v>41.944433222781981</v>
      </c>
      <c r="FT3">
        <f t="shared" ref="FT3:FT11" si="31">AT3</f>
        <v>40.065962506361508</v>
      </c>
      <c r="FU3" s="1">
        <f>Value_of_Lost_Load!$A$2</f>
        <v>200</v>
      </c>
      <c r="FV3" s="1">
        <v>0</v>
      </c>
      <c r="FW3" s="31">
        <f t="shared" ref="FW3:FW11" si="32">AW3</f>
        <v>2</v>
      </c>
      <c r="FX3" s="1">
        <f t="shared" ref="FX3:FX11" si="33">AX3</f>
        <v>0.9</v>
      </c>
      <c r="FY3" s="1">
        <f t="shared" ref="FY3:FY11" si="34">AY3</f>
        <v>0</v>
      </c>
      <c r="FZ3" s="1">
        <f t="shared" ref="FZ3:FZ11" si="35">AZ3</f>
        <v>0</v>
      </c>
      <c r="GA3" s="1">
        <f t="shared" ref="GA3:GA11" si="36">BA3</f>
        <v>0</v>
      </c>
      <c r="GB3" s="1">
        <f t="shared" ref="GB3:GB11" si="37">BB3</f>
        <v>0</v>
      </c>
      <c r="GC3" s="1">
        <f t="shared" ref="GC3:GC11" si="38">BC3</f>
        <v>0</v>
      </c>
      <c r="GD3" s="1">
        <f t="shared" ref="GD3:GD11" si="39">BD3</f>
        <v>0</v>
      </c>
      <c r="GE3" s="1">
        <f t="shared" ref="GE3:GE11" si="40">BE3</f>
        <v>0</v>
      </c>
      <c r="GF3" s="1">
        <f t="shared" ref="GF3:GF11" si="41">BF3</f>
        <v>0</v>
      </c>
      <c r="GG3" s="1">
        <f t="shared" ref="GG3:GG11" si="42">BG3</f>
        <v>11.585360195854715</v>
      </c>
      <c r="GH3" s="1">
        <f t="shared" ref="GH3:GH11" si="43">BH3</f>
        <v>52.290679802911704</v>
      </c>
      <c r="GI3" s="1">
        <f t="shared" ref="GI3:GI11" si="44">BI3</f>
        <v>92.369763723706455</v>
      </c>
      <c r="GJ3" s="1">
        <f t="shared" ref="GJ3:GJ11" si="45">BJ3</f>
        <v>111.00027539001395</v>
      </c>
      <c r="GK3" s="1">
        <f t="shared" ref="GK3:GK11" si="46">BK3</f>
        <v>146.38259166383983</v>
      </c>
      <c r="GL3" s="1">
        <f t="shared" ref="GL3:GL11" si="47">BL3</f>
        <v>152.95806636959571</v>
      </c>
      <c r="GM3" s="1">
        <f t="shared" ref="GM3:GM11" si="48">BM3</f>
        <v>94.718147547190128</v>
      </c>
      <c r="GN3" s="1">
        <f t="shared" ref="GN3:GN11" si="49">BN3</f>
        <v>42.270908822713281</v>
      </c>
      <c r="GO3" s="1">
        <f t="shared" ref="GO3:GO11" si="50">BO3</f>
        <v>14.716538627166873</v>
      </c>
      <c r="GP3" s="1">
        <f t="shared" ref="GP3:GP11" si="51">BP3</f>
        <v>0</v>
      </c>
      <c r="GQ3" s="1">
        <f t="shared" ref="GQ3:GQ11" si="52">BQ3</f>
        <v>0</v>
      </c>
      <c r="GR3" s="1">
        <f t="shared" ref="GR3:GR11" si="53">BR3</f>
        <v>0</v>
      </c>
      <c r="GS3" s="1">
        <f t="shared" ref="GS3:GS11" si="54">BS3</f>
        <v>0</v>
      </c>
      <c r="GT3" s="1">
        <f t="shared" ref="GT3:GT11" si="55">BT3</f>
        <v>0</v>
      </c>
      <c r="GU3" s="1">
        <f t="shared" ref="GU3:GU11" si="56">BU3</f>
        <v>0</v>
      </c>
      <c r="GV3" s="1">
        <f t="shared" ref="GV3:GV11" si="57">BV3</f>
        <v>0</v>
      </c>
      <c r="GW3" s="14">
        <v>1</v>
      </c>
      <c r="GX3" s="1">
        <v>0.9</v>
      </c>
      <c r="GY3" s="5">
        <v>1</v>
      </c>
      <c r="GZ3" s="5">
        <v>0</v>
      </c>
      <c r="HA3" s="5">
        <v>26</v>
      </c>
      <c r="HB3" s="5">
        <v>26</v>
      </c>
      <c r="HC3" s="5">
        <v>26</v>
      </c>
      <c r="HD3" s="5">
        <v>26</v>
      </c>
      <c r="HE3" s="5">
        <v>26</v>
      </c>
      <c r="HF3" s="5">
        <v>26</v>
      </c>
      <c r="HG3" s="5">
        <v>26</v>
      </c>
      <c r="HH3" s="5">
        <v>26</v>
      </c>
      <c r="HI3" s="5">
        <v>26</v>
      </c>
      <c r="HJ3" s="5">
        <v>26</v>
      </c>
      <c r="HK3" s="5">
        <v>26</v>
      </c>
      <c r="HL3" s="5">
        <v>26</v>
      </c>
      <c r="HM3" s="5">
        <v>26</v>
      </c>
      <c r="HN3" s="5">
        <v>26</v>
      </c>
      <c r="HO3" s="5">
        <v>26</v>
      </c>
      <c r="HP3" s="5">
        <v>26</v>
      </c>
      <c r="HQ3" s="5">
        <v>26</v>
      </c>
      <c r="HR3" s="5">
        <v>26</v>
      </c>
      <c r="HS3" s="5">
        <v>26</v>
      </c>
      <c r="HT3" s="5">
        <v>26</v>
      </c>
      <c r="HU3" s="5">
        <v>26</v>
      </c>
      <c r="HV3" s="5">
        <v>26</v>
      </c>
      <c r="HW3" s="5">
        <v>26</v>
      </c>
      <c r="HX3" s="5">
        <v>26</v>
      </c>
      <c r="HY3" s="5">
        <v>2.6</v>
      </c>
      <c r="HZ3" s="5">
        <v>2.6</v>
      </c>
      <c r="IA3" s="5">
        <v>2.6</v>
      </c>
      <c r="IB3" s="5">
        <v>2.6</v>
      </c>
      <c r="IC3" s="5">
        <v>2.6</v>
      </c>
      <c r="ID3" s="5">
        <v>2.6</v>
      </c>
      <c r="IE3" s="5">
        <v>2.6</v>
      </c>
      <c r="IF3" s="5">
        <v>2.6</v>
      </c>
      <c r="IG3" s="5">
        <v>2.6</v>
      </c>
      <c r="IH3" s="5">
        <v>2.6</v>
      </c>
      <c r="II3" s="5">
        <v>2.6</v>
      </c>
      <c r="IJ3" s="5">
        <v>2.6</v>
      </c>
      <c r="IK3" s="5">
        <v>2.6</v>
      </c>
      <c r="IL3" s="5">
        <v>2.6</v>
      </c>
      <c r="IM3" s="5">
        <v>2.6</v>
      </c>
      <c r="IN3" s="5">
        <v>2.6</v>
      </c>
      <c r="IO3" s="5">
        <v>2.6</v>
      </c>
      <c r="IP3" s="5">
        <v>2.6</v>
      </c>
      <c r="IQ3" s="5">
        <v>2.6</v>
      </c>
      <c r="IR3" s="5">
        <v>2.6</v>
      </c>
      <c r="IS3" s="5">
        <v>2.6</v>
      </c>
      <c r="IT3" s="5">
        <v>2.6</v>
      </c>
      <c r="IU3" s="5">
        <v>2.6</v>
      </c>
      <c r="IV3" s="5">
        <v>2.6</v>
      </c>
      <c r="IW3" s="17">
        <v>1</v>
      </c>
      <c r="IX3" s="5">
        <v>-0.4</v>
      </c>
      <c r="IY3" s="5">
        <v>1.2</v>
      </c>
      <c r="IZ3" s="5">
        <v>3</v>
      </c>
      <c r="JD3" s="1"/>
      <c r="JE3" s="1"/>
      <c r="JF3" s="1"/>
      <c r="JG3" s="1"/>
      <c r="JH3" s="1"/>
      <c r="JI3" s="1"/>
      <c r="JJ3" s="1"/>
      <c r="JK3" s="1"/>
      <c r="JL3" s="1"/>
      <c r="JM3" s="1"/>
      <c r="JN3" s="1"/>
      <c r="JO3" s="1"/>
      <c r="JP3" s="1"/>
      <c r="JQ3" s="1"/>
      <c r="JR3" s="1"/>
      <c r="JS3" s="1"/>
      <c r="JT3" s="1"/>
      <c r="JU3" s="1"/>
      <c r="JV3" s="1"/>
      <c r="JW3" s="1"/>
      <c r="JX3" s="1"/>
      <c r="JY3" s="1"/>
      <c r="JZ3" s="1"/>
      <c r="KA3" s="1"/>
    </row>
    <row r="4" spans="1:312" ht="15.75" x14ac:dyDescent="0.25">
      <c r="A4" s="8">
        <v>2</v>
      </c>
      <c r="B4" s="4">
        <v>1</v>
      </c>
      <c r="C4" s="4">
        <v>2</v>
      </c>
      <c r="D4" s="4">
        <f>grid_data!A3*grid_data!$F$2</f>
        <v>1.3309999999999999E-3</v>
      </c>
      <c r="E4" s="4">
        <f>grid_data!B3*grid_data!$F$2</f>
        <v>7.4576333333333297E-3</v>
      </c>
      <c r="F4" s="4">
        <f>grid_data!C3*grid_data!$F$2</f>
        <v>50</v>
      </c>
      <c r="G4" s="4">
        <f>grid_data!D3*grid_data!$F$2</f>
        <v>1.1025</v>
      </c>
      <c r="H4" s="4">
        <f>grid_data!E3*grid_data!$F$2</f>
        <v>0.90249999999999997</v>
      </c>
      <c r="I4" s="4">
        <v>2</v>
      </c>
      <c r="J4" s="11">
        <v>240</v>
      </c>
      <c r="K4">
        <v>0</v>
      </c>
      <c r="L4" s="11">
        <v>40</v>
      </c>
      <c r="M4" s="11">
        <v>40</v>
      </c>
      <c r="N4" s="11">
        <v>120</v>
      </c>
      <c r="O4" s="12">
        <v>1</v>
      </c>
      <c r="P4" s="12">
        <v>1</v>
      </c>
      <c r="Q4" s="11">
        <v>40</v>
      </c>
      <c r="R4">
        <v>0</v>
      </c>
      <c r="S4">
        <v>0</v>
      </c>
      <c r="T4">
        <v>0</v>
      </c>
      <c r="U4" s="13">
        <v>2</v>
      </c>
      <c r="V4" s="11">
        <v>0.8</v>
      </c>
      <c r="W4">
        <f>grid_data!I3</f>
        <v>91.066355059346222</v>
      </c>
      <c r="X4">
        <f>grid_data!J3</f>
        <v>88.831155528989996</v>
      </c>
      <c r="Y4">
        <f>grid_data!K3</f>
        <v>87.432353242250656</v>
      </c>
      <c r="Z4">
        <f>grid_data!L3</f>
        <v>88.167805990948523</v>
      </c>
      <c r="AA4">
        <f>grid_data!M3</f>
        <v>91.311505975578854</v>
      </c>
      <c r="AB4">
        <f>grid_data!N3</f>
        <v>93.027562389206494</v>
      </c>
      <c r="AC4">
        <f>grid_data!O3</f>
        <v>100.56955822389205</v>
      </c>
      <c r="AD4">
        <f>grid_data!P3</f>
        <v>106.9579026880709</v>
      </c>
      <c r="AE4">
        <f>grid_data!Q3</f>
        <v>110.3900155153277</v>
      </c>
      <c r="AF4">
        <f>grid_data!R3</f>
        <v>113.21646137306817</v>
      </c>
      <c r="AG4">
        <f>grid_data!S3</f>
        <v>112.71173889847165</v>
      </c>
      <c r="AH4">
        <f>grid_data!T3</f>
        <v>106.7127517718383</v>
      </c>
      <c r="AI4">
        <f>grid_data!U3</f>
        <v>102.44424170096458</v>
      </c>
      <c r="AJ4">
        <f>grid_data!V3</f>
        <v>99.286121074203763</v>
      </c>
      <c r="AK4">
        <f>grid_data!W3</f>
        <v>98.853501810263651</v>
      </c>
      <c r="AL4">
        <f>grid_data!X3</f>
        <v>101.83857473144904</v>
      </c>
      <c r="AM4">
        <f>grid_data!Y3</f>
        <v>111.80323844419755</v>
      </c>
      <c r="AN4">
        <f>grid_data!Z3</f>
        <v>120.62867142857142</v>
      </c>
      <c r="AO4">
        <f>grid_data!AA3</f>
        <v>116.18711365212152</v>
      </c>
      <c r="AP4">
        <f>grid_data!AB3</f>
        <v>111.39946046452081</v>
      </c>
      <c r="AQ4">
        <f>grid_data!AC3</f>
        <v>105.90519581248394</v>
      </c>
      <c r="AR4">
        <f>grid_data!AD3</f>
        <v>106.13592608658533</v>
      </c>
      <c r="AS4">
        <f>grid_data!AE3</f>
        <v>99.819684833062894</v>
      </c>
      <c r="AT4">
        <f>grid_data!AF3</f>
        <v>95.349285772350427</v>
      </c>
      <c r="AU4" s="1">
        <v>110</v>
      </c>
      <c r="AV4" s="1">
        <v>1</v>
      </c>
      <c r="AW4" s="31">
        <v>3</v>
      </c>
      <c r="AX4" s="1">
        <v>0.9</v>
      </c>
      <c r="AY4" s="1">
        <f>Baseline_RES!B3*Baseline_RES!$Z$2</f>
        <v>403.68181715682937</v>
      </c>
      <c r="AZ4" s="1">
        <f>Baseline_RES!C3*Baseline_RES!$Z$2</f>
        <v>331.99537231465513</v>
      </c>
      <c r="BA4" s="1">
        <f>Baseline_RES!D3*Baseline_RES!$Z$2</f>
        <v>240.40702773038575</v>
      </c>
      <c r="BB4" s="1">
        <f>Baseline_RES!E3*Baseline_RES!$Z$2</f>
        <v>289.22114003313652</v>
      </c>
      <c r="BC4" s="1">
        <f>Baseline_RES!F3*Baseline_RES!$Z$2</f>
        <v>347.24359400760363</v>
      </c>
      <c r="BD4" s="1">
        <f>Baseline_RES!G3*Baseline_RES!$Z$2</f>
        <v>421.00934180790762</v>
      </c>
      <c r="BE4" s="1">
        <f>Baseline_RES!H3*Baseline_RES!$Z$2</f>
        <v>387.44345119810521</v>
      </c>
      <c r="BF4" s="1">
        <f>Baseline_RES!I3*Baseline_RES!$Z$2</f>
        <v>387.34443677152751</v>
      </c>
      <c r="BG4" s="1">
        <f>Baseline_RES!J3*Baseline_RES!$Z$2</f>
        <v>320.41068440507786</v>
      </c>
      <c r="BH4" s="1">
        <f>Baseline_RES!K3*Baseline_RES!$Z$2</f>
        <v>334.17368969936194</v>
      </c>
      <c r="BI4" s="1">
        <f>Baseline_RES!L3*Baseline_RES!$Z$2</f>
        <v>417.24679359795886</v>
      </c>
      <c r="BJ4" s="1">
        <f>Baseline_RES!M3*Baseline_RES!$Z$2</f>
        <v>437.84179432609835</v>
      </c>
      <c r="BK4" s="1">
        <f>Baseline_RES!N3*Baseline_RES!$Z$2</f>
        <v>388.23556661072541</v>
      </c>
      <c r="BL4" s="1">
        <f>Baseline_RES!O3*Baseline_RES!$Z$2</f>
        <v>394.37446105853638</v>
      </c>
      <c r="BM4" s="1">
        <f>Baseline_RES!P3*Baseline_RES!$Z$2</f>
        <v>420.51426967501919</v>
      </c>
      <c r="BN4" s="1">
        <f>Baseline_RES!Q3*Baseline_RES!$Z$2</f>
        <v>374.27453246328525</v>
      </c>
      <c r="BO4" s="1">
        <f>Baseline_RES!R3*Baseline_RES!$Z$2</f>
        <v>381.30455675029481</v>
      </c>
      <c r="BP4" s="1">
        <f>Baseline_RES!S3*Baseline_RES!$Z$2</f>
        <v>399.42419681399349</v>
      </c>
      <c r="BQ4" s="1">
        <f>Baseline_RES!T3*Baseline_RES!$Z$2</f>
        <v>454.67424684428812</v>
      </c>
      <c r="BR4" s="1">
        <f>Baseline_RES!U3*Baseline_RES!$Z$2</f>
        <v>415.26650506640703</v>
      </c>
      <c r="BS4" s="1">
        <f>Baseline_RES!V3*Baseline_RES!$Z$2</f>
        <v>369.12578228125142</v>
      </c>
      <c r="BT4" s="1">
        <f>Baseline_RES!W3*Baseline_RES!$Z$2</f>
        <v>419.32609655608843</v>
      </c>
      <c r="BU4" s="1">
        <f>Baseline_RES!X3*Baseline_RES!$Z$2</f>
        <v>430.41571233277875</v>
      </c>
      <c r="BV4" s="1">
        <f>Baseline_RES!Y3*Baseline_RES!$Z$2</f>
        <v>384.07696069446723</v>
      </c>
      <c r="BW4" s="14">
        <v>2</v>
      </c>
      <c r="BX4" s="1">
        <v>0.9</v>
      </c>
      <c r="BY4" s="5">
        <v>1</v>
      </c>
      <c r="BZ4" s="5">
        <v>0</v>
      </c>
      <c r="CA4" s="5">
        <v>92</v>
      </c>
      <c r="CB4" s="5">
        <v>92</v>
      </c>
      <c r="CC4" s="5">
        <v>92</v>
      </c>
      <c r="CD4" s="5">
        <v>92</v>
      </c>
      <c r="CE4" s="5">
        <v>92</v>
      </c>
      <c r="CF4" s="5">
        <v>92</v>
      </c>
      <c r="CG4" s="5">
        <v>92</v>
      </c>
      <c r="CH4" s="5">
        <v>92</v>
      </c>
      <c r="CI4" s="5">
        <v>92</v>
      </c>
      <c r="CJ4" s="5">
        <v>92</v>
      </c>
      <c r="CK4" s="5">
        <v>92</v>
      </c>
      <c r="CL4" s="5">
        <v>92</v>
      </c>
      <c r="CM4" s="5">
        <v>92</v>
      </c>
      <c r="CN4" s="5">
        <v>92</v>
      </c>
      <c r="CO4" s="5">
        <v>92</v>
      </c>
      <c r="CP4" s="5">
        <v>92</v>
      </c>
      <c r="CQ4" s="5">
        <v>92</v>
      </c>
      <c r="CR4" s="5">
        <v>92</v>
      </c>
      <c r="CS4" s="5">
        <v>92</v>
      </c>
      <c r="CT4" s="5">
        <v>92</v>
      </c>
      <c r="CU4" s="5">
        <v>92</v>
      </c>
      <c r="CV4" s="5">
        <v>92</v>
      </c>
      <c r="CW4" s="5">
        <v>92</v>
      </c>
      <c r="CX4" s="5">
        <v>92</v>
      </c>
      <c r="CY4" s="5">
        <v>9.1999999999999993</v>
      </c>
      <c r="CZ4" s="5">
        <v>9.1999999999999993</v>
      </c>
      <c r="DA4" s="5">
        <v>9.1999999999999993</v>
      </c>
      <c r="DB4" s="5">
        <v>9.1999999999999993</v>
      </c>
      <c r="DC4" s="5">
        <v>9.1999999999999993</v>
      </c>
      <c r="DD4" s="5">
        <v>9.1999999999999993</v>
      </c>
      <c r="DE4" s="5">
        <v>9.1999999999999993</v>
      </c>
      <c r="DF4" s="5">
        <v>9.1999999999999993</v>
      </c>
      <c r="DG4" s="5">
        <v>9.1999999999999993</v>
      </c>
      <c r="DH4" s="5">
        <v>9.1999999999999993</v>
      </c>
      <c r="DI4" s="5">
        <v>9.1999999999999993</v>
      </c>
      <c r="DJ4" s="5">
        <v>9.1999999999999993</v>
      </c>
      <c r="DK4" s="5">
        <v>9.1999999999999993</v>
      </c>
      <c r="DL4" s="5">
        <v>9.1999999999999993</v>
      </c>
      <c r="DM4" s="5">
        <v>9.1999999999999993</v>
      </c>
      <c r="DN4" s="5">
        <v>9.1999999999999993</v>
      </c>
      <c r="DO4" s="5">
        <v>9.1999999999999993</v>
      </c>
      <c r="DP4" s="5">
        <v>9.1999999999999993</v>
      </c>
      <c r="DQ4" s="5">
        <v>9.1999999999999993</v>
      </c>
      <c r="DR4" s="5">
        <v>9.1999999999999993</v>
      </c>
      <c r="DS4" s="5">
        <v>9.1999999999999993</v>
      </c>
      <c r="DT4" s="5">
        <v>9.1999999999999993</v>
      </c>
      <c r="DU4" s="5">
        <v>9.1999999999999993</v>
      </c>
      <c r="DV4" s="5">
        <v>9.1999999999999993</v>
      </c>
      <c r="DW4" s="17">
        <v>2</v>
      </c>
      <c r="DX4" s="5">
        <v>-0.4</v>
      </c>
      <c r="DY4" s="5">
        <v>1.2</v>
      </c>
      <c r="DZ4" s="5">
        <v>3</v>
      </c>
      <c r="EA4" s="8">
        <f t="shared" si="0"/>
        <v>2</v>
      </c>
      <c r="EB4" s="4">
        <f t="shared" si="1"/>
        <v>1</v>
      </c>
      <c r="EC4" s="4">
        <f t="shared" si="2"/>
        <v>2</v>
      </c>
      <c r="ED4" s="4">
        <f t="shared" si="3"/>
        <v>1.3309999999999999E-3</v>
      </c>
      <c r="EE4" s="4">
        <f t="shared" si="4"/>
        <v>7.4576333333333297E-3</v>
      </c>
      <c r="EF4" s="6">
        <f t="shared" si="5"/>
        <v>50</v>
      </c>
      <c r="EG4" s="5">
        <f t="shared" si="6"/>
        <v>1.1025</v>
      </c>
      <c r="EH4" s="5">
        <f t="shared" si="7"/>
        <v>0.90249999999999997</v>
      </c>
      <c r="EI4" s="4">
        <v>2</v>
      </c>
      <c r="EJ4" s="11">
        <v>240</v>
      </c>
      <c r="EK4">
        <v>0</v>
      </c>
      <c r="EL4" s="11">
        <v>40</v>
      </c>
      <c r="EM4" s="11">
        <v>40</v>
      </c>
      <c r="EN4" s="11">
        <v>120</v>
      </c>
      <c r="EO4" s="12">
        <v>1</v>
      </c>
      <c r="EP4" s="12">
        <v>1</v>
      </c>
      <c r="EQ4" s="11">
        <v>40</v>
      </c>
      <c r="ER4">
        <v>0</v>
      </c>
      <c r="ES4">
        <v>0</v>
      </c>
      <c r="ET4">
        <v>0</v>
      </c>
      <c r="EU4" s="13">
        <v>2</v>
      </c>
      <c r="EV4" s="11">
        <v>0.8</v>
      </c>
      <c r="EW4">
        <f t="shared" si="8"/>
        <v>91.066355059346222</v>
      </c>
      <c r="EX4">
        <f t="shared" si="9"/>
        <v>88.831155528989996</v>
      </c>
      <c r="EY4">
        <f t="shared" si="10"/>
        <v>87.432353242250656</v>
      </c>
      <c r="EZ4">
        <f t="shared" si="11"/>
        <v>88.167805990948523</v>
      </c>
      <c r="FA4">
        <f t="shared" si="12"/>
        <v>91.311505975578854</v>
      </c>
      <c r="FB4">
        <f t="shared" si="13"/>
        <v>93.027562389206494</v>
      </c>
      <c r="FC4">
        <f t="shared" si="14"/>
        <v>100.56955822389205</v>
      </c>
      <c r="FD4">
        <f t="shared" si="15"/>
        <v>106.9579026880709</v>
      </c>
      <c r="FE4">
        <f t="shared" si="16"/>
        <v>110.3900155153277</v>
      </c>
      <c r="FF4">
        <f t="shared" si="17"/>
        <v>113.21646137306817</v>
      </c>
      <c r="FG4">
        <f t="shared" si="18"/>
        <v>112.71173889847165</v>
      </c>
      <c r="FH4">
        <f t="shared" si="19"/>
        <v>106.7127517718383</v>
      </c>
      <c r="FI4">
        <f t="shared" si="20"/>
        <v>102.44424170096458</v>
      </c>
      <c r="FJ4">
        <f t="shared" si="21"/>
        <v>99.286121074203763</v>
      </c>
      <c r="FK4">
        <f t="shared" si="22"/>
        <v>98.853501810263651</v>
      </c>
      <c r="FL4">
        <f t="shared" si="23"/>
        <v>101.83857473144904</v>
      </c>
      <c r="FM4">
        <f t="shared" si="24"/>
        <v>111.80323844419755</v>
      </c>
      <c r="FN4">
        <f t="shared" si="25"/>
        <v>120.62867142857142</v>
      </c>
      <c r="FO4">
        <f t="shared" si="26"/>
        <v>116.18711365212152</v>
      </c>
      <c r="FP4">
        <f t="shared" si="27"/>
        <v>111.39946046452081</v>
      </c>
      <c r="FQ4">
        <f t="shared" si="28"/>
        <v>105.90519581248394</v>
      </c>
      <c r="FR4">
        <f t="shared" si="29"/>
        <v>106.13592608658533</v>
      </c>
      <c r="FS4">
        <f t="shared" si="30"/>
        <v>99.819684833062894</v>
      </c>
      <c r="FT4">
        <f t="shared" si="31"/>
        <v>95.349285772350427</v>
      </c>
      <c r="FU4" s="1">
        <v>35</v>
      </c>
      <c r="FV4" s="1">
        <v>1</v>
      </c>
      <c r="FW4" s="31">
        <f t="shared" si="32"/>
        <v>3</v>
      </c>
      <c r="FX4" s="1">
        <f t="shared" si="33"/>
        <v>0.9</v>
      </c>
      <c r="FY4" s="1">
        <f t="shared" si="34"/>
        <v>403.68181715682937</v>
      </c>
      <c r="FZ4" s="1">
        <f t="shared" si="35"/>
        <v>331.99537231465513</v>
      </c>
      <c r="GA4" s="1">
        <f t="shared" si="36"/>
        <v>240.40702773038575</v>
      </c>
      <c r="GB4" s="1">
        <f t="shared" si="37"/>
        <v>289.22114003313652</v>
      </c>
      <c r="GC4" s="1">
        <f t="shared" si="38"/>
        <v>347.24359400760363</v>
      </c>
      <c r="GD4" s="1">
        <f t="shared" si="39"/>
        <v>421.00934180790762</v>
      </c>
      <c r="GE4" s="1">
        <f t="shared" si="40"/>
        <v>387.44345119810521</v>
      </c>
      <c r="GF4" s="1">
        <f t="shared" si="41"/>
        <v>387.34443677152751</v>
      </c>
      <c r="GG4" s="1">
        <f t="shared" si="42"/>
        <v>320.41068440507786</v>
      </c>
      <c r="GH4" s="1">
        <f t="shared" si="43"/>
        <v>334.17368969936194</v>
      </c>
      <c r="GI4" s="1">
        <f t="shared" si="44"/>
        <v>417.24679359795886</v>
      </c>
      <c r="GJ4" s="1">
        <f t="shared" si="45"/>
        <v>437.84179432609835</v>
      </c>
      <c r="GK4" s="1">
        <f t="shared" si="46"/>
        <v>388.23556661072541</v>
      </c>
      <c r="GL4" s="1">
        <f t="shared" si="47"/>
        <v>394.37446105853638</v>
      </c>
      <c r="GM4" s="1">
        <f t="shared" si="48"/>
        <v>420.51426967501919</v>
      </c>
      <c r="GN4" s="1">
        <f t="shared" si="49"/>
        <v>374.27453246328525</v>
      </c>
      <c r="GO4" s="1">
        <f t="shared" si="50"/>
        <v>381.30455675029481</v>
      </c>
      <c r="GP4" s="1">
        <f t="shared" si="51"/>
        <v>399.42419681399349</v>
      </c>
      <c r="GQ4" s="1">
        <f t="shared" si="52"/>
        <v>454.67424684428812</v>
      </c>
      <c r="GR4" s="1">
        <f t="shared" si="53"/>
        <v>415.26650506640703</v>
      </c>
      <c r="GS4" s="1">
        <f t="shared" si="54"/>
        <v>369.12578228125142</v>
      </c>
      <c r="GT4" s="1">
        <f t="shared" si="55"/>
        <v>419.32609655608843</v>
      </c>
      <c r="GU4" s="1">
        <f t="shared" si="56"/>
        <v>430.41571233277875</v>
      </c>
      <c r="GV4" s="1">
        <f t="shared" si="57"/>
        <v>384.07696069446723</v>
      </c>
      <c r="GW4" s="14">
        <v>2</v>
      </c>
      <c r="GX4" s="1">
        <v>0.9</v>
      </c>
      <c r="GY4" s="5">
        <v>1</v>
      </c>
      <c r="GZ4" s="5">
        <v>0</v>
      </c>
      <c r="HA4" s="5">
        <v>27</v>
      </c>
      <c r="HB4" s="5">
        <v>27</v>
      </c>
      <c r="HC4" s="5">
        <v>27</v>
      </c>
      <c r="HD4" s="5">
        <v>27</v>
      </c>
      <c r="HE4" s="5">
        <v>27</v>
      </c>
      <c r="HF4" s="5">
        <v>27</v>
      </c>
      <c r="HG4" s="5">
        <v>27</v>
      </c>
      <c r="HH4" s="5">
        <v>27</v>
      </c>
      <c r="HI4" s="5">
        <v>27</v>
      </c>
      <c r="HJ4" s="5">
        <v>27</v>
      </c>
      <c r="HK4" s="5">
        <v>27</v>
      </c>
      <c r="HL4" s="5">
        <v>27</v>
      </c>
      <c r="HM4" s="5">
        <v>27</v>
      </c>
      <c r="HN4" s="5">
        <v>27</v>
      </c>
      <c r="HO4" s="5">
        <v>27</v>
      </c>
      <c r="HP4" s="5">
        <v>27</v>
      </c>
      <c r="HQ4" s="5">
        <v>27</v>
      </c>
      <c r="HR4" s="5">
        <v>27</v>
      </c>
      <c r="HS4" s="5">
        <v>27</v>
      </c>
      <c r="HT4" s="5">
        <v>27</v>
      </c>
      <c r="HU4" s="5">
        <v>27</v>
      </c>
      <c r="HV4" s="5">
        <v>27</v>
      </c>
      <c r="HW4" s="5">
        <v>27</v>
      </c>
      <c r="HX4" s="5">
        <v>27</v>
      </c>
      <c r="HY4" s="5">
        <v>2.7</v>
      </c>
      <c r="HZ4" s="5">
        <v>2.7</v>
      </c>
      <c r="IA4" s="5">
        <v>2.7</v>
      </c>
      <c r="IB4" s="5">
        <v>2.7</v>
      </c>
      <c r="IC4" s="5">
        <v>2.7</v>
      </c>
      <c r="ID4" s="5">
        <v>2.7</v>
      </c>
      <c r="IE4" s="5">
        <v>2.7</v>
      </c>
      <c r="IF4" s="5">
        <v>2.7</v>
      </c>
      <c r="IG4" s="5">
        <v>2.7</v>
      </c>
      <c r="IH4" s="5">
        <v>2.7</v>
      </c>
      <c r="II4" s="5">
        <v>2.7</v>
      </c>
      <c r="IJ4" s="5">
        <v>2.7</v>
      </c>
      <c r="IK4" s="5">
        <v>2.7</v>
      </c>
      <c r="IL4" s="5">
        <v>2.7</v>
      </c>
      <c r="IM4" s="5">
        <v>2.7</v>
      </c>
      <c r="IN4" s="5">
        <v>2.7</v>
      </c>
      <c r="IO4" s="5">
        <v>2.7</v>
      </c>
      <c r="IP4" s="5">
        <v>2.7</v>
      </c>
      <c r="IQ4" s="5">
        <v>2.7</v>
      </c>
      <c r="IR4" s="5">
        <v>2.7</v>
      </c>
      <c r="IS4" s="5">
        <v>2.7</v>
      </c>
      <c r="IT4" s="5">
        <v>2.7</v>
      </c>
      <c r="IU4" s="5">
        <v>2.7</v>
      </c>
      <c r="IV4" s="5">
        <v>2.7</v>
      </c>
      <c r="IW4" s="17">
        <v>2</v>
      </c>
      <c r="IX4" s="5">
        <v>-0.4</v>
      </c>
      <c r="IY4" s="5">
        <v>1.2</v>
      </c>
      <c r="IZ4" s="5">
        <v>3</v>
      </c>
      <c r="JD4" s="1"/>
      <c r="JE4" s="1"/>
      <c r="JF4" s="1"/>
      <c r="JG4" s="1"/>
      <c r="JH4" s="1"/>
      <c r="JI4" s="1"/>
      <c r="JJ4" s="1"/>
      <c r="JK4" s="1"/>
      <c r="JL4" s="1"/>
      <c r="JM4" s="1"/>
      <c r="JN4" s="1"/>
      <c r="JO4" s="1"/>
      <c r="JP4" s="1"/>
      <c r="JQ4" s="1"/>
      <c r="JR4" s="1"/>
      <c r="JS4" s="1"/>
      <c r="JT4" s="1"/>
      <c r="JU4" s="1"/>
      <c r="JV4" s="1"/>
      <c r="JW4" s="1"/>
      <c r="JX4" s="1"/>
      <c r="JY4" s="1"/>
      <c r="JZ4" s="1"/>
      <c r="KA4" s="1"/>
    </row>
    <row r="5" spans="1:312" ht="15.75" x14ac:dyDescent="0.25">
      <c r="A5" s="8">
        <v>3</v>
      </c>
      <c r="B5" s="4">
        <v>2</v>
      </c>
      <c r="C5" s="4">
        <v>3</v>
      </c>
      <c r="D5" s="4">
        <f>grid_data!A4*grid_data!$F$2</f>
        <v>2.690233333333333E-2</v>
      </c>
      <c r="E5" s="4">
        <f>grid_data!B4*grid_data!$F$2</f>
        <v>0.12425893333333332</v>
      </c>
      <c r="F5" s="4">
        <f>grid_data!C4*grid_data!$F$2</f>
        <v>50</v>
      </c>
      <c r="G5" s="4">
        <f>grid_data!D4*grid_data!$F$2</f>
        <v>1.1025</v>
      </c>
      <c r="H5" s="4">
        <f>grid_data!E4*grid_data!$F$2</f>
        <v>0.90249999999999997</v>
      </c>
      <c r="I5" s="4">
        <v>3</v>
      </c>
      <c r="J5" s="11">
        <v>240</v>
      </c>
      <c r="K5">
        <v>0</v>
      </c>
      <c r="L5" s="11">
        <v>40</v>
      </c>
      <c r="M5" s="11">
        <v>40</v>
      </c>
      <c r="N5" s="11">
        <v>120</v>
      </c>
      <c r="O5" s="12">
        <v>1</v>
      </c>
      <c r="P5" s="12">
        <v>1</v>
      </c>
      <c r="Q5" s="11">
        <v>40</v>
      </c>
      <c r="R5">
        <v>0</v>
      </c>
      <c r="S5">
        <v>0</v>
      </c>
      <c r="T5">
        <v>0</v>
      </c>
      <c r="U5" s="13">
        <v>3</v>
      </c>
      <c r="V5" s="11">
        <v>0.8</v>
      </c>
      <c r="W5">
        <f>grid_data!I4</f>
        <v>176.24559221586566</v>
      </c>
      <c r="X5">
        <f>grid_data!J4</f>
        <v>171.91969090257032</v>
      </c>
      <c r="Y5">
        <f>grid_data!K4</f>
        <v>169.21251395166911</v>
      </c>
      <c r="Z5">
        <f>grid_data!L4</f>
        <v>170.63587502894728</v>
      </c>
      <c r="AA5">
        <f>grid_data!M4</f>
        <v>176.72004590829172</v>
      </c>
      <c r="AB5">
        <f>grid_data!N4</f>
        <v>180.04122175527257</v>
      </c>
      <c r="AC5">
        <f>grid_data!O4</f>
        <v>194.63765005755255</v>
      </c>
      <c r="AD5">
        <f>grid_data!P4</f>
        <v>207.00135510135735</v>
      </c>
      <c r="AE5">
        <f>grid_data!Q4</f>
        <v>213.64370679532061</v>
      </c>
      <c r="AF5">
        <f>grid_data!R4</f>
        <v>219.11387877858397</v>
      </c>
      <c r="AG5">
        <f>grid_data!S4</f>
        <v>218.13706235300145</v>
      </c>
      <c r="AH5">
        <f>grid_data!T4</f>
        <v>206.52690140893208</v>
      </c>
      <c r="AI5">
        <f>grid_data!U4</f>
        <v>198.26582535257475</v>
      </c>
      <c r="AJ5">
        <f>grid_data!V4</f>
        <v>192.15374543249911</v>
      </c>
      <c r="AK5">
        <f>grid_data!W4</f>
        <v>191.31647421057093</v>
      </c>
      <c r="AL5">
        <f>grid_data!X4</f>
        <v>197.09364564187482</v>
      </c>
      <c r="AM5">
        <f>grid_data!Y4</f>
        <v>216.37879278695226</v>
      </c>
      <c r="AN5">
        <f>grid_data!Z4</f>
        <v>233.4591257142857</v>
      </c>
      <c r="AO5">
        <f>grid_data!AA4</f>
        <v>224.86314116915739</v>
      </c>
      <c r="AP5">
        <f>grid_data!AB4</f>
        <v>215.5973396464864</v>
      </c>
      <c r="AQ5">
        <f>grid_data!AC4</f>
        <v>204.96399512799962</v>
      </c>
      <c r="AR5">
        <f>grid_data!AD4</f>
        <v>205.41053977969452</v>
      </c>
      <c r="AS5">
        <f>grid_data!AE4</f>
        <v>193.18637993954397</v>
      </c>
      <c r="AT5">
        <f>grid_data!AF4</f>
        <v>184.53457731295339</v>
      </c>
      <c r="AU5" s="1">
        <f>Value_of_Lost_Load!$A$2</f>
        <v>200</v>
      </c>
      <c r="AV5" s="1">
        <v>0</v>
      </c>
      <c r="AW5" s="31">
        <v>4</v>
      </c>
      <c r="AX5" s="1">
        <v>0.9</v>
      </c>
      <c r="AY5" s="1">
        <f>Baseline_RES!B4*Baseline_RES!$Z$2</f>
        <v>0</v>
      </c>
      <c r="AZ5" s="1">
        <f>Baseline_RES!C4*Baseline_RES!$Z$2</f>
        <v>0</v>
      </c>
      <c r="BA5" s="1">
        <f>Baseline_RES!D4*Baseline_RES!$Z$2</f>
        <v>0</v>
      </c>
      <c r="BB5" s="1">
        <f>Baseline_RES!E4*Baseline_RES!$Z$2</f>
        <v>0</v>
      </c>
      <c r="BC5" s="1">
        <f>Baseline_RES!F4*Baseline_RES!$Z$2</f>
        <v>0</v>
      </c>
      <c r="BD5" s="1">
        <f>Baseline_RES!G4*Baseline_RES!$Z$2</f>
        <v>0</v>
      </c>
      <c r="BE5" s="1">
        <f>Baseline_RES!H4*Baseline_RES!$Z$2</f>
        <v>0</v>
      </c>
      <c r="BF5" s="1">
        <f>Baseline_RES!I4*Baseline_RES!$Z$2</f>
        <v>0</v>
      </c>
      <c r="BG5" s="1">
        <f>Baseline_RES!J4*Baseline_RES!$Z$2</f>
        <v>15.985728604420046</v>
      </c>
      <c r="BH5" s="1">
        <f>Baseline_RES!K4*Baseline_RES!$Z$2</f>
        <v>72.151802079409549</v>
      </c>
      <c r="BI5" s="1">
        <f>Baseline_RES!L4*Baseline_RES!$Z$2</f>
        <v>127.453782116322</v>
      </c>
      <c r="BJ5" s="1">
        <f>Baseline_RES!M4*Baseline_RES!$Z$2</f>
        <v>153.16056189910643</v>
      </c>
      <c r="BK5" s="1">
        <f>Baseline_RES!N4*Baseline_RES!$Z$2</f>
        <v>201.98184115044242</v>
      </c>
      <c r="BL5" s="1">
        <f>Baseline_RES!O4*Baseline_RES!$Z$2</f>
        <v>211.05482225024878</v>
      </c>
      <c r="BM5" s="1">
        <f>Baseline_RES!P4*Baseline_RES!$Z$2</f>
        <v>130.69413250910947</v>
      </c>
      <c r="BN5" s="1">
        <f>Baseline_RES!Q4*Baseline_RES!$Z$2</f>
        <v>58.326307070181429</v>
      </c>
      <c r="BO5" s="1">
        <f>Baseline_RES!R4*Baseline_RES!$Z$2</f>
        <v>20.306195794803958</v>
      </c>
      <c r="BP5" s="1">
        <f>Baseline_RES!S4*Baseline_RES!$Z$2</f>
        <v>0</v>
      </c>
      <c r="BQ5" s="1">
        <f>Baseline_RES!T4*Baseline_RES!$Z$2</f>
        <v>0</v>
      </c>
      <c r="BR5" s="1">
        <f>Baseline_RES!U4*Baseline_RES!$Z$2</f>
        <v>0</v>
      </c>
      <c r="BS5" s="1">
        <f>Baseline_RES!V4*Baseline_RES!$Z$2</f>
        <v>0</v>
      </c>
      <c r="BT5" s="1">
        <f>Baseline_RES!W4*Baseline_RES!$Z$2</f>
        <v>0</v>
      </c>
      <c r="BU5" s="1">
        <f>Baseline_RES!X4*Baseline_RES!$Z$2</f>
        <v>0</v>
      </c>
      <c r="BV5" s="1">
        <f>Baseline_RES!Y4*Baseline_RES!$Z$2</f>
        <v>0</v>
      </c>
      <c r="BW5" s="14">
        <v>5</v>
      </c>
      <c r="BX5" s="1">
        <v>0.9</v>
      </c>
      <c r="BY5" s="5">
        <v>1</v>
      </c>
      <c r="BZ5" s="5">
        <v>0</v>
      </c>
      <c r="CA5" s="5">
        <v>97</v>
      </c>
      <c r="CB5" s="5">
        <v>97</v>
      </c>
      <c r="CC5" s="5">
        <v>97</v>
      </c>
      <c r="CD5" s="5">
        <v>97</v>
      </c>
      <c r="CE5" s="5">
        <v>97</v>
      </c>
      <c r="CF5" s="5">
        <v>97</v>
      </c>
      <c r="CG5" s="5">
        <v>97</v>
      </c>
      <c r="CH5" s="5">
        <v>97</v>
      </c>
      <c r="CI5" s="5">
        <v>97</v>
      </c>
      <c r="CJ5" s="5">
        <v>97</v>
      </c>
      <c r="CK5" s="5">
        <v>97</v>
      </c>
      <c r="CL5" s="5">
        <v>97</v>
      </c>
      <c r="CM5" s="5">
        <v>97</v>
      </c>
      <c r="CN5" s="5">
        <v>97</v>
      </c>
      <c r="CO5" s="5">
        <v>97</v>
      </c>
      <c r="CP5" s="5">
        <v>97</v>
      </c>
      <c r="CQ5" s="5">
        <v>97</v>
      </c>
      <c r="CR5" s="5">
        <v>97</v>
      </c>
      <c r="CS5" s="5">
        <v>97</v>
      </c>
      <c r="CT5" s="5">
        <v>97</v>
      </c>
      <c r="CU5" s="5">
        <v>97</v>
      </c>
      <c r="CV5" s="5">
        <v>97</v>
      </c>
      <c r="CW5" s="5">
        <v>97</v>
      </c>
      <c r="CX5" s="5">
        <v>97</v>
      </c>
      <c r="CY5" s="5">
        <v>9.6999999999999993</v>
      </c>
      <c r="CZ5" s="5">
        <v>9.6999999999999993</v>
      </c>
      <c r="DA5" s="5">
        <v>9.6999999999999993</v>
      </c>
      <c r="DB5" s="5">
        <v>9.6999999999999993</v>
      </c>
      <c r="DC5" s="5">
        <v>9.6999999999999993</v>
      </c>
      <c r="DD5" s="5">
        <v>9.6999999999999993</v>
      </c>
      <c r="DE5" s="5">
        <v>9.6999999999999993</v>
      </c>
      <c r="DF5" s="5">
        <v>9.6999999999999993</v>
      </c>
      <c r="DG5" s="5">
        <v>9.6999999999999993</v>
      </c>
      <c r="DH5" s="5">
        <v>9.6999999999999993</v>
      </c>
      <c r="DI5" s="5">
        <v>9.6999999999999993</v>
      </c>
      <c r="DJ5" s="5">
        <v>9.6999999999999993</v>
      </c>
      <c r="DK5" s="5">
        <v>9.6999999999999993</v>
      </c>
      <c r="DL5" s="5">
        <v>9.6999999999999993</v>
      </c>
      <c r="DM5" s="5">
        <v>9.6999999999999993</v>
      </c>
      <c r="DN5" s="5">
        <v>9.6999999999999993</v>
      </c>
      <c r="DO5" s="5">
        <v>9.6999999999999993</v>
      </c>
      <c r="DP5" s="5">
        <v>9.6999999999999993</v>
      </c>
      <c r="DQ5" s="5">
        <v>9.6999999999999993</v>
      </c>
      <c r="DR5" s="5">
        <v>9.6999999999999993</v>
      </c>
      <c r="DS5" s="5">
        <v>9.6999999999999993</v>
      </c>
      <c r="DT5" s="5">
        <v>9.6999999999999993</v>
      </c>
      <c r="DU5" s="5">
        <v>9.6999999999999993</v>
      </c>
      <c r="DV5" s="5">
        <v>9.6999999999999993</v>
      </c>
      <c r="EA5" s="8">
        <f t="shared" si="0"/>
        <v>3</v>
      </c>
      <c r="EB5" s="4">
        <f t="shared" si="1"/>
        <v>2</v>
      </c>
      <c r="EC5" s="4">
        <f t="shared" si="2"/>
        <v>3</v>
      </c>
      <c r="ED5" s="4">
        <f t="shared" si="3"/>
        <v>2.690233333333333E-2</v>
      </c>
      <c r="EE5" s="4">
        <f t="shared" si="4"/>
        <v>0.12425893333333332</v>
      </c>
      <c r="EF5" s="6">
        <f t="shared" si="5"/>
        <v>50</v>
      </c>
      <c r="EG5" s="5">
        <f t="shared" si="6"/>
        <v>1.1025</v>
      </c>
      <c r="EH5" s="5">
        <f t="shared" si="7"/>
        <v>0.90249999999999997</v>
      </c>
      <c r="EI5" s="4">
        <v>3</v>
      </c>
      <c r="EJ5" s="11">
        <v>240</v>
      </c>
      <c r="EK5">
        <v>0</v>
      </c>
      <c r="EL5" s="11">
        <v>40</v>
      </c>
      <c r="EM5" s="11">
        <v>40</v>
      </c>
      <c r="EN5" s="11">
        <v>120</v>
      </c>
      <c r="EO5" s="12">
        <v>1</v>
      </c>
      <c r="EP5" s="12">
        <v>1</v>
      </c>
      <c r="EQ5" s="11">
        <v>40</v>
      </c>
      <c r="ER5">
        <v>0</v>
      </c>
      <c r="ES5">
        <v>0</v>
      </c>
      <c r="ET5">
        <v>0</v>
      </c>
      <c r="EU5" s="13">
        <v>3</v>
      </c>
      <c r="EV5" s="11">
        <v>0.8</v>
      </c>
      <c r="EW5">
        <f t="shared" si="8"/>
        <v>176.24559221586566</v>
      </c>
      <c r="EX5">
        <f t="shared" si="9"/>
        <v>171.91969090257032</v>
      </c>
      <c r="EY5">
        <f t="shared" si="10"/>
        <v>169.21251395166911</v>
      </c>
      <c r="EZ5">
        <f t="shared" si="11"/>
        <v>170.63587502894728</v>
      </c>
      <c r="FA5">
        <f t="shared" si="12"/>
        <v>176.72004590829172</v>
      </c>
      <c r="FB5">
        <f t="shared" si="13"/>
        <v>180.04122175527257</v>
      </c>
      <c r="FC5">
        <f t="shared" si="14"/>
        <v>194.63765005755255</v>
      </c>
      <c r="FD5">
        <f t="shared" si="15"/>
        <v>207.00135510135735</v>
      </c>
      <c r="FE5">
        <f t="shared" si="16"/>
        <v>213.64370679532061</v>
      </c>
      <c r="FF5">
        <f t="shared" si="17"/>
        <v>219.11387877858397</v>
      </c>
      <c r="FG5">
        <f t="shared" si="18"/>
        <v>218.13706235300145</v>
      </c>
      <c r="FH5">
        <f t="shared" si="19"/>
        <v>206.52690140893208</v>
      </c>
      <c r="FI5">
        <f t="shared" si="20"/>
        <v>198.26582535257475</v>
      </c>
      <c r="FJ5">
        <f t="shared" si="21"/>
        <v>192.15374543249911</v>
      </c>
      <c r="FK5">
        <f t="shared" si="22"/>
        <v>191.31647421057093</v>
      </c>
      <c r="FL5">
        <f t="shared" si="23"/>
        <v>197.09364564187482</v>
      </c>
      <c r="FM5">
        <f t="shared" si="24"/>
        <v>216.37879278695226</v>
      </c>
      <c r="FN5">
        <f t="shared" si="25"/>
        <v>233.4591257142857</v>
      </c>
      <c r="FO5">
        <f t="shared" si="26"/>
        <v>224.86314116915739</v>
      </c>
      <c r="FP5">
        <f t="shared" si="27"/>
        <v>215.5973396464864</v>
      </c>
      <c r="FQ5">
        <f t="shared" si="28"/>
        <v>204.96399512799962</v>
      </c>
      <c r="FR5">
        <f t="shared" si="29"/>
        <v>205.41053977969452</v>
      </c>
      <c r="FS5">
        <f t="shared" si="30"/>
        <v>193.18637993954397</v>
      </c>
      <c r="FT5">
        <f t="shared" si="31"/>
        <v>184.53457731295339</v>
      </c>
      <c r="FU5" s="1">
        <f>Value_of_Lost_Load!$A$2</f>
        <v>200</v>
      </c>
      <c r="FV5" s="1">
        <v>0</v>
      </c>
      <c r="FW5" s="31">
        <f t="shared" si="32"/>
        <v>4</v>
      </c>
      <c r="FX5" s="1">
        <f t="shared" si="33"/>
        <v>0.9</v>
      </c>
      <c r="FY5" s="1">
        <f t="shared" si="34"/>
        <v>0</v>
      </c>
      <c r="FZ5" s="1">
        <f t="shared" si="35"/>
        <v>0</v>
      </c>
      <c r="GA5" s="1">
        <f t="shared" si="36"/>
        <v>0</v>
      </c>
      <c r="GB5" s="1">
        <f t="shared" si="37"/>
        <v>0</v>
      </c>
      <c r="GC5" s="1">
        <f t="shared" si="38"/>
        <v>0</v>
      </c>
      <c r="GD5" s="1">
        <f t="shared" si="39"/>
        <v>0</v>
      </c>
      <c r="GE5" s="1">
        <f t="shared" si="40"/>
        <v>0</v>
      </c>
      <c r="GF5" s="1">
        <f t="shared" si="41"/>
        <v>0</v>
      </c>
      <c r="GG5" s="1">
        <f t="shared" si="42"/>
        <v>15.985728604420046</v>
      </c>
      <c r="GH5" s="1">
        <f t="shared" si="43"/>
        <v>72.151802079409549</v>
      </c>
      <c r="GI5" s="1">
        <f t="shared" si="44"/>
        <v>127.453782116322</v>
      </c>
      <c r="GJ5" s="1">
        <f t="shared" si="45"/>
        <v>153.16056189910643</v>
      </c>
      <c r="GK5" s="1">
        <f t="shared" si="46"/>
        <v>201.98184115044242</v>
      </c>
      <c r="GL5" s="1">
        <f t="shared" si="47"/>
        <v>211.05482225024878</v>
      </c>
      <c r="GM5" s="1">
        <f t="shared" si="48"/>
        <v>130.69413250910947</v>
      </c>
      <c r="GN5" s="1">
        <f t="shared" si="49"/>
        <v>58.326307070181429</v>
      </c>
      <c r="GO5" s="1">
        <f t="shared" si="50"/>
        <v>20.306195794803958</v>
      </c>
      <c r="GP5" s="1">
        <f t="shared" si="51"/>
        <v>0</v>
      </c>
      <c r="GQ5" s="1">
        <f t="shared" si="52"/>
        <v>0</v>
      </c>
      <c r="GR5" s="1">
        <f t="shared" si="53"/>
        <v>0</v>
      </c>
      <c r="GS5" s="1">
        <f t="shared" si="54"/>
        <v>0</v>
      </c>
      <c r="GT5" s="1">
        <f t="shared" si="55"/>
        <v>0</v>
      </c>
      <c r="GU5" s="1">
        <f t="shared" si="56"/>
        <v>0</v>
      </c>
      <c r="GV5" s="1">
        <f t="shared" si="57"/>
        <v>0</v>
      </c>
      <c r="GW5" s="14">
        <v>5</v>
      </c>
      <c r="GX5" s="1">
        <v>0.9</v>
      </c>
      <c r="GY5" s="5">
        <v>1</v>
      </c>
      <c r="GZ5" s="5">
        <v>0</v>
      </c>
      <c r="HA5" s="5">
        <v>29</v>
      </c>
      <c r="HB5" s="5">
        <v>29</v>
      </c>
      <c r="HC5" s="5">
        <v>29</v>
      </c>
      <c r="HD5" s="5">
        <v>29</v>
      </c>
      <c r="HE5" s="5">
        <v>29</v>
      </c>
      <c r="HF5" s="5">
        <v>29</v>
      </c>
      <c r="HG5" s="5">
        <v>29</v>
      </c>
      <c r="HH5" s="5">
        <v>29</v>
      </c>
      <c r="HI5" s="5">
        <v>29</v>
      </c>
      <c r="HJ5" s="5">
        <v>29</v>
      </c>
      <c r="HK5" s="5">
        <v>29</v>
      </c>
      <c r="HL5" s="5">
        <v>29</v>
      </c>
      <c r="HM5" s="5">
        <v>29</v>
      </c>
      <c r="HN5" s="5">
        <v>29</v>
      </c>
      <c r="HO5" s="5">
        <v>29</v>
      </c>
      <c r="HP5" s="5">
        <v>29</v>
      </c>
      <c r="HQ5" s="5">
        <v>29</v>
      </c>
      <c r="HR5" s="5">
        <v>29</v>
      </c>
      <c r="HS5" s="5">
        <v>29</v>
      </c>
      <c r="HT5" s="5">
        <v>29</v>
      </c>
      <c r="HU5" s="5">
        <v>29</v>
      </c>
      <c r="HV5" s="5">
        <v>29</v>
      </c>
      <c r="HW5" s="5">
        <v>29</v>
      </c>
      <c r="HX5" s="5">
        <v>29</v>
      </c>
      <c r="HY5" s="5">
        <v>2.9</v>
      </c>
      <c r="HZ5" s="5">
        <v>2.9</v>
      </c>
      <c r="IA5" s="5">
        <v>2.9</v>
      </c>
      <c r="IB5" s="5">
        <v>2.9</v>
      </c>
      <c r="IC5" s="5">
        <v>2.9</v>
      </c>
      <c r="ID5" s="5">
        <v>2.9</v>
      </c>
      <c r="IE5" s="5">
        <v>2.9</v>
      </c>
      <c r="IF5" s="5">
        <v>2.9</v>
      </c>
      <c r="IG5" s="5">
        <v>2.9</v>
      </c>
      <c r="IH5" s="5">
        <v>2.9</v>
      </c>
      <c r="II5" s="5">
        <v>2.9</v>
      </c>
      <c r="IJ5" s="5">
        <v>2.9</v>
      </c>
      <c r="IK5" s="5">
        <v>2.9</v>
      </c>
      <c r="IL5" s="5">
        <v>2.9</v>
      </c>
      <c r="IM5" s="5">
        <v>2.9</v>
      </c>
      <c r="IN5" s="5">
        <v>2.9</v>
      </c>
      <c r="IO5" s="5">
        <v>2.9</v>
      </c>
      <c r="IP5" s="5">
        <v>2.9</v>
      </c>
      <c r="IQ5" s="5">
        <v>2.9</v>
      </c>
      <c r="IR5" s="5">
        <v>2.9</v>
      </c>
      <c r="IS5" s="5">
        <v>2.9</v>
      </c>
      <c r="IT5" s="5">
        <v>2.9</v>
      </c>
      <c r="IU5" s="5">
        <v>2.9</v>
      </c>
      <c r="IV5" s="5">
        <v>2.9</v>
      </c>
      <c r="JD5" s="1"/>
      <c r="JE5" s="1"/>
      <c r="JF5" s="1"/>
      <c r="JG5" s="1"/>
      <c r="JH5" s="1"/>
      <c r="JI5" s="1"/>
      <c r="JJ5" s="1"/>
      <c r="JK5" s="1"/>
      <c r="JL5" s="1"/>
      <c r="JM5" s="1"/>
      <c r="JN5" s="1"/>
      <c r="JO5" s="1"/>
      <c r="JP5" s="1"/>
      <c r="JQ5" s="1"/>
      <c r="JR5" s="1"/>
      <c r="JS5" s="1"/>
      <c r="JT5" s="1"/>
      <c r="JU5" s="1"/>
      <c r="JV5" s="1"/>
      <c r="JW5" s="1"/>
      <c r="JX5" s="1"/>
      <c r="JY5" s="1"/>
      <c r="JZ5" s="1"/>
      <c r="KA5" s="1"/>
      <c r="KC5" s="5"/>
      <c r="KD5" s="5"/>
      <c r="KE5" s="5"/>
      <c r="KF5" s="5"/>
      <c r="KG5" s="5"/>
      <c r="KH5" s="5"/>
      <c r="KI5" s="5"/>
      <c r="KJ5" s="5"/>
      <c r="KK5" s="5"/>
      <c r="KL5" s="5"/>
      <c r="KM5" s="5"/>
      <c r="KN5" s="5"/>
      <c r="KO5" s="5"/>
      <c r="KP5" s="5"/>
      <c r="KQ5" s="5"/>
      <c r="KR5" s="5"/>
      <c r="KS5" s="5"/>
      <c r="KT5" s="5"/>
      <c r="KU5" s="5"/>
      <c r="KV5" s="5"/>
      <c r="KW5" s="5"/>
      <c r="KX5" s="5"/>
      <c r="KY5" s="5"/>
      <c r="KZ5" s="5"/>
    </row>
    <row r="6" spans="1:312" ht="15.75" x14ac:dyDescent="0.25">
      <c r="A6" s="8">
        <v>4</v>
      </c>
      <c r="B6" s="4">
        <v>3</v>
      </c>
      <c r="C6" s="4">
        <v>4</v>
      </c>
      <c r="D6" s="4">
        <f>grid_data!A5*grid_data!$F$2</f>
        <v>2.3352999999999999E-2</v>
      </c>
      <c r="E6" s="4">
        <f>grid_data!B5*grid_data!$F$2</f>
        <v>6.0294300000000002E-2</v>
      </c>
      <c r="F6" s="4">
        <f>grid_data!C5*grid_data!$F$2</f>
        <v>50</v>
      </c>
      <c r="G6" s="4">
        <f>grid_data!D5*grid_data!$F$2</f>
        <v>1.1025</v>
      </c>
      <c r="H6" s="4">
        <f>grid_data!E5*grid_data!$F$2</f>
        <v>0.90249999999999997</v>
      </c>
      <c r="I6" s="4">
        <v>4</v>
      </c>
      <c r="J6" s="11">
        <v>240</v>
      </c>
      <c r="K6">
        <v>0</v>
      </c>
      <c r="L6" s="11">
        <v>40</v>
      </c>
      <c r="M6" s="11">
        <v>40</v>
      </c>
      <c r="N6" s="11">
        <v>120</v>
      </c>
      <c r="O6" s="12">
        <v>1</v>
      </c>
      <c r="P6" s="12">
        <v>1</v>
      </c>
      <c r="Q6" s="11">
        <v>40</v>
      </c>
      <c r="R6">
        <v>0</v>
      </c>
      <c r="S6">
        <v>0</v>
      </c>
      <c r="T6">
        <v>0</v>
      </c>
      <c r="U6" s="13">
        <v>4</v>
      </c>
      <c r="V6" s="11">
        <v>0.8</v>
      </c>
      <c r="W6">
        <f>grid_data!I5</f>
        <v>77.636367343523304</v>
      </c>
      <c r="X6">
        <f>grid_data!J5</f>
        <v>75.730803299462053</v>
      </c>
      <c r="Y6">
        <f>grid_data!K5</f>
        <v>74.538289026727014</v>
      </c>
      <c r="Z6">
        <f>grid_data!L5</f>
        <v>75.165281067030989</v>
      </c>
      <c r="AA6">
        <f>grid_data!M5</f>
        <v>77.845364690291234</v>
      </c>
      <c r="AB6">
        <f>grid_data!N5</f>
        <v>79.308346117667412</v>
      </c>
      <c r="AC6">
        <f>grid_data!O5</f>
        <v>85.738088021176537</v>
      </c>
      <c r="AD6">
        <f>grid_data!P5</f>
        <v>91.184312998719236</v>
      </c>
      <c r="AE6">
        <f>grid_data!Q5</f>
        <v>94.110275853470824</v>
      </c>
      <c r="AF6">
        <f>grid_data!R5</f>
        <v>96.519892322090328</v>
      </c>
      <c r="AG6">
        <f>grid_data!S5</f>
        <v>96.089603666979855</v>
      </c>
      <c r="AH6">
        <f>grid_data!T5</f>
        <v>90.975315651951334</v>
      </c>
      <c r="AI6">
        <f>grid_data!U5</f>
        <v>87.336303025872851</v>
      </c>
      <c r="AJ6">
        <f>grid_data!V5</f>
        <v>84.643925441038448</v>
      </c>
      <c r="AK6">
        <f>grid_data!W5</f>
        <v>84.275106593800359</v>
      </c>
      <c r="AL6">
        <f>grid_data!X5</f>
        <v>86.819956639740766</v>
      </c>
      <c r="AM6">
        <f>grid_data!Y5</f>
        <v>95.315084087780576</v>
      </c>
      <c r="AN6">
        <f>grid_data!Z5</f>
        <v>102.83898857142857</v>
      </c>
      <c r="AO6">
        <f>grid_data!AA5</f>
        <v>99.052448406455312</v>
      </c>
      <c r="AP6">
        <f>grid_data!AB5</f>
        <v>94.97085316369251</v>
      </c>
      <c r="AQ6">
        <f>grid_data!AC5</f>
        <v>90.286853803774463</v>
      </c>
      <c r="AR6">
        <f>grid_data!AD5</f>
        <v>90.483557188967723</v>
      </c>
      <c r="AS6">
        <f>grid_data!AE5</f>
        <v>85.098802019298176</v>
      </c>
      <c r="AT6">
        <f>grid_data!AF5</f>
        <v>81.287673931175675</v>
      </c>
      <c r="AU6" s="1">
        <f>Value_of_Lost_Load!$A$2</f>
        <v>200</v>
      </c>
      <c r="AV6" s="1">
        <v>0</v>
      </c>
      <c r="AW6" s="32">
        <v>5</v>
      </c>
      <c r="AX6" s="32">
        <v>0.9</v>
      </c>
      <c r="AY6" s="32">
        <f>Baseline_RES!B5*Baseline_RES!$Z$2</f>
        <v>0</v>
      </c>
      <c r="AZ6" s="32">
        <f>Baseline_RES!C5*Baseline_RES!$Z$2</f>
        <v>0</v>
      </c>
      <c r="BA6" s="32">
        <f>Baseline_RES!D5*Baseline_RES!$Z$2</f>
        <v>0</v>
      </c>
      <c r="BB6" s="32">
        <f>Baseline_RES!E5*Baseline_RES!$Z$2</f>
        <v>0</v>
      </c>
      <c r="BC6" s="32">
        <f>Baseline_RES!F5*Baseline_RES!$Z$2</f>
        <v>0</v>
      </c>
      <c r="BD6" s="32">
        <f>Baseline_RES!G5*Baseline_RES!$Z$2</f>
        <v>0</v>
      </c>
      <c r="BE6" s="32">
        <f>Baseline_RES!H5*Baseline_RES!$Z$2</f>
        <v>0</v>
      </c>
      <c r="BF6" s="32">
        <f>Baseline_RES!I5*Baseline_RES!$Z$2</f>
        <v>0</v>
      </c>
      <c r="BG6" s="32">
        <f>Baseline_RES!J5*Baseline_RES!$Z$2</f>
        <v>11.585360195854715</v>
      </c>
      <c r="BH6" s="32">
        <f>Baseline_RES!K5*Baseline_RES!$Z$2</f>
        <v>52.290679802911704</v>
      </c>
      <c r="BI6" s="32">
        <f>Baseline_RES!L5*Baseline_RES!$Z$2</f>
        <v>92.369763723706455</v>
      </c>
      <c r="BJ6" s="32">
        <f>Baseline_RES!M5*Baseline_RES!$Z$2</f>
        <v>111.00027539001395</v>
      </c>
      <c r="BK6" s="32">
        <f>Baseline_RES!N5*Baseline_RES!$Z$2</f>
        <v>146.38259166383983</v>
      </c>
      <c r="BL6" s="32">
        <f>Baseline_RES!O5*Baseline_RES!$Z$2</f>
        <v>152.95806636959571</v>
      </c>
      <c r="BM6" s="32">
        <f>Baseline_RES!P5*Baseline_RES!$Z$2</f>
        <v>94.718147547190128</v>
      </c>
      <c r="BN6" s="32">
        <f>Baseline_RES!Q5*Baseline_RES!$Z$2</f>
        <v>42.270908822713281</v>
      </c>
      <c r="BO6" s="32">
        <f>Baseline_RES!R5*Baseline_RES!$Z$2</f>
        <v>14.716538627166873</v>
      </c>
      <c r="BP6" s="32">
        <f>Baseline_RES!S5*Baseline_RES!$Z$2</f>
        <v>0</v>
      </c>
      <c r="BQ6" s="32">
        <f>Baseline_RES!T5*Baseline_RES!$Z$2</f>
        <v>0</v>
      </c>
      <c r="BR6" s="32">
        <f>Baseline_RES!U5*Baseline_RES!$Z$2</f>
        <v>0</v>
      </c>
      <c r="BS6" s="32">
        <f>Baseline_RES!V5*Baseline_RES!$Z$2</f>
        <v>0</v>
      </c>
      <c r="BT6" s="32">
        <f>Baseline_RES!W5*Baseline_RES!$Z$2</f>
        <v>0</v>
      </c>
      <c r="BU6" s="32">
        <f>Baseline_RES!X5*Baseline_RES!$Z$2</f>
        <v>0</v>
      </c>
      <c r="BV6" s="32">
        <f>Baseline_RES!Y5*Baseline_RES!$Z$2</f>
        <v>0</v>
      </c>
      <c r="BW6" s="14"/>
      <c r="BX6" s="1"/>
      <c r="EA6" s="8">
        <f t="shared" si="0"/>
        <v>4</v>
      </c>
      <c r="EB6" s="4">
        <f t="shared" si="1"/>
        <v>3</v>
      </c>
      <c r="EC6" s="4">
        <f t="shared" si="2"/>
        <v>4</v>
      </c>
      <c r="ED6" s="4">
        <f t="shared" si="3"/>
        <v>2.3352999999999999E-2</v>
      </c>
      <c r="EE6" s="4">
        <f t="shared" si="4"/>
        <v>6.0294300000000002E-2</v>
      </c>
      <c r="EF6" s="6">
        <f t="shared" si="5"/>
        <v>50</v>
      </c>
      <c r="EG6" s="5">
        <f t="shared" si="6"/>
        <v>1.1025</v>
      </c>
      <c r="EH6" s="5">
        <f t="shared" si="7"/>
        <v>0.90249999999999997</v>
      </c>
      <c r="EI6" s="4">
        <v>4</v>
      </c>
      <c r="EJ6" s="11">
        <v>240</v>
      </c>
      <c r="EK6">
        <v>0</v>
      </c>
      <c r="EL6" s="11">
        <v>40</v>
      </c>
      <c r="EM6" s="11">
        <v>40</v>
      </c>
      <c r="EN6" s="11">
        <v>120</v>
      </c>
      <c r="EO6" s="12">
        <v>1</v>
      </c>
      <c r="EP6" s="12">
        <v>1</v>
      </c>
      <c r="EQ6" s="11">
        <v>40</v>
      </c>
      <c r="ER6">
        <v>0</v>
      </c>
      <c r="ES6">
        <v>0</v>
      </c>
      <c r="ET6">
        <v>0</v>
      </c>
      <c r="EU6" s="13">
        <v>4</v>
      </c>
      <c r="EV6" s="11">
        <v>0.8</v>
      </c>
      <c r="EW6">
        <f t="shared" si="8"/>
        <v>77.636367343523304</v>
      </c>
      <c r="EX6">
        <f t="shared" si="9"/>
        <v>75.730803299462053</v>
      </c>
      <c r="EY6">
        <f t="shared" si="10"/>
        <v>74.538289026727014</v>
      </c>
      <c r="EZ6">
        <f t="shared" si="11"/>
        <v>75.165281067030989</v>
      </c>
      <c r="FA6">
        <f t="shared" si="12"/>
        <v>77.845364690291234</v>
      </c>
      <c r="FB6">
        <f t="shared" si="13"/>
        <v>79.308346117667412</v>
      </c>
      <c r="FC6">
        <f t="shared" si="14"/>
        <v>85.738088021176537</v>
      </c>
      <c r="FD6">
        <f t="shared" si="15"/>
        <v>91.184312998719236</v>
      </c>
      <c r="FE6">
        <f t="shared" si="16"/>
        <v>94.110275853470824</v>
      </c>
      <c r="FF6">
        <f t="shared" si="17"/>
        <v>96.519892322090328</v>
      </c>
      <c r="FG6">
        <f t="shared" si="18"/>
        <v>96.089603666979855</v>
      </c>
      <c r="FH6">
        <f t="shared" si="19"/>
        <v>90.975315651951334</v>
      </c>
      <c r="FI6">
        <f t="shared" si="20"/>
        <v>87.336303025872851</v>
      </c>
      <c r="FJ6">
        <f t="shared" si="21"/>
        <v>84.643925441038448</v>
      </c>
      <c r="FK6">
        <f t="shared" si="22"/>
        <v>84.275106593800359</v>
      </c>
      <c r="FL6">
        <f t="shared" si="23"/>
        <v>86.819956639740766</v>
      </c>
      <c r="FM6">
        <f t="shared" si="24"/>
        <v>95.315084087780576</v>
      </c>
      <c r="FN6">
        <f t="shared" si="25"/>
        <v>102.83898857142857</v>
      </c>
      <c r="FO6">
        <f t="shared" si="26"/>
        <v>99.052448406455312</v>
      </c>
      <c r="FP6">
        <f t="shared" si="27"/>
        <v>94.97085316369251</v>
      </c>
      <c r="FQ6">
        <f t="shared" si="28"/>
        <v>90.286853803774463</v>
      </c>
      <c r="FR6">
        <f t="shared" si="29"/>
        <v>90.483557188967723</v>
      </c>
      <c r="FS6">
        <f t="shared" si="30"/>
        <v>85.098802019298176</v>
      </c>
      <c r="FT6">
        <f t="shared" si="31"/>
        <v>81.287673931175675</v>
      </c>
      <c r="FU6" s="1">
        <f>Value_of_Lost_Load!$A$2</f>
        <v>200</v>
      </c>
      <c r="FV6" s="1">
        <v>0</v>
      </c>
      <c r="FW6" s="32">
        <f t="shared" si="32"/>
        <v>5</v>
      </c>
      <c r="FX6" s="32">
        <f t="shared" si="33"/>
        <v>0.9</v>
      </c>
      <c r="FY6" s="32">
        <f t="shared" si="34"/>
        <v>0</v>
      </c>
      <c r="FZ6" s="32">
        <f t="shared" si="35"/>
        <v>0</v>
      </c>
      <c r="GA6" s="32">
        <f t="shared" si="36"/>
        <v>0</v>
      </c>
      <c r="GB6" s="32">
        <f t="shared" si="37"/>
        <v>0</v>
      </c>
      <c r="GC6" s="32">
        <f t="shared" si="38"/>
        <v>0</v>
      </c>
      <c r="GD6" s="32">
        <f t="shared" si="39"/>
        <v>0</v>
      </c>
      <c r="GE6" s="32">
        <f t="shared" si="40"/>
        <v>0</v>
      </c>
      <c r="GF6" s="32">
        <f t="shared" si="41"/>
        <v>0</v>
      </c>
      <c r="GG6" s="32">
        <f t="shared" si="42"/>
        <v>11.585360195854715</v>
      </c>
      <c r="GH6" s="32">
        <f t="shared" si="43"/>
        <v>52.290679802911704</v>
      </c>
      <c r="GI6" s="32">
        <f t="shared" si="44"/>
        <v>92.369763723706455</v>
      </c>
      <c r="GJ6" s="32">
        <f t="shared" si="45"/>
        <v>111.00027539001395</v>
      </c>
      <c r="GK6" s="32">
        <f t="shared" si="46"/>
        <v>146.38259166383983</v>
      </c>
      <c r="GL6" s="32">
        <f t="shared" si="47"/>
        <v>152.95806636959571</v>
      </c>
      <c r="GM6" s="32">
        <f t="shared" si="48"/>
        <v>94.718147547190128</v>
      </c>
      <c r="GN6" s="32">
        <f t="shared" si="49"/>
        <v>42.270908822713281</v>
      </c>
      <c r="GO6" s="32">
        <f t="shared" si="50"/>
        <v>14.716538627166873</v>
      </c>
      <c r="GP6" s="32">
        <f t="shared" si="51"/>
        <v>0</v>
      </c>
      <c r="GQ6" s="32">
        <f t="shared" si="52"/>
        <v>0</v>
      </c>
      <c r="GR6" s="32">
        <f t="shared" si="53"/>
        <v>0</v>
      </c>
      <c r="GS6" s="32">
        <f t="shared" si="54"/>
        <v>0</v>
      </c>
      <c r="GT6" s="32">
        <f t="shared" si="55"/>
        <v>0</v>
      </c>
      <c r="GU6" s="32">
        <f t="shared" si="56"/>
        <v>0</v>
      </c>
      <c r="GV6" s="32">
        <f t="shared" si="57"/>
        <v>0</v>
      </c>
      <c r="GW6" s="14"/>
      <c r="GX6" s="1"/>
      <c r="JD6" s="1"/>
      <c r="JE6" s="1"/>
      <c r="JF6" s="1"/>
      <c r="JG6" s="1"/>
      <c r="JH6" s="1"/>
      <c r="JI6" s="1"/>
      <c r="JJ6" s="1"/>
      <c r="JK6" s="1"/>
      <c r="JL6" s="1"/>
      <c r="JM6" s="1"/>
      <c r="JN6" s="1"/>
      <c r="JO6" s="1"/>
      <c r="JP6" s="1"/>
      <c r="JQ6" s="1"/>
      <c r="JR6" s="1"/>
      <c r="JS6" s="1"/>
      <c r="JT6" s="1"/>
      <c r="JU6" s="1"/>
      <c r="JV6" s="1"/>
      <c r="JW6" s="1"/>
      <c r="JX6" s="1"/>
      <c r="JY6" s="1"/>
      <c r="JZ6" s="1"/>
      <c r="KA6" s="1"/>
      <c r="KC6" s="5"/>
      <c r="KD6" s="5"/>
      <c r="KE6" s="5"/>
      <c r="KF6" s="5"/>
      <c r="KG6" s="5"/>
      <c r="KH6" s="5"/>
      <c r="KI6" s="5"/>
      <c r="KJ6" s="5"/>
      <c r="KK6" s="5"/>
      <c r="KL6" s="5"/>
      <c r="KM6" s="5"/>
      <c r="KN6" s="5"/>
      <c r="KO6" s="5"/>
      <c r="KP6" s="5"/>
      <c r="KQ6" s="5"/>
      <c r="KR6" s="5"/>
      <c r="KS6" s="5"/>
      <c r="KT6" s="5"/>
      <c r="KU6" s="5"/>
      <c r="KV6" s="5"/>
      <c r="KW6" s="5"/>
      <c r="KX6" s="5"/>
      <c r="KY6" s="5"/>
      <c r="KZ6" s="5"/>
    </row>
    <row r="7" spans="1:312" ht="15.75" x14ac:dyDescent="0.25">
      <c r="A7" s="8">
        <v>5</v>
      </c>
      <c r="B7" s="4">
        <v>4</v>
      </c>
      <c r="C7" s="4">
        <v>5</v>
      </c>
      <c r="D7" s="4">
        <f>grid_data!A6*grid_data!$F$2</f>
        <v>5.703133333333333E-2</v>
      </c>
      <c r="E7" s="4">
        <f>grid_data!B6*grid_data!$F$2</f>
        <v>0.1474143</v>
      </c>
      <c r="F7" s="4">
        <f>grid_data!C6*grid_data!$F$2</f>
        <v>50</v>
      </c>
      <c r="G7" s="4">
        <f>grid_data!D6*grid_data!$F$2</f>
        <v>1.1025</v>
      </c>
      <c r="H7" s="4">
        <f>grid_data!E6*grid_data!$F$2</f>
        <v>0.90249999999999997</v>
      </c>
      <c r="I7" s="4">
        <v>5</v>
      </c>
      <c r="J7" s="11">
        <v>240</v>
      </c>
      <c r="K7">
        <v>0</v>
      </c>
      <c r="L7" s="11">
        <v>40</v>
      </c>
      <c r="M7" s="11">
        <v>40</v>
      </c>
      <c r="N7" s="11">
        <v>120</v>
      </c>
      <c r="O7" s="12">
        <v>1</v>
      </c>
      <c r="P7" s="12">
        <v>1</v>
      </c>
      <c r="Q7" s="11">
        <v>40</v>
      </c>
      <c r="R7">
        <v>0</v>
      </c>
      <c r="S7">
        <v>0</v>
      </c>
      <c r="T7">
        <v>0</v>
      </c>
      <c r="U7" s="13">
        <v>6</v>
      </c>
      <c r="V7" s="11">
        <v>0.8</v>
      </c>
      <c r="W7">
        <f>grid_data!I6</f>
        <v>117.3744131876015</v>
      </c>
      <c r="X7">
        <f>grid_data!J6</f>
        <v>114.49348934847609</v>
      </c>
      <c r="Y7">
        <f>grid_data!K6</f>
        <v>112.69058862334526</v>
      </c>
      <c r="Z7">
        <f>grid_data!L6</f>
        <v>113.63850549944509</v>
      </c>
      <c r="AA7">
        <f>grid_data!M6</f>
        <v>117.69038547963478</v>
      </c>
      <c r="AB7">
        <f>grid_data!N6</f>
        <v>119.90219152386626</v>
      </c>
      <c r="AC7">
        <f>grid_data!O6</f>
        <v>129.62298615523869</v>
      </c>
      <c r="AD7">
        <f>grid_data!P6</f>
        <v>137.8568523535136</v>
      </c>
      <c r="AE7">
        <f>grid_data!Q6</f>
        <v>142.28046444197724</v>
      </c>
      <c r="AF7">
        <f>grid_data!R6</f>
        <v>145.92343910306553</v>
      </c>
      <c r="AG7">
        <f>grid_data!S6</f>
        <v>145.27290791358564</v>
      </c>
      <c r="AH7">
        <f>grid_data!T6</f>
        <v>137.54088006148029</v>
      </c>
      <c r="AI7">
        <f>grid_data!U6</f>
        <v>132.03924485902118</v>
      </c>
      <c r="AJ7">
        <f>grid_data!V6</f>
        <v>127.96877827341822</v>
      </c>
      <c r="AK7">
        <f>grid_data!W6</f>
        <v>127.41118011100646</v>
      </c>
      <c r="AL7">
        <f>grid_data!X6</f>
        <v>131.25860743164583</v>
      </c>
      <c r="AM7">
        <f>grid_data!Y6</f>
        <v>144.1019517725214</v>
      </c>
      <c r="AN7">
        <f>grid_data!Z6</f>
        <v>155.4769542857143</v>
      </c>
      <c r="AO7">
        <f>grid_data!AA6</f>
        <v>149.75227981829082</v>
      </c>
      <c r="AP7">
        <f>grid_data!AB6</f>
        <v>143.58152682093777</v>
      </c>
      <c r="AQ7">
        <f>grid_data!AC6</f>
        <v>136.50003015831231</v>
      </c>
      <c r="AR7">
        <f>grid_data!AD6</f>
        <v>136.79741584493226</v>
      </c>
      <c r="AS7">
        <f>grid_data!AE6</f>
        <v>128.65648267372552</v>
      </c>
      <c r="AT7">
        <f>grid_data!AF6</f>
        <v>122.89463499547465</v>
      </c>
      <c r="AU7" s="1">
        <f>Value_of_Lost_Load!$A$2</f>
        <v>200</v>
      </c>
      <c r="AV7" s="1">
        <v>0</v>
      </c>
      <c r="AW7" s="31">
        <v>6</v>
      </c>
      <c r="AX7" s="1">
        <v>0.9</v>
      </c>
      <c r="AY7" s="1">
        <f>Baseline_RES!B6*Baseline_RES!$Z$2</f>
        <v>403.68181715682937</v>
      </c>
      <c r="AZ7" s="1">
        <f>Baseline_RES!C6*Baseline_RES!$Z$2</f>
        <v>331.99537231465513</v>
      </c>
      <c r="BA7" s="1">
        <f>Baseline_RES!D6*Baseline_RES!$Z$2</f>
        <v>240.40702773038575</v>
      </c>
      <c r="BB7" s="1">
        <f>Baseline_RES!E6*Baseline_RES!$Z$2</f>
        <v>289.22114003313652</v>
      </c>
      <c r="BC7" s="1">
        <f>Baseline_RES!F6*Baseline_RES!$Z$2</f>
        <v>347.24359400760363</v>
      </c>
      <c r="BD7" s="1">
        <f>Baseline_RES!G6*Baseline_RES!$Z$2</f>
        <v>421.00934180790762</v>
      </c>
      <c r="BE7" s="1">
        <f>Baseline_RES!H6*Baseline_RES!$Z$2</f>
        <v>387.44345119810521</v>
      </c>
      <c r="BF7" s="1">
        <f>Baseline_RES!I6*Baseline_RES!$Z$2</f>
        <v>387.34443677152751</v>
      </c>
      <c r="BG7" s="1">
        <f>Baseline_RES!J6*Baseline_RES!$Z$2</f>
        <v>320.41068440507786</v>
      </c>
      <c r="BH7" s="1">
        <f>Baseline_RES!K6*Baseline_RES!$Z$2</f>
        <v>334.17368969936194</v>
      </c>
      <c r="BI7" s="1">
        <f>Baseline_RES!L6*Baseline_RES!$Z$2</f>
        <v>417.24679359795886</v>
      </c>
      <c r="BJ7" s="1">
        <f>Baseline_RES!M6*Baseline_RES!$Z$2</f>
        <v>437.84179432609835</v>
      </c>
      <c r="BK7" s="1">
        <f>Baseline_RES!N6*Baseline_RES!$Z$2</f>
        <v>388.23556661072541</v>
      </c>
      <c r="BL7" s="1">
        <f>Baseline_RES!O6*Baseline_RES!$Z$2</f>
        <v>394.37446105853638</v>
      </c>
      <c r="BM7" s="1">
        <f>Baseline_RES!P6*Baseline_RES!$Z$2</f>
        <v>420.51426967501919</v>
      </c>
      <c r="BN7" s="1">
        <f>Baseline_RES!Q6*Baseline_RES!$Z$2</f>
        <v>374.27453246328525</v>
      </c>
      <c r="BO7" s="1">
        <f>Baseline_RES!R6*Baseline_RES!$Z$2</f>
        <v>381.30455675029481</v>
      </c>
      <c r="BP7" s="1">
        <f>Baseline_RES!S6*Baseline_RES!$Z$2</f>
        <v>399.42419681399349</v>
      </c>
      <c r="BQ7" s="1">
        <f>Baseline_RES!T6*Baseline_RES!$Z$2</f>
        <v>454.67424684428812</v>
      </c>
      <c r="BR7" s="1">
        <f>Baseline_RES!U6*Baseline_RES!$Z$2</f>
        <v>415.26650506640703</v>
      </c>
      <c r="BS7" s="1">
        <f>Baseline_RES!V6*Baseline_RES!$Z$2</f>
        <v>369.12578228125142</v>
      </c>
      <c r="BT7" s="1">
        <f>Baseline_RES!W6*Baseline_RES!$Z$2</f>
        <v>419.32609655608843</v>
      </c>
      <c r="BU7" s="1">
        <f>Baseline_RES!X6*Baseline_RES!$Z$2</f>
        <v>430.41571233277875</v>
      </c>
      <c r="BV7" s="1">
        <f>Baseline_RES!Y6*Baseline_RES!$Z$2</f>
        <v>384.07696069446723</v>
      </c>
      <c r="BW7" s="14"/>
      <c r="BX7" s="1"/>
      <c r="EA7" s="8">
        <f t="shared" si="0"/>
        <v>5</v>
      </c>
      <c r="EB7" s="4">
        <f t="shared" si="1"/>
        <v>4</v>
      </c>
      <c r="EC7" s="4">
        <f t="shared" si="2"/>
        <v>5</v>
      </c>
      <c r="ED7" s="4">
        <f t="shared" si="3"/>
        <v>5.703133333333333E-2</v>
      </c>
      <c r="EE7" s="4">
        <f t="shared" si="4"/>
        <v>0.1474143</v>
      </c>
      <c r="EF7" s="6">
        <f t="shared" si="5"/>
        <v>50</v>
      </c>
      <c r="EG7" s="5">
        <f t="shared" si="6"/>
        <v>1.1025</v>
      </c>
      <c r="EH7" s="5">
        <f t="shared" si="7"/>
        <v>0.90249999999999997</v>
      </c>
      <c r="EI7" s="4">
        <v>5</v>
      </c>
      <c r="EJ7" s="11">
        <v>240</v>
      </c>
      <c r="EK7">
        <v>0</v>
      </c>
      <c r="EL7" s="11">
        <v>40</v>
      </c>
      <c r="EM7" s="11">
        <v>40</v>
      </c>
      <c r="EN7" s="11">
        <v>120</v>
      </c>
      <c r="EO7" s="12">
        <v>1</v>
      </c>
      <c r="EP7" s="12">
        <v>1</v>
      </c>
      <c r="EQ7" s="11">
        <v>40</v>
      </c>
      <c r="ER7">
        <v>0</v>
      </c>
      <c r="ES7">
        <v>0</v>
      </c>
      <c r="ET7">
        <v>0</v>
      </c>
      <c r="EU7" s="13">
        <v>6</v>
      </c>
      <c r="EV7" s="11">
        <v>0.8</v>
      </c>
      <c r="EW7">
        <f t="shared" si="8"/>
        <v>117.3744131876015</v>
      </c>
      <c r="EX7">
        <f t="shared" si="9"/>
        <v>114.49348934847609</v>
      </c>
      <c r="EY7">
        <f t="shared" si="10"/>
        <v>112.69058862334526</v>
      </c>
      <c r="EZ7">
        <f t="shared" si="11"/>
        <v>113.63850549944509</v>
      </c>
      <c r="FA7">
        <f t="shared" si="12"/>
        <v>117.69038547963478</v>
      </c>
      <c r="FB7">
        <f t="shared" si="13"/>
        <v>119.90219152386626</v>
      </c>
      <c r="FC7">
        <f t="shared" si="14"/>
        <v>129.62298615523869</v>
      </c>
      <c r="FD7">
        <f t="shared" si="15"/>
        <v>137.8568523535136</v>
      </c>
      <c r="FE7">
        <f t="shared" si="16"/>
        <v>142.28046444197724</v>
      </c>
      <c r="FF7">
        <f t="shared" si="17"/>
        <v>145.92343910306553</v>
      </c>
      <c r="FG7">
        <f t="shared" si="18"/>
        <v>145.27290791358564</v>
      </c>
      <c r="FH7">
        <f t="shared" si="19"/>
        <v>137.54088006148029</v>
      </c>
      <c r="FI7">
        <f t="shared" si="20"/>
        <v>132.03924485902118</v>
      </c>
      <c r="FJ7">
        <f t="shared" si="21"/>
        <v>127.96877827341822</v>
      </c>
      <c r="FK7">
        <f t="shared" si="22"/>
        <v>127.41118011100646</v>
      </c>
      <c r="FL7">
        <f t="shared" si="23"/>
        <v>131.25860743164583</v>
      </c>
      <c r="FM7">
        <f t="shared" si="24"/>
        <v>144.1019517725214</v>
      </c>
      <c r="FN7">
        <f t="shared" si="25"/>
        <v>155.4769542857143</v>
      </c>
      <c r="FO7">
        <f t="shared" si="26"/>
        <v>149.75227981829082</v>
      </c>
      <c r="FP7">
        <f t="shared" si="27"/>
        <v>143.58152682093777</v>
      </c>
      <c r="FQ7">
        <f t="shared" si="28"/>
        <v>136.50003015831231</v>
      </c>
      <c r="FR7">
        <f t="shared" si="29"/>
        <v>136.79741584493226</v>
      </c>
      <c r="FS7">
        <f t="shared" si="30"/>
        <v>128.65648267372552</v>
      </c>
      <c r="FT7">
        <f t="shared" si="31"/>
        <v>122.89463499547465</v>
      </c>
      <c r="FU7" s="1">
        <f>Value_of_Lost_Load!$A$2</f>
        <v>200</v>
      </c>
      <c r="FV7" s="1">
        <v>0</v>
      </c>
      <c r="FW7" s="31">
        <f t="shared" si="32"/>
        <v>6</v>
      </c>
      <c r="FX7" s="1">
        <f t="shared" si="33"/>
        <v>0.9</v>
      </c>
      <c r="FY7" s="1">
        <f t="shared" si="34"/>
        <v>403.68181715682937</v>
      </c>
      <c r="FZ7" s="1">
        <f t="shared" si="35"/>
        <v>331.99537231465513</v>
      </c>
      <c r="GA7" s="1">
        <f t="shared" si="36"/>
        <v>240.40702773038575</v>
      </c>
      <c r="GB7" s="1">
        <f t="shared" si="37"/>
        <v>289.22114003313652</v>
      </c>
      <c r="GC7" s="1">
        <f t="shared" si="38"/>
        <v>347.24359400760363</v>
      </c>
      <c r="GD7" s="1">
        <f t="shared" si="39"/>
        <v>421.00934180790762</v>
      </c>
      <c r="GE7" s="1">
        <f t="shared" si="40"/>
        <v>387.44345119810521</v>
      </c>
      <c r="GF7" s="1">
        <f t="shared" si="41"/>
        <v>387.34443677152751</v>
      </c>
      <c r="GG7" s="1">
        <f t="shared" si="42"/>
        <v>320.41068440507786</v>
      </c>
      <c r="GH7" s="1">
        <f t="shared" si="43"/>
        <v>334.17368969936194</v>
      </c>
      <c r="GI7" s="1">
        <f t="shared" si="44"/>
        <v>417.24679359795886</v>
      </c>
      <c r="GJ7" s="1">
        <f t="shared" si="45"/>
        <v>437.84179432609835</v>
      </c>
      <c r="GK7" s="1">
        <f t="shared" si="46"/>
        <v>388.23556661072541</v>
      </c>
      <c r="GL7" s="1">
        <f t="shared" si="47"/>
        <v>394.37446105853638</v>
      </c>
      <c r="GM7" s="1">
        <f t="shared" si="48"/>
        <v>420.51426967501919</v>
      </c>
      <c r="GN7" s="1">
        <f t="shared" si="49"/>
        <v>374.27453246328525</v>
      </c>
      <c r="GO7" s="1">
        <f t="shared" si="50"/>
        <v>381.30455675029481</v>
      </c>
      <c r="GP7" s="1">
        <f t="shared" si="51"/>
        <v>399.42419681399349</v>
      </c>
      <c r="GQ7" s="1">
        <f t="shared" si="52"/>
        <v>454.67424684428812</v>
      </c>
      <c r="GR7" s="1">
        <f t="shared" si="53"/>
        <v>415.26650506640703</v>
      </c>
      <c r="GS7" s="1">
        <f t="shared" si="54"/>
        <v>369.12578228125142</v>
      </c>
      <c r="GT7" s="1">
        <f t="shared" si="55"/>
        <v>419.32609655608843</v>
      </c>
      <c r="GU7" s="1">
        <f t="shared" si="56"/>
        <v>430.41571233277875</v>
      </c>
      <c r="GV7" s="1">
        <f t="shared" si="57"/>
        <v>384.07696069446723</v>
      </c>
      <c r="GW7" s="14"/>
      <c r="GX7" s="1"/>
      <c r="JD7" s="1"/>
      <c r="JE7" s="1"/>
      <c r="JF7" s="1"/>
      <c r="JG7" s="1"/>
      <c r="JH7" s="1"/>
      <c r="JI7" s="1"/>
      <c r="JJ7" s="1"/>
      <c r="JK7" s="1"/>
      <c r="JL7" s="1"/>
      <c r="JM7" s="1"/>
      <c r="JN7" s="1"/>
      <c r="JO7" s="1"/>
      <c r="JP7" s="1"/>
      <c r="JQ7" s="1"/>
      <c r="JR7" s="1"/>
      <c r="JS7" s="1"/>
      <c r="JT7" s="1"/>
      <c r="JU7" s="1"/>
      <c r="JV7" s="1"/>
      <c r="JW7" s="1"/>
      <c r="JX7" s="1"/>
      <c r="JY7" s="1"/>
      <c r="JZ7" s="1"/>
      <c r="KA7" s="1"/>
    </row>
    <row r="8" spans="1:312" ht="15.75" x14ac:dyDescent="0.25">
      <c r="A8" s="8">
        <v>6</v>
      </c>
      <c r="B8" s="4">
        <v>3</v>
      </c>
      <c r="C8" s="4">
        <v>6</v>
      </c>
      <c r="D8" s="4">
        <f>grid_data!A7*grid_data!$F$2</f>
        <v>3.2266666666666666E-2</v>
      </c>
      <c r="E8" s="4">
        <f>grid_data!B7*grid_data!$F$2</f>
        <v>0.14907603333333333</v>
      </c>
      <c r="F8" s="4">
        <f>grid_data!C7*grid_data!$F$2</f>
        <v>50</v>
      </c>
      <c r="G8" s="4">
        <f>grid_data!D7*grid_data!$F$2</f>
        <v>1.1025</v>
      </c>
      <c r="H8" s="4">
        <f>grid_data!E7*grid_data!$F$2</f>
        <v>0.90249999999999997</v>
      </c>
      <c r="I8" s="4">
        <v>6</v>
      </c>
      <c r="J8" s="11">
        <v>240</v>
      </c>
      <c r="K8">
        <v>0</v>
      </c>
      <c r="L8" s="11">
        <v>40</v>
      </c>
      <c r="M8" s="11">
        <v>40</v>
      </c>
      <c r="N8" s="11">
        <v>120</v>
      </c>
      <c r="O8" s="12">
        <v>1</v>
      </c>
      <c r="P8" s="12">
        <v>1</v>
      </c>
      <c r="Q8" s="11">
        <v>40</v>
      </c>
      <c r="R8">
        <v>0</v>
      </c>
      <c r="S8">
        <v>0</v>
      </c>
      <c r="T8">
        <v>0</v>
      </c>
      <c r="U8" s="13">
        <v>7</v>
      </c>
      <c r="V8" s="11">
        <v>0.8</v>
      </c>
      <c r="W8">
        <f>grid_data!I7</f>
        <v>59.423096331654001</v>
      </c>
      <c r="X8">
        <f>grid_data!J7</f>
        <v>57.96457219366404</v>
      </c>
      <c r="Y8">
        <f>grid_data!K7</f>
        <v>57.051818378276806</v>
      </c>
      <c r="Z8">
        <f>grid_data!L7</f>
        <v>57.531719868841279</v>
      </c>
      <c r="AA8">
        <f>grid_data!M7</f>
        <v>59.583063495175459</v>
      </c>
      <c r="AB8">
        <f>grid_data!N7</f>
        <v>60.702833639825791</v>
      </c>
      <c r="AC8">
        <f>grid_data!O7</f>
        <v>65.624176376398282</v>
      </c>
      <c r="AD8">
        <f>grid_data!P7</f>
        <v>69.792732461104919</v>
      </c>
      <c r="AE8">
        <f>grid_data!Q7</f>
        <v>72.032272750405596</v>
      </c>
      <c r="AF8">
        <f>grid_data!R7</f>
        <v>73.876600047476742</v>
      </c>
      <c r="AG8">
        <f>grid_data!S7</f>
        <v>73.547255887285445</v>
      </c>
      <c r="AH8">
        <f>grid_data!T7</f>
        <v>69.632765297583447</v>
      </c>
      <c r="AI8">
        <f>grid_data!U7</f>
        <v>66.847454685680162</v>
      </c>
      <c r="AJ8">
        <f>grid_data!V7</f>
        <v>64.786701226197621</v>
      </c>
      <c r="AK8">
        <f>grid_data!W7</f>
        <v>64.504406231747936</v>
      </c>
      <c r="AL8">
        <f>grid_data!X7</f>
        <v>66.452241693450574</v>
      </c>
      <c r="AM8">
        <f>grid_data!Y7</f>
        <v>72.954436398941198</v>
      </c>
      <c r="AN8">
        <f>grid_data!Z7</f>
        <v>78.713254285714271</v>
      </c>
      <c r="AO8">
        <f>grid_data!AA7</f>
        <v>75.81502567603107</v>
      </c>
      <c r="AP8">
        <f>grid_data!AB7</f>
        <v>72.69096107078812</v>
      </c>
      <c r="AQ8">
        <f>grid_data!AC7</f>
        <v>69.105814641277419</v>
      </c>
      <c r="AR8">
        <f>grid_data!AD7</f>
        <v>69.256371971650594</v>
      </c>
      <c r="AS8">
        <f>grid_data!AE7</f>
        <v>65.134865052685512</v>
      </c>
      <c r="AT8">
        <f>grid_data!AF7</f>
        <v>62.217816776705661</v>
      </c>
      <c r="AU8" s="1">
        <v>105</v>
      </c>
      <c r="AV8" s="1">
        <v>1</v>
      </c>
      <c r="AW8" s="31">
        <v>9</v>
      </c>
      <c r="AX8" s="1">
        <v>0.9</v>
      </c>
      <c r="AY8" s="1">
        <f>Baseline_RES!B7*Baseline_RES!$Z$2</f>
        <v>0</v>
      </c>
      <c r="AZ8" s="1">
        <f>Baseline_RES!C7*Baseline_RES!$Z$2</f>
        <v>0</v>
      </c>
      <c r="BA8" s="1">
        <f>Baseline_RES!D7*Baseline_RES!$Z$2</f>
        <v>0</v>
      </c>
      <c r="BB8" s="1">
        <f>Baseline_RES!E7*Baseline_RES!$Z$2</f>
        <v>0</v>
      </c>
      <c r="BC8" s="1">
        <f>Baseline_RES!F7*Baseline_RES!$Z$2</f>
        <v>0</v>
      </c>
      <c r="BD8" s="1">
        <f>Baseline_RES!G7*Baseline_RES!$Z$2</f>
        <v>0</v>
      </c>
      <c r="BE8" s="1">
        <f>Baseline_RES!H7*Baseline_RES!$Z$2</f>
        <v>0</v>
      </c>
      <c r="BF8" s="1">
        <f>Baseline_RES!I7*Baseline_RES!$Z$2</f>
        <v>0</v>
      </c>
      <c r="BG8" s="1">
        <f>Baseline_RES!J7*Baseline_RES!$Z$2</f>
        <v>15.985728604420046</v>
      </c>
      <c r="BH8" s="1">
        <f>Baseline_RES!K7*Baseline_RES!$Z$2</f>
        <v>72.151802079409549</v>
      </c>
      <c r="BI8" s="1">
        <f>Baseline_RES!L7*Baseline_RES!$Z$2</f>
        <v>127.453782116322</v>
      </c>
      <c r="BJ8" s="1">
        <f>Baseline_RES!M7*Baseline_RES!$Z$2</f>
        <v>153.16056189910643</v>
      </c>
      <c r="BK8" s="1">
        <f>Baseline_RES!N7*Baseline_RES!$Z$2</f>
        <v>201.98184115044242</v>
      </c>
      <c r="BL8" s="1">
        <f>Baseline_RES!O7*Baseline_RES!$Z$2</f>
        <v>211.05482225024878</v>
      </c>
      <c r="BM8" s="1">
        <f>Baseline_RES!P7*Baseline_RES!$Z$2</f>
        <v>130.69413250910947</v>
      </c>
      <c r="BN8" s="1">
        <f>Baseline_RES!Q7*Baseline_RES!$Z$2</f>
        <v>58.326307070181429</v>
      </c>
      <c r="BO8" s="1">
        <f>Baseline_RES!R7*Baseline_RES!$Z$2</f>
        <v>20.306195794803958</v>
      </c>
      <c r="BP8" s="1">
        <f>Baseline_RES!S7*Baseline_RES!$Z$2</f>
        <v>0</v>
      </c>
      <c r="BQ8" s="1">
        <f>Baseline_RES!T7*Baseline_RES!$Z$2</f>
        <v>0</v>
      </c>
      <c r="BR8" s="1">
        <f>Baseline_RES!U7*Baseline_RES!$Z$2</f>
        <v>0</v>
      </c>
      <c r="BS8" s="1">
        <f>Baseline_RES!V7*Baseline_RES!$Z$2</f>
        <v>0</v>
      </c>
      <c r="BT8" s="1">
        <f>Baseline_RES!W7*Baseline_RES!$Z$2</f>
        <v>0</v>
      </c>
      <c r="BU8" s="1">
        <f>Baseline_RES!X7*Baseline_RES!$Z$2</f>
        <v>0</v>
      </c>
      <c r="BV8" s="1">
        <f>Baseline_RES!Y7*Baseline_RES!$Z$2</f>
        <v>0</v>
      </c>
      <c r="BW8" s="14"/>
      <c r="BX8" s="1"/>
      <c r="EA8" s="8">
        <f t="shared" si="0"/>
        <v>6</v>
      </c>
      <c r="EB8" s="4">
        <f t="shared" si="1"/>
        <v>3</v>
      </c>
      <c r="EC8" s="4">
        <f t="shared" si="2"/>
        <v>6</v>
      </c>
      <c r="ED8" s="4">
        <f t="shared" si="3"/>
        <v>3.2266666666666666E-2</v>
      </c>
      <c r="EE8" s="4">
        <f t="shared" si="4"/>
        <v>0.14907603333333333</v>
      </c>
      <c r="EF8" s="6">
        <f t="shared" si="5"/>
        <v>50</v>
      </c>
      <c r="EG8" s="5">
        <f t="shared" si="6"/>
        <v>1.1025</v>
      </c>
      <c r="EH8" s="5">
        <f t="shared" si="7"/>
        <v>0.90249999999999997</v>
      </c>
      <c r="EI8" s="4">
        <v>6</v>
      </c>
      <c r="EJ8" s="11">
        <v>240</v>
      </c>
      <c r="EK8">
        <v>0</v>
      </c>
      <c r="EL8" s="11">
        <v>40</v>
      </c>
      <c r="EM8" s="11">
        <v>40</v>
      </c>
      <c r="EN8" s="11">
        <v>120</v>
      </c>
      <c r="EO8" s="12">
        <v>1</v>
      </c>
      <c r="EP8" s="12">
        <v>1</v>
      </c>
      <c r="EQ8" s="11">
        <v>40</v>
      </c>
      <c r="ER8">
        <v>0</v>
      </c>
      <c r="ES8">
        <v>0</v>
      </c>
      <c r="ET8">
        <v>0</v>
      </c>
      <c r="EU8" s="13">
        <v>7</v>
      </c>
      <c r="EV8" s="11">
        <v>0.8</v>
      </c>
      <c r="EW8">
        <f t="shared" si="8"/>
        <v>59.423096331654001</v>
      </c>
      <c r="EX8">
        <f t="shared" si="9"/>
        <v>57.96457219366404</v>
      </c>
      <c r="EY8">
        <f t="shared" si="10"/>
        <v>57.051818378276806</v>
      </c>
      <c r="EZ8">
        <f t="shared" si="11"/>
        <v>57.531719868841279</v>
      </c>
      <c r="FA8">
        <f t="shared" si="12"/>
        <v>59.583063495175459</v>
      </c>
      <c r="FB8">
        <f t="shared" si="13"/>
        <v>60.702833639825791</v>
      </c>
      <c r="FC8">
        <f t="shared" si="14"/>
        <v>65.624176376398282</v>
      </c>
      <c r="FD8">
        <f t="shared" si="15"/>
        <v>69.792732461104919</v>
      </c>
      <c r="FE8">
        <f t="shared" si="16"/>
        <v>72.032272750405596</v>
      </c>
      <c r="FF8">
        <f t="shared" si="17"/>
        <v>73.876600047476742</v>
      </c>
      <c r="FG8">
        <f t="shared" si="18"/>
        <v>73.547255887285445</v>
      </c>
      <c r="FH8">
        <f t="shared" si="19"/>
        <v>69.632765297583447</v>
      </c>
      <c r="FI8">
        <f t="shared" si="20"/>
        <v>66.847454685680162</v>
      </c>
      <c r="FJ8">
        <f t="shared" si="21"/>
        <v>64.786701226197621</v>
      </c>
      <c r="FK8">
        <f t="shared" si="22"/>
        <v>64.504406231747936</v>
      </c>
      <c r="FL8">
        <f t="shared" si="23"/>
        <v>66.452241693450574</v>
      </c>
      <c r="FM8">
        <f t="shared" si="24"/>
        <v>72.954436398941198</v>
      </c>
      <c r="FN8">
        <f t="shared" si="25"/>
        <v>78.713254285714271</v>
      </c>
      <c r="FO8">
        <f t="shared" si="26"/>
        <v>75.81502567603107</v>
      </c>
      <c r="FP8">
        <f t="shared" si="27"/>
        <v>72.69096107078812</v>
      </c>
      <c r="FQ8">
        <f t="shared" si="28"/>
        <v>69.105814641277419</v>
      </c>
      <c r="FR8">
        <f t="shared" si="29"/>
        <v>69.256371971650594</v>
      </c>
      <c r="FS8">
        <f t="shared" si="30"/>
        <v>65.134865052685512</v>
      </c>
      <c r="FT8">
        <f t="shared" si="31"/>
        <v>62.217816776705661</v>
      </c>
      <c r="FU8" s="1">
        <v>30</v>
      </c>
      <c r="FV8" s="1">
        <v>1</v>
      </c>
      <c r="FW8" s="31">
        <f t="shared" si="32"/>
        <v>9</v>
      </c>
      <c r="FX8" s="1">
        <f t="shared" si="33"/>
        <v>0.9</v>
      </c>
      <c r="FY8" s="1">
        <f t="shared" si="34"/>
        <v>0</v>
      </c>
      <c r="FZ8" s="1">
        <f t="shared" si="35"/>
        <v>0</v>
      </c>
      <c r="GA8" s="1">
        <f t="shared" si="36"/>
        <v>0</v>
      </c>
      <c r="GB8" s="1">
        <f t="shared" si="37"/>
        <v>0</v>
      </c>
      <c r="GC8" s="1">
        <f t="shared" si="38"/>
        <v>0</v>
      </c>
      <c r="GD8" s="1">
        <f t="shared" si="39"/>
        <v>0</v>
      </c>
      <c r="GE8" s="1">
        <f t="shared" si="40"/>
        <v>0</v>
      </c>
      <c r="GF8" s="1">
        <f t="shared" si="41"/>
        <v>0</v>
      </c>
      <c r="GG8" s="1">
        <f t="shared" si="42"/>
        <v>15.985728604420046</v>
      </c>
      <c r="GH8" s="1">
        <f t="shared" si="43"/>
        <v>72.151802079409549</v>
      </c>
      <c r="GI8" s="1">
        <f t="shared" si="44"/>
        <v>127.453782116322</v>
      </c>
      <c r="GJ8" s="1">
        <f t="shared" si="45"/>
        <v>153.16056189910643</v>
      </c>
      <c r="GK8" s="1">
        <f t="shared" si="46"/>
        <v>201.98184115044242</v>
      </c>
      <c r="GL8" s="1">
        <f t="shared" si="47"/>
        <v>211.05482225024878</v>
      </c>
      <c r="GM8" s="1">
        <f t="shared" si="48"/>
        <v>130.69413250910947</v>
      </c>
      <c r="GN8" s="1">
        <f t="shared" si="49"/>
        <v>58.326307070181429</v>
      </c>
      <c r="GO8" s="1">
        <f t="shared" si="50"/>
        <v>20.306195794803958</v>
      </c>
      <c r="GP8" s="1">
        <f t="shared" si="51"/>
        <v>0</v>
      </c>
      <c r="GQ8" s="1">
        <f t="shared" si="52"/>
        <v>0</v>
      </c>
      <c r="GR8" s="1">
        <f t="shared" si="53"/>
        <v>0</v>
      </c>
      <c r="GS8" s="1">
        <f t="shared" si="54"/>
        <v>0</v>
      </c>
      <c r="GT8" s="1">
        <f t="shared" si="55"/>
        <v>0</v>
      </c>
      <c r="GU8" s="1">
        <f t="shared" si="56"/>
        <v>0</v>
      </c>
      <c r="GV8" s="1">
        <f t="shared" si="57"/>
        <v>0</v>
      </c>
      <c r="GW8" s="14"/>
      <c r="GX8" s="1"/>
      <c r="JD8" s="1"/>
      <c r="JE8" s="1"/>
      <c r="JF8" s="1"/>
      <c r="JG8" s="1"/>
      <c r="JH8" s="1"/>
      <c r="JI8" s="1"/>
      <c r="JJ8" s="1"/>
      <c r="JK8" s="1"/>
      <c r="JL8" s="1"/>
      <c r="JM8" s="1"/>
      <c r="JN8" s="1"/>
      <c r="JO8" s="1"/>
      <c r="JP8" s="1"/>
      <c r="JQ8" s="1"/>
      <c r="JR8" s="1"/>
      <c r="JS8" s="1"/>
      <c r="JT8" s="1"/>
      <c r="JU8" s="1"/>
      <c r="JV8" s="1"/>
      <c r="JW8" s="1"/>
      <c r="JX8" s="1"/>
      <c r="JY8" s="1"/>
      <c r="JZ8" s="1"/>
      <c r="KA8" s="1"/>
    </row>
    <row r="9" spans="1:312" ht="15.75" x14ac:dyDescent="0.25">
      <c r="A9" s="8">
        <v>7</v>
      </c>
      <c r="B9" s="4">
        <v>6</v>
      </c>
      <c r="C9" s="4">
        <v>7</v>
      </c>
      <c r="D9" s="4">
        <f>grid_data!A8*grid_data!$F$2</f>
        <v>3.6299999999999999E-2</v>
      </c>
      <c r="E9" s="4">
        <f>grid_data!B8*grid_data!$F$2</f>
        <v>0.16768583333333334</v>
      </c>
      <c r="F9" s="4">
        <f>grid_data!C8*grid_data!$F$2</f>
        <v>50</v>
      </c>
      <c r="G9" s="4">
        <f>grid_data!D8*grid_data!$F$2</f>
        <v>1.1025</v>
      </c>
      <c r="H9" s="4">
        <f>grid_data!E8*grid_data!$F$2</f>
        <v>0.90249999999999997</v>
      </c>
      <c r="I9" s="4">
        <v>7</v>
      </c>
      <c r="J9" s="11">
        <v>240</v>
      </c>
      <c r="K9">
        <v>0</v>
      </c>
      <c r="L9" s="11">
        <v>40</v>
      </c>
      <c r="M9" s="11">
        <v>40</v>
      </c>
      <c r="N9" s="11">
        <v>120</v>
      </c>
      <c r="O9" s="12">
        <v>1</v>
      </c>
      <c r="P9" s="12">
        <v>1</v>
      </c>
      <c r="Q9" s="11">
        <v>40</v>
      </c>
      <c r="R9">
        <v>0</v>
      </c>
      <c r="S9">
        <v>0</v>
      </c>
      <c r="T9">
        <v>0</v>
      </c>
      <c r="U9" s="13">
        <v>10</v>
      </c>
      <c r="V9" s="11">
        <v>0.8</v>
      </c>
      <c r="W9">
        <f>grid_data!I8</f>
        <v>13.30733942618053</v>
      </c>
      <c r="X9">
        <f>grid_data!J8</f>
        <v>12.980714309623441</v>
      </c>
      <c r="Y9">
        <f>grid_data!K8</f>
        <v>12.77631020442322</v>
      </c>
      <c r="Z9">
        <f>grid_data!L8</f>
        <v>12.883780404064566</v>
      </c>
      <c r="AA9">
        <f>grid_data!M8</f>
        <v>13.343162826061</v>
      </c>
      <c r="AB9">
        <f>grid_data!N8</f>
        <v>13.593926625224169</v>
      </c>
      <c r="AC9">
        <f>grid_data!O8</f>
        <v>14.696022986252231</v>
      </c>
      <c r="AD9">
        <f>grid_data!P8</f>
        <v>15.629538641960545</v>
      </c>
      <c r="AE9">
        <f>grid_data!Q8</f>
        <v>16.131066240286877</v>
      </c>
      <c r="AF9">
        <f>grid_data!R8</f>
        <v>16.544088968320363</v>
      </c>
      <c r="AG9">
        <f>grid_data!S8</f>
        <v>16.470334909742963</v>
      </c>
      <c r="AH9">
        <f>grid_data!T8</f>
        <v>15.593715242080071</v>
      </c>
      <c r="AI9">
        <f>grid_data!U8</f>
        <v>14.969966632396869</v>
      </c>
      <c r="AJ9">
        <f>grid_data!V8</f>
        <v>14.508476951583983</v>
      </c>
      <c r="AK9">
        <f>grid_data!W8</f>
        <v>14.445259187089064</v>
      </c>
      <c r="AL9">
        <f>grid_data!X8</f>
        <v>14.881461762104021</v>
      </c>
      <c r="AM9">
        <f>grid_data!Y8</f>
        <v>16.337577604303618</v>
      </c>
      <c r="AN9">
        <f>grid_data!Z8</f>
        <v>17.627219999999998</v>
      </c>
      <c r="AO9">
        <f>grid_data!AA8</f>
        <v>16.978184284518793</v>
      </c>
      <c r="AP9">
        <f>grid_data!AB8</f>
        <v>16.278574357441748</v>
      </c>
      <c r="AQ9">
        <f>grid_data!AC8</f>
        <v>15.475708748356251</v>
      </c>
      <c r="AR9">
        <f>grid_data!AD8</f>
        <v>15.509424889420202</v>
      </c>
      <c r="AS9">
        <f>grid_data!AE8</f>
        <v>14.586445527794357</v>
      </c>
      <c r="AT9">
        <f>grid_data!AF8</f>
        <v>13.933195294680178</v>
      </c>
      <c r="AU9" s="1">
        <v>100</v>
      </c>
      <c r="AV9" s="1">
        <v>1</v>
      </c>
      <c r="AW9" s="33">
        <v>11</v>
      </c>
      <c r="AX9" s="32">
        <v>0.9</v>
      </c>
      <c r="AY9" s="32">
        <f>Baseline_RES!B8*Baseline_RES!$Z$2</f>
        <v>0</v>
      </c>
      <c r="AZ9" s="32">
        <f>Baseline_RES!C8*Baseline_RES!$Z$2</f>
        <v>0</v>
      </c>
      <c r="BA9" s="32">
        <f>Baseline_RES!D8*Baseline_RES!$Z$2</f>
        <v>0</v>
      </c>
      <c r="BB9" s="32">
        <f>Baseline_RES!E8*Baseline_RES!$Z$2</f>
        <v>0</v>
      </c>
      <c r="BC9" s="32">
        <f>Baseline_RES!F8*Baseline_RES!$Z$2</f>
        <v>0</v>
      </c>
      <c r="BD9" s="32">
        <f>Baseline_RES!G8*Baseline_RES!$Z$2</f>
        <v>0</v>
      </c>
      <c r="BE9" s="32">
        <f>Baseline_RES!H8*Baseline_RES!$Z$2</f>
        <v>0</v>
      </c>
      <c r="BF9" s="32">
        <f>Baseline_RES!I8*Baseline_RES!$Z$2</f>
        <v>0</v>
      </c>
      <c r="BG9" s="32">
        <f>Baseline_RES!J8*Baseline_RES!$Z$2</f>
        <v>11.585360195854715</v>
      </c>
      <c r="BH9" s="32">
        <f>Baseline_RES!K8*Baseline_RES!$Z$2</f>
        <v>52.290679802911704</v>
      </c>
      <c r="BI9" s="32">
        <f>Baseline_RES!L8*Baseline_RES!$Z$2</f>
        <v>92.369763723706455</v>
      </c>
      <c r="BJ9" s="32">
        <f>Baseline_RES!M8*Baseline_RES!$Z$2</f>
        <v>111.00027539001395</v>
      </c>
      <c r="BK9" s="32">
        <f>Baseline_RES!N8*Baseline_RES!$Z$2</f>
        <v>146.38259166383983</v>
      </c>
      <c r="BL9" s="32">
        <f>Baseline_RES!O8*Baseline_RES!$Z$2</f>
        <v>152.95806636959571</v>
      </c>
      <c r="BM9" s="32">
        <f>Baseline_RES!P8*Baseline_RES!$Z$2</f>
        <v>94.718147547190128</v>
      </c>
      <c r="BN9" s="32">
        <f>Baseline_RES!Q8*Baseline_RES!$Z$2</f>
        <v>42.270908822713281</v>
      </c>
      <c r="BO9" s="32">
        <f>Baseline_RES!R8*Baseline_RES!$Z$2</f>
        <v>14.716538627166873</v>
      </c>
      <c r="BP9" s="32">
        <f>Baseline_RES!S8*Baseline_RES!$Z$2</f>
        <v>0</v>
      </c>
      <c r="BQ9" s="32">
        <f>Baseline_RES!T8*Baseline_RES!$Z$2</f>
        <v>0</v>
      </c>
      <c r="BR9" s="32">
        <f>Baseline_RES!U8*Baseline_RES!$Z$2</f>
        <v>0</v>
      </c>
      <c r="BS9" s="32">
        <f>Baseline_RES!V8*Baseline_RES!$Z$2</f>
        <v>0</v>
      </c>
      <c r="BT9" s="32">
        <f>Baseline_RES!W8*Baseline_RES!$Z$2</f>
        <v>0</v>
      </c>
      <c r="BU9" s="32">
        <f>Baseline_RES!X8*Baseline_RES!$Z$2</f>
        <v>0</v>
      </c>
      <c r="BV9" s="32">
        <f>Baseline_RES!Y8*Baseline_RES!$Z$2</f>
        <v>0</v>
      </c>
      <c r="EA9" s="8">
        <f t="shared" si="0"/>
        <v>7</v>
      </c>
      <c r="EB9" s="4">
        <f t="shared" si="1"/>
        <v>6</v>
      </c>
      <c r="EC9" s="4">
        <f t="shared" si="2"/>
        <v>7</v>
      </c>
      <c r="ED9" s="4">
        <f t="shared" si="3"/>
        <v>3.6299999999999999E-2</v>
      </c>
      <c r="EE9" s="4">
        <f t="shared" si="4"/>
        <v>0.16768583333333334</v>
      </c>
      <c r="EF9" s="6">
        <f t="shared" si="5"/>
        <v>50</v>
      </c>
      <c r="EG9" s="5">
        <f t="shared" si="6"/>
        <v>1.1025</v>
      </c>
      <c r="EH9" s="5">
        <f t="shared" si="7"/>
        <v>0.90249999999999997</v>
      </c>
      <c r="EI9" s="4">
        <v>7</v>
      </c>
      <c r="EJ9" s="11">
        <v>240</v>
      </c>
      <c r="EK9">
        <v>0</v>
      </c>
      <c r="EL9" s="11">
        <v>40</v>
      </c>
      <c r="EM9" s="11">
        <v>40</v>
      </c>
      <c r="EN9" s="11">
        <v>120</v>
      </c>
      <c r="EO9" s="12">
        <v>1</v>
      </c>
      <c r="EP9" s="12">
        <v>1</v>
      </c>
      <c r="EQ9" s="11">
        <v>40</v>
      </c>
      <c r="ER9">
        <v>0</v>
      </c>
      <c r="ES9">
        <v>0</v>
      </c>
      <c r="ET9">
        <v>0</v>
      </c>
      <c r="EU9" s="13">
        <v>10</v>
      </c>
      <c r="EV9" s="11">
        <v>0.8</v>
      </c>
      <c r="EW9">
        <f t="shared" si="8"/>
        <v>13.30733942618053</v>
      </c>
      <c r="EX9">
        <f t="shared" si="9"/>
        <v>12.980714309623441</v>
      </c>
      <c r="EY9">
        <f t="shared" si="10"/>
        <v>12.77631020442322</v>
      </c>
      <c r="EZ9">
        <f t="shared" si="11"/>
        <v>12.883780404064566</v>
      </c>
      <c r="FA9">
        <f t="shared" si="12"/>
        <v>13.343162826061</v>
      </c>
      <c r="FB9">
        <f t="shared" si="13"/>
        <v>13.593926625224169</v>
      </c>
      <c r="FC9">
        <f t="shared" si="14"/>
        <v>14.696022986252231</v>
      </c>
      <c r="FD9">
        <f t="shared" si="15"/>
        <v>15.629538641960545</v>
      </c>
      <c r="FE9">
        <f t="shared" si="16"/>
        <v>16.131066240286877</v>
      </c>
      <c r="FF9">
        <f t="shared" si="17"/>
        <v>16.544088968320363</v>
      </c>
      <c r="FG9">
        <f t="shared" si="18"/>
        <v>16.470334909742963</v>
      </c>
      <c r="FH9">
        <f t="shared" si="19"/>
        <v>15.593715242080071</v>
      </c>
      <c r="FI9">
        <f t="shared" si="20"/>
        <v>14.969966632396869</v>
      </c>
      <c r="FJ9">
        <f t="shared" si="21"/>
        <v>14.508476951583983</v>
      </c>
      <c r="FK9">
        <f t="shared" si="22"/>
        <v>14.445259187089064</v>
      </c>
      <c r="FL9">
        <f t="shared" si="23"/>
        <v>14.881461762104021</v>
      </c>
      <c r="FM9">
        <f t="shared" si="24"/>
        <v>16.337577604303618</v>
      </c>
      <c r="FN9">
        <f t="shared" si="25"/>
        <v>17.627219999999998</v>
      </c>
      <c r="FO9">
        <f t="shared" si="26"/>
        <v>16.978184284518793</v>
      </c>
      <c r="FP9">
        <f t="shared" si="27"/>
        <v>16.278574357441748</v>
      </c>
      <c r="FQ9">
        <f t="shared" si="28"/>
        <v>15.475708748356251</v>
      </c>
      <c r="FR9">
        <f t="shared" si="29"/>
        <v>15.509424889420202</v>
      </c>
      <c r="FS9">
        <f t="shared" si="30"/>
        <v>14.586445527794357</v>
      </c>
      <c r="FT9">
        <f t="shared" si="31"/>
        <v>13.933195294680178</v>
      </c>
      <c r="FU9" s="1">
        <v>30</v>
      </c>
      <c r="FV9" s="1">
        <v>1</v>
      </c>
      <c r="FW9" s="33">
        <f t="shared" si="32"/>
        <v>11</v>
      </c>
      <c r="FX9" s="32">
        <f t="shared" si="33"/>
        <v>0.9</v>
      </c>
      <c r="FY9" s="32">
        <f t="shared" si="34"/>
        <v>0</v>
      </c>
      <c r="FZ9" s="32">
        <f t="shared" si="35"/>
        <v>0</v>
      </c>
      <c r="GA9" s="32">
        <f t="shared" si="36"/>
        <v>0</v>
      </c>
      <c r="GB9" s="32">
        <f t="shared" si="37"/>
        <v>0</v>
      </c>
      <c r="GC9" s="32">
        <f t="shared" si="38"/>
        <v>0</v>
      </c>
      <c r="GD9" s="32">
        <f t="shared" si="39"/>
        <v>0</v>
      </c>
      <c r="GE9" s="32">
        <f t="shared" si="40"/>
        <v>0</v>
      </c>
      <c r="GF9" s="32">
        <f t="shared" si="41"/>
        <v>0</v>
      </c>
      <c r="GG9" s="32">
        <f t="shared" si="42"/>
        <v>11.585360195854715</v>
      </c>
      <c r="GH9" s="32">
        <f t="shared" si="43"/>
        <v>52.290679802911704</v>
      </c>
      <c r="GI9" s="32">
        <f t="shared" si="44"/>
        <v>92.369763723706455</v>
      </c>
      <c r="GJ9" s="32">
        <f t="shared" si="45"/>
        <v>111.00027539001395</v>
      </c>
      <c r="GK9" s="32">
        <f t="shared" si="46"/>
        <v>146.38259166383983</v>
      </c>
      <c r="GL9" s="32">
        <f t="shared" si="47"/>
        <v>152.95806636959571</v>
      </c>
      <c r="GM9" s="32">
        <f t="shared" si="48"/>
        <v>94.718147547190128</v>
      </c>
      <c r="GN9" s="32">
        <f t="shared" si="49"/>
        <v>42.270908822713281</v>
      </c>
      <c r="GO9" s="32">
        <f t="shared" si="50"/>
        <v>14.716538627166873</v>
      </c>
      <c r="GP9" s="32">
        <f t="shared" si="51"/>
        <v>0</v>
      </c>
      <c r="GQ9" s="32">
        <f t="shared" si="52"/>
        <v>0</v>
      </c>
      <c r="GR9" s="32">
        <f t="shared" si="53"/>
        <v>0</v>
      </c>
      <c r="GS9" s="32">
        <f t="shared" si="54"/>
        <v>0</v>
      </c>
      <c r="GT9" s="32">
        <f t="shared" si="55"/>
        <v>0</v>
      </c>
      <c r="GU9" s="32">
        <f t="shared" si="56"/>
        <v>0</v>
      </c>
      <c r="GV9" s="32">
        <f t="shared" si="57"/>
        <v>0</v>
      </c>
      <c r="JD9" s="1"/>
      <c r="JE9" s="1"/>
      <c r="JF9" s="1"/>
      <c r="JG9" s="1"/>
      <c r="JH9" s="1"/>
      <c r="JI9" s="1"/>
      <c r="JJ9" s="1"/>
      <c r="JK9" s="1"/>
      <c r="JL9" s="1"/>
      <c r="JM9" s="1"/>
      <c r="JN9" s="1"/>
      <c r="JO9" s="1"/>
      <c r="JP9" s="1"/>
      <c r="JQ9" s="1"/>
      <c r="JR9" s="1"/>
      <c r="JS9" s="1"/>
      <c r="JT9" s="1"/>
      <c r="JU9" s="1"/>
      <c r="JV9" s="1"/>
      <c r="JW9" s="1"/>
      <c r="JX9" s="1"/>
      <c r="JY9" s="1"/>
      <c r="JZ9" s="1"/>
      <c r="KA9" s="1"/>
    </row>
    <row r="10" spans="1:312" ht="15.75" x14ac:dyDescent="0.25">
      <c r="A10" s="8">
        <v>8</v>
      </c>
      <c r="B10" s="4">
        <v>7</v>
      </c>
      <c r="C10" s="4">
        <v>8</v>
      </c>
      <c r="D10" s="4">
        <f>grid_data!A9*grid_data!$F$2</f>
        <v>2.8233333333333333E-2</v>
      </c>
      <c r="E10" s="4">
        <f>grid_data!B9*grid_data!$F$2</f>
        <v>0.1304622</v>
      </c>
      <c r="F10" s="4">
        <f>grid_data!C9*grid_data!$F$2</f>
        <v>50</v>
      </c>
      <c r="G10" s="4">
        <f>grid_data!D9*grid_data!$F$2</f>
        <v>1.1025</v>
      </c>
      <c r="H10" s="4">
        <f>grid_data!E9*grid_data!$F$2</f>
        <v>0.90249999999999997</v>
      </c>
      <c r="I10" s="4">
        <v>8</v>
      </c>
      <c r="J10" s="11">
        <v>240</v>
      </c>
      <c r="K10">
        <v>0</v>
      </c>
      <c r="L10" s="11">
        <v>40</v>
      </c>
      <c r="M10" s="11">
        <v>40</v>
      </c>
      <c r="N10" s="11">
        <v>120</v>
      </c>
      <c r="O10" s="12">
        <v>1</v>
      </c>
      <c r="P10" s="12">
        <v>1</v>
      </c>
      <c r="Q10" s="11">
        <v>40</v>
      </c>
      <c r="R10">
        <v>0</v>
      </c>
      <c r="S10">
        <v>0</v>
      </c>
      <c r="T10">
        <v>0</v>
      </c>
      <c r="U10" s="13">
        <v>11</v>
      </c>
      <c r="V10" s="11">
        <v>0.8</v>
      </c>
      <c r="W10">
        <f>grid_data!I9</f>
        <v>24.284361349158893</v>
      </c>
      <c r="X10">
        <f>grid_data!J9</f>
        <v>23.688308141063949</v>
      </c>
      <c r="Y10">
        <f>grid_data!K9</f>
        <v>23.315294197933557</v>
      </c>
      <c r="Z10">
        <f>grid_data!L9</f>
        <v>23.51141493091966</v>
      </c>
      <c r="AA10">
        <f>grid_data!M9</f>
        <v>24.349734926820972</v>
      </c>
      <c r="AB10">
        <f>grid_data!N9</f>
        <v>24.807349970455114</v>
      </c>
      <c r="AC10">
        <f>grid_data!O9</f>
        <v>26.81854885970457</v>
      </c>
      <c r="AD10">
        <f>grid_data!P9</f>
        <v>28.522107383485576</v>
      </c>
      <c r="AE10">
        <f>grid_data!Q9</f>
        <v>29.437337470754006</v>
      </c>
      <c r="AF10">
        <f>grid_data!R9</f>
        <v>30.191056366151496</v>
      </c>
      <c r="AG10">
        <f>grid_data!S9</f>
        <v>30.056463706259077</v>
      </c>
      <c r="AH10">
        <f>grid_data!T9</f>
        <v>28.456733805823564</v>
      </c>
      <c r="AI10">
        <f>grid_data!U9</f>
        <v>27.318464453590664</v>
      </c>
      <c r="AJ10">
        <f>grid_data!V9</f>
        <v>26.476298953121034</v>
      </c>
      <c r="AK10">
        <f>grid_data!W9</f>
        <v>26.360933816070357</v>
      </c>
      <c r="AL10">
        <f>grid_data!X9</f>
        <v>27.156953261719718</v>
      </c>
      <c r="AM10">
        <f>grid_data!Y9</f>
        <v>29.814196918452712</v>
      </c>
      <c r="AN10">
        <f>grid_data!Z9</f>
        <v>32.167645714285712</v>
      </c>
      <c r="AO10">
        <f>grid_data!AA9</f>
        <v>30.983230307232539</v>
      </c>
      <c r="AP10">
        <f>grid_data!AB9</f>
        <v>29.706522790538834</v>
      </c>
      <c r="AQ10">
        <f>grid_data!AC9</f>
        <v>28.241385549995719</v>
      </c>
      <c r="AR10">
        <f>grid_data!AD9</f>
        <v>28.302913623089413</v>
      </c>
      <c r="AS10">
        <f>grid_data!AE9</f>
        <v>26.618582622150157</v>
      </c>
      <c r="AT10">
        <f>grid_data!AF9</f>
        <v>25.426476205960185</v>
      </c>
      <c r="AU10" s="1">
        <f>Value_of_Lost_Load!$A$2</f>
        <v>200</v>
      </c>
      <c r="AV10" s="1">
        <v>0</v>
      </c>
      <c r="AW10" s="33">
        <v>13</v>
      </c>
      <c r="AX10" s="32">
        <v>0.9</v>
      </c>
      <c r="AY10" s="32">
        <f>Baseline_RES!B9*Baseline_RES!$Z$2</f>
        <v>403.68181715682937</v>
      </c>
      <c r="AZ10" s="32">
        <f>Baseline_RES!C9*Baseline_RES!$Z$2</f>
        <v>331.99537231465513</v>
      </c>
      <c r="BA10" s="32">
        <f>Baseline_RES!D9*Baseline_RES!$Z$2</f>
        <v>240.40702773038575</v>
      </c>
      <c r="BB10" s="32">
        <f>Baseline_RES!E9*Baseline_RES!$Z$2</f>
        <v>289.22114003313652</v>
      </c>
      <c r="BC10" s="32">
        <f>Baseline_RES!F9*Baseline_RES!$Z$2</f>
        <v>347.24359400760363</v>
      </c>
      <c r="BD10" s="32">
        <f>Baseline_RES!G9*Baseline_RES!$Z$2</f>
        <v>421.00934180790762</v>
      </c>
      <c r="BE10" s="32">
        <f>Baseline_RES!H9*Baseline_RES!$Z$2</f>
        <v>387.44345119810521</v>
      </c>
      <c r="BF10" s="32">
        <f>Baseline_RES!I9*Baseline_RES!$Z$2</f>
        <v>387.34443677152751</v>
      </c>
      <c r="BG10" s="32">
        <f>Baseline_RES!J9*Baseline_RES!$Z$2</f>
        <v>320.41068440507786</v>
      </c>
      <c r="BH10" s="32">
        <f>Baseline_RES!K9*Baseline_RES!$Z$2</f>
        <v>334.17368969936194</v>
      </c>
      <c r="BI10" s="32">
        <f>Baseline_RES!L9*Baseline_RES!$Z$2</f>
        <v>417.24679359795886</v>
      </c>
      <c r="BJ10" s="32">
        <f>Baseline_RES!M9*Baseline_RES!$Z$2</f>
        <v>437.84179432609835</v>
      </c>
      <c r="BK10" s="32">
        <f>Baseline_RES!N9*Baseline_RES!$Z$2</f>
        <v>388.23556661072541</v>
      </c>
      <c r="BL10" s="32">
        <f>Baseline_RES!O9*Baseline_RES!$Z$2</f>
        <v>394.37446105853638</v>
      </c>
      <c r="BM10" s="32">
        <f>Baseline_RES!P9*Baseline_RES!$Z$2</f>
        <v>420.51426967501919</v>
      </c>
      <c r="BN10" s="32">
        <f>Baseline_RES!Q9*Baseline_RES!$Z$2</f>
        <v>374.27453246328525</v>
      </c>
      <c r="BO10" s="32">
        <f>Baseline_RES!R9*Baseline_RES!$Z$2</f>
        <v>381.30455675029481</v>
      </c>
      <c r="BP10" s="32">
        <f>Baseline_RES!S9*Baseline_RES!$Z$2</f>
        <v>399.42419681399349</v>
      </c>
      <c r="BQ10" s="32">
        <f>Baseline_RES!T9*Baseline_RES!$Z$2</f>
        <v>454.67424684428812</v>
      </c>
      <c r="BR10" s="32">
        <f>Baseline_RES!U9*Baseline_RES!$Z$2</f>
        <v>415.26650506640703</v>
      </c>
      <c r="BS10" s="32">
        <f>Baseline_RES!V9*Baseline_RES!$Z$2</f>
        <v>369.12578228125142</v>
      </c>
      <c r="BT10" s="32">
        <f>Baseline_RES!W9*Baseline_RES!$Z$2</f>
        <v>419.32609655608843</v>
      </c>
      <c r="BU10" s="32">
        <f>Baseline_RES!X9*Baseline_RES!$Z$2</f>
        <v>430.41571233277875</v>
      </c>
      <c r="BV10" s="32">
        <f>Baseline_RES!Y9*Baseline_RES!$Z$2</f>
        <v>384.07696069446723</v>
      </c>
      <c r="EA10" s="8">
        <f t="shared" si="0"/>
        <v>8</v>
      </c>
      <c r="EB10" s="4">
        <f t="shared" si="1"/>
        <v>7</v>
      </c>
      <c r="EC10" s="4">
        <f t="shared" si="2"/>
        <v>8</v>
      </c>
      <c r="ED10" s="4">
        <f t="shared" si="3"/>
        <v>2.8233333333333333E-2</v>
      </c>
      <c r="EE10" s="4">
        <f t="shared" si="4"/>
        <v>0.1304622</v>
      </c>
      <c r="EF10" s="6">
        <f t="shared" si="5"/>
        <v>50</v>
      </c>
      <c r="EG10" s="5">
        <f t="shared" si="6"/>
        <v>1.1025</v>
      </c>
      <c r="EH10" s="5">
        <f t="shared" si="7"/>
        <v>0.90249999999999997</v>
      </c>
      <c r="EI10" s="4">
        <v>8</v>
      </c>
      <c r="EJ10" s="11">
        <v>240</v>
      </c>
      <c r="EK10">
        <v>0</v>
      </c>
      <c r="EL10" s="11">
        <v>40</v>
      </c>
      <c r="EM10" s="11">
        <v>40</v>
      </c>
      <c r="EN10" s="11">
        <v>120</v>
      </c>
      <c r="EO10" s="12">
        <v>1</v>
      </c>
      <c r="EP10" s="12">
        <v>1</v>
      </c>
      <c r="EQ10" s="11">
        <v>40</v>
      </c>
      <c r="ER10">
        <v>0</v>
      </c>
      <c r="ES10">
        <v>0</v>
      </c>
      <c r="ET10">
        <v>0</v>
      </c>
      <c r="EU10" s="13">
        <v>11</v>
      </c>
      <c r="EV10" s="11">
        <v>0.8</v>
      </c>
      <c r="EW10">
        <f t="shared" si="8"/>
        <v>24.284361349158893</v>
      </c>
      <c r="EX10">
        <f t="shared" si="9"/>
        <v>23.688308141063949</v>
      </c>
      <c r="EY10">
        <f t="shared" si="10"/>
        <v>23.315294197933557</v>
      </c>
      <c r="EZ10">
        <f t="shared" si="11"/>
        <v>23.51141493091966</v>
      </c>
      <c r="FA10">
        <f t="shared" si="12"/>
        <v>24.349734926820972</v>
      </c>
      <c r="FB10">
        <f t="shared" si="13"/>
        <v>24.807349970455114</v>
      </c>
      <c r="FC10">
        <f t="shared" si="14"/>
        <v>26.81854885970457</v>
      </c>
      <c r="FD10">
        <f t="shared" si="15"/>
        <v>28.522107383485576</v>
      </c>
      <c r="FE10">
        <f t="shared" si="16"/>
        <v>29.437337470754006</v>
      </c>
      <c r="FF10">
        <f t="shared" si="17"/>
        <v>30.191056366151496</v>
      </c>
      <c r="FG10">
        <f t="shared" si="18"/>
        <v>30.056463706259077</v>
      </c>
      <c r="FH10">
        <f t="shared" si="19"/>
        <v>28.456733805823564</v>
      </c>
      <c r="FI10">
        <f t="shared" si="20"/>
        <v>27.318464453590664</v>
      </c>
      <c r="FJ10">
        <f t="shared" si="21"/>
        <v>26.476298953121034</v>
      </c>
      <c r="FK10">
        <f t="shared" si="22"/>
        <v>26.360933816070357</v>
      </c>
      <c r="FL10">
        <f t="shared" si="23"/>
        <v>27.156953261719718</v>
      </c>
      <c r="FM10">
        <f t="shared" si="24"/>
        <v>29.814196918452712</v>
      </c>
      <c r="FN10">
        <f t="shared" si="25"/>
        <v>32.167645714285712</v>
      </c>
      <c r="FO10">
        <f t="shared" si="26"/>
        <v>30.983230307232539</v>
      </c>
      <c r="FP10">
        <f t="shared" si="27"/>
        <v>29.706522790538834</v>
      </c>
      <c r="FQ10">
        <f t="shared" si="28"/>
        <v>28.241385549995719</v>
      </c>
      <c r="FR10">
        <f t="shared" si="29"/>
        <v>28.302913623089413</v>
      </c>
      <c r="FS10">
        <f t="shared" si="30"/>
        <v>26.618582622150157</v>
      </c>
      <c r="FT10">
        <f t="shared" si="31"/>
        <v>25.426476205960185</v>
      </c>
      <c r="FU10" s="1">
        <f>Value_of_Lost_Load!$A$2</f>
        <v>200</v>
      </c>
      <c r="FV10" s="1">
        <v>0</v>
      </c>
      <c r="FW10" s="33">
        <f t="shared" si="32"/>
        <v>13</v>
      </c>
      <c r="FX10" s="32">
        <f t="shared" si="33"/>
        <v>0.9</v>
      </c>
      <c r="FY10" s="32">
        <f t="shared" si="34"/>
        <v>403.68181715682937</v>
      </c>
      <c r="FZ10" s="32">
        <f t="shared" si="35"/>
        <v>331.99537231465513</v>
      </c>
      <c r="GA10" s="32">
        <f t="shared" si="36"/>
        <v>240.40702773038575</v>
      </c>
      <c r="GB10" s="32">
        <f t="shared" si="37"/>
        <v>289.22114003313652</v>
      </c>
      <c r="GC10" s="32">
        <f t="shared" si="38"/>
        <v>347.24359400760363</v>
      </c>
      <c r="GD10" s="32">
        <f t="shared" si="39"/>
        <v>421.00934180790762</v>
      </c>
      <c r="GE10" s="32">
        <f t="shared" si="40"/>
        <v>387.44345119810521</v>
      </c>
      <c r="GF10" s="32">
        <f t="shared" si="41"/>
        <v>387.34443677152751</v>
      </c>
      <c r="GG10" s="32">
        <f t="shared" si="42"/>
        <v>320.41068440507786</v>
      </c>
      <c r="GH10" s="32">
        <f t="shared" si="43"/>
        <v>334.17368969936194</v>
      </c>
      <c r="GI10" s="32">
        <f t="shared" si="44"/>
        <v>417.24679359795886</v>
      </c>
      <c r="GJ10" s="32">
        <f t="shared" si="45"/>
        <v>437.84179432609835</v>
      </c>
      <c r="GK10" s="32">
        <f t="shared" si="46"/>
        <v>388.23556661072541</v>
      </c>
      <c r="GL10" s="32">
        <f t="shared" si="47"/>
        <v>394.37446105853638</v>
      </c>
      <c r="GM10" s="32">
        <f t="shared" si="48"/>
        <v>420.51426967501919</v>
      </c>
      <c r="GN10" s="32">
        <f t="shared" si="49"/>
        <v>374.27453246328525</v>
      </c>
      <c r="GO10" s="32">
        <f t="shared" si="50"/>
        <v>381.30455675029481</v>
      </c>
      <c r="GP10" s="32">
        <f t="shared" si="51"/>
        <v>399.42419681399349</v>
      </c>
      <c r="GQ10" s="32">
        <f t="shared" si="52"/>
        <v>454.67424684428812</v>
      </c>
      <c r="GR10" s="32">
        <f t="shared" si="53"/>
        <v>415.26650506640703</v>
      </c>
      <c r="GS10" s="32">
        <f t="shared" si="54"/>
        <v>369.12578228125142</v>
      </c>
      <c r="GT10" s="32">
        <f t="shared" si="55"/>
        <v>419.32609655608843</v>
      </c>
      <c r="GU10" s="32">
        <f t="shared" si="56"/>
        <v>430.41571233277875</v>
      </c>
      <c r="GV10" s="32">
        <f t="shared" si="57"/>
        <v>384.07696069446723</v>
      </c>
    </row>
    <row r="11" spans="1:312" ht="15.75" x14ac:dyDescent="0.25">
      <c r="A11" s="8">
        <v>9</v>
      </c>
      <c r="B11" s="4">
        <v>8</v>
      </c>
      <c r="C11" s="4">
        <v>9</v>
      </c>
      <c r="D11" s="4">
        <f>grid_data!A10*grid_data!$F$2</f>
        <v>1.4802333333333334E-2</v>
      </c>
      <c r="E11" s="4">
        <f>grid_data!B10*grid_data!$F$2</f>
        <v>6.8324666666666659E-2</v>
      </c>
      <c r="F11" s="4">
        <f>grid_data!C10*grid_data!$F$2</f>
        <v>50</v>
      </c>
      <c r="G11" s="4">
        <f>grid_data!D10*grid_data!$F$2</f>
        <v>1.1025</v>
      </c>
      <c r="H11" s="4">
        <f>grid_data!E10*grid_data!$F$2</f>
        <v>0.90249999999999997</v>
      </c>
      <c r="I11" s="4">
        <v>9</v>
      </c>
      <c r="J11" s="11">
        <v>240</v>
      </c>
      <c r="K11">
        <v>0</v>
      </c>
      <c r="L11" s="11">
        <v>40</v>
      </c>
      <c r="M11" s="11">
        <v>40</v>
      </c>
      <c r="N11" s="11">
        <v>120</v>
      </c>
      <c r="O11" s="12">
        <v>1</v>
      </c>
      <c r="P11" s="12">
        <v>1</v>
      </c>
      <c r="Q11" s="11">
        <v>40</v>
      </c>
      <c r="R11">
        <v>0</v>
      </c>
      <c r="S11">
        <v>0</v>
      </c>
      <c r="T11">
        <v>0</v>
      </c>
      <c r="U11" s="13">
        <v>12</v>
      </c>
      <c r="V11" s="11">
        <v>0.8</v>
      </c>
      <c r="W11">
        <f>grid_data!I10</f>
        <v>5.3352005994364271</v>
      </c>
      <c r="X11">
        <f>grid_data!J10</f>
        <v>5.2042495158398117</v>
      </c>
      <c r="Y11">
        <f>grid_data!K10</f>
        <v>5.1222994828793453</v>
      </c>
      <c r="Z11">
        <f>grid_data!L10</f>
        <v>5.1653866136111324</v>
      </c>
      <c r="AA11">
        <f>grid_data!M10</f>
        <v>5.3495629763470252</v>
      </c>
      <c r="AB11">
        <f>grid_data!N10</f>
        <v>5.4500996147212044</v>
      </c>
      <c r="AC11">
        <f>grid_data!O10</f>
        <v>5.8919539161472123</v>
      </c>
      <c r="AD11">
        <f>grid_data!P10</f>
        <v>6.2662205615233528</v>
      </c>
      <c r="AE11">
        <f>grid_data!Q10</f>
        <v>6.4672938382717131</v>
      </c>
      <c r="AF11">
        <f>grid_data!R10</f>
        <v>6.6328835955938903</v>
      </c>
      <c r="AG11">
        <f>grid_data!S10</f>
        <v>6.6033139960720675</v>
      </c>
      <c r="AH11">
        <f>grid_data!T10</f>
        <v>6.2518581846127619</v>
      </c>
      <c r="AI11">
        <f>grid_data!U10</f>
        <v>6.0017838572282418</v>
      </c>
      <c r="AJ11">
        <f>grid_data!V10</f>
        <v>5.8167626487917339</v>
      </c>
      <c r="AK11">
        <f>grid_data!W10</f>
        <v>5.7914172777730322</v>
      </c>
      <c r="AL11">
        <f>grid_data!X10</f>
        <v>5.9663003378020658</v>
      </c>
      <c r="AM11">
        <f>grid_data!Y10</f>
        <v>6.5500887169327937</v>
      </c>
      <c r="AN11">
        <f>grid_data!Z10</f>
        <v>7.0671342857142854</v>
      </c>
      <c r="AO11">
        <f>grid_data!AA10</f>
        <v>6.8069218099222928</v>
      </c>
      <c r="AP11">
        <f>grid_data!AB10</f>
        <v>6.5264330373153445</v>
      </c>
      <c r="AQ11">
        <f>grid_data!AC10</f>
        <v>6.2045468253778502</v>
      </c>
      <c r="AR11">
        <f>grid_data!AD10</f>
        <v>6.2180643565878242</v>
      </c>
      <c r="AS11">
        <f>grid_data!AE10</f>
        <v>5.8480219397147941</v>
      </c>
      <c r="AT11">
        <f>grid_data!AF10</f>
        <v>5.5861197725215614</v>
      </c>
      <c r="AU11" s="1">
        <f>Value_of_Lost_Load!$A$2</f>
        <v>200</v>
      </c>
      <c r="AV11" s="1">
        <v>0</v>
      </c>
      <c r="AW11" s="33">
        <v>14</v>
      </c>
      <c r="AX11" s="32">
        <v>0.9</v>
      </c>
      <c r="AY11" s="32">
        <f>Baseline_RES!B10*Baseline_RES!$Z$2</f>
        <v>0</v>
      </c>
      <c r="AZ11" s="32">
        <f>Baseline_RES!C10*Baseline_RES!$Z$2</f>
        <v>0</v>
      </c>
      <c r="BA11" s="32">
        <f>Baseline_RES!D10*Baseline_RES!$Z$2</f>
        <v>0</v>
      </c>
      <c r="BB11" s="32">
        <f>Baseline_RES!E10*Baseline_RES!$Z$2</f>
        <v>0</v>
      </c>
      <c r="BC11" s="32">
        <f>Baseline_RES!F10*Baseline_RES!$Z$2</f>
        <v>0</v>
      </c>
      <c r="BD11" s="32">
        <f>Baseline_RES!G10*Baseline_RES!$Z$2</f>
        <v>0</v>
      </c>
      <c r="BE11" s="32">
        <f>Baseline_RES!H10*Baseline_RES!$Z$2</f>
        <v>0</v>
      </c>
      <c r="BF11" s="32">
        <f>Baseline_RES!I10*Baseline_RES!$Z$2</f>
        <v>0</v>
      </c>
      <c r="BG11" s="32">
        <f>Baseline_RES!J10*Baseline_RES!$Z$2</f>
        <v>15.985728604420046</v>
      </c>
      <c r="BH11" s="32">
        <f>Baseline_RES!K10*Baseline_RES!$Z$2</f>
        <v>72.151802079409549</v>
      </c>
      <c r="BI11" s="32">
        <f>Baseline_RES!L10*Baseline_RES!$Z$2</f>
        <v>127.453782116322</v>
      </c>
      <c r="BJ11" s="32">
        <f>Baseline_RES!M10*Baseline_RES!$Z$2</f>
        <v>153.16056189910643</v>
      </c>
      <c r="BK11" s="32">
        <f>Baseline_RES!N10*Baseline_RES!$Z$2</f>
        <v>201.98184115044242</v>
      </c>
      <c r="BL11" s="32">
        <f>Baseline_RES!O10*Baseline_RES!$Z$2</f>
        <v>211.05482225024878</v>
      </c>
      <c r="BM11" s="32">
        <f>Baseline_RES!P10*Baseline_RES!$Z$2</f>
        <v>130.69413250910947</v>
      </c>
      <c r="BN11" s="32">
        <f>Baseline_RES!Q10*Baseline_RES!$Z$2</f>
        <v>58.326307070181429</v>
      </c>
      <c r="BO11" s="32">
        <f>Baseline_RES!R10*Baseline_RES!$Z$2</f>
        <v>20.306195794803958</v>
      </c>
      <c r="BP11" s="32">
        <f>Baseline_RES!S10*Baseline_RES!$Z$2</f>
        <v>0</v>
      </c>
      <c r="BQ11" s="32">
        <f>Baseline_RES!T10*Baseline_RES!$Z$2</f>
        <v>0</v>
      </c>
      <c r="BR11" s="32">
        <f>Baseline_RES!U10*Baseline_RES!$Z$2</f>
        <v>0</v>
      </c>
      <c r="BS11" s="32">
        <f>Baseline_RES!V10*Baseline_RES!$Z$2</f>
        <v>0</v>
      </c>
      <c r="BT11" s="32">
        <f>Baseline_RES!W10*Baseline_RES!$Z$2</f>
        <v>0</v>
      </c>
      <c r="BU11" s="32">
        <f>Baseline_RES!X10*Baseline_RES!$Z$2</f>
        <v>0</v>
      </c>
      <c r="BV11" s="32">
        <f>Baseline_RES!Y10*Baseline_RES!$Z$2</f>
        <v>0</v>
      </c>
      <c r="EA11" s="8">
        <f t="shared" si="0"/>
        <v>9</v>
      </c>
      <c r="EB11" s="4">
        <f t="shared" si="1"/>
        <v>8</v>
      </c>
      <c r="EC11" s="4">
        <f t="shared" si="2"/>
        <v>9</v>
      </c>
      <c r="ED11" s="4">
        <f t="shared" si="3"/>
        <v>1.4802333333333334E-2</v>
      </c>
      <c r="EE11" s="4">
        <f t="shared" si="4"/>
        <v>6.8324666666666659E-2</v>
      </c>
      <c r="EF11" s="6">
        <f t="shared" si="5"/>
        <v>50</v>
      </c>
      <c r="EG11" s="5">
        <f t="shared" si="6"/>
        <v>1.1025</v>
      </c>
      <c r="EH11" s="5">
        <f t="shared" si="7"/>
        <v>0.90249999999999997</v>
      </c>
      <c r="EI11" s="4">
        <v>9</v>
      </c>
      <c r="EJ11" s="11">
        <v>240</v>
      </c>
      <c r="EK11">
        <v>0</v>
      </c>
      <c r="EL11" s="11">
        <v>40</v>
      </c>
      <c r="EM11" s="11">
        <v>40</v>
      </c>
      <c r="EN11" s="11">
        <v>120</v>
      </c>
      <c r="EO11" s="12">
        <v>1</v>
      </c>
      <c r="EP11" s="12">
        <v>1</v>
      </c>
      <c r="EQ11" s="11">
        <v>40</v>
      </c>
      <c r="ER11">
        <v>0</v>
      </c>
      <c r="ES11">
        <v>0</v>
      </c>
      <c r="ET11">
        <v>0</v>
      </c>
      <c r="EU11" s="13">
        <v>12</v>
      </c>
      <c r="EV11" s="11">
        <v>0.8</v>
      </c>
      <c r="EW11">
        <f t="shared" si="8"/>
        <v>5.3352005994364271</v>
      </c>
      <c r="EX11">
        <f t="shared" si="9"/>
        <v>5.2042495158398117</v>
      </c>
      <c r="EY11">
        <f t="shared" si="10"/>
        <v>5.1222994828793453</v>
      </c>
      <c r="EZ11">
        <f t="shared" si="11"/>
        <v>5.1653866136111324</v>
      </c>
      <c r="FA11">
        <f t="shared" si="12"/>
        <v>5.3495629763470252</v>
      </c>
      <c r="FB11">
        <f t="shared" si="13"/>
        <v>5.4500996147212044</v>
      </c>
      <c r="FC11">
        <f t="shared" si="14"/>
        <v>5.8919539161472123</v>
      </c>
      <c r="FD11">
        <f t="shared" si="15"/>
        <v>6.2662205615233528</v>
      </c>
      <c r="FE11">
        <f t="shared" si="16"/>
        <v>6.4672938382717131</v>
      </c>
      <c r="FF11">
        <f t="shared" si="17"/>
        <v>6.6328835955938903</v>
      </c>
      <c r="FG11">
        <f t="shared" si="18"/>
        <v>6.6033139960720675</v>
      </c>
      <c r="FH11">
        <f t="shared" si="19"/>
        <v>6.2518581846127619</v>
      </c>
      <c r="FI11">
        <f t="shared" si="20"/>
        <v>6.0017838572282418</v>
      </c>
      <c r="FJ11">
        <f t="shared" si="21"/>
        <v>5.8167626487917339</v>
      </c>
      <c r="FK11">
        <f t="shared" si="22"/>
        <v>5.7914172777730322</v>
      </c>
      <c r="FL11">
        <f t="shared" si="23"/>
        <v>5.9663003378020658</v>
      </c>
      <c r="FM11">
        <f t="shared" si="24"/>
        <v>6.5500887169327937</v>
      </c>
      <c r="FN11">
        <f t="shared" si="25"/>
        <v>7.0671342857142854</v>
      </c>
      <c r="FO11">
        <f t="shared" si="26"/>
        <v>6.8069218099222928</v>
      </c>
      <c r="FP11">
        <f t="shared" si="27"/>
        <v>6.5264330373153445</v>
      </c>
      <c r="FQ11">
        <f t="shared" si="28"/>
        <v>6.2045468253778502</v>
      </c>
      <c r="FR11">
        <f t="shared" si="29"/>
        <v>6.2180643565878242</v>
      </c>
      <c r="FS11">
        <f t="shared" si="30"/>
        <v>5.8480219397147941</v>
      </c>
      <c r="FT11">
        <f t="shared" si="31"/>
        <v>5.5861197725215614</v>
      </c>
      <c r="FU11" s="1">
        <f>Value_of_Lost_Load!$A$2</f>
        <v>200</v>
      </c>
      <c r="FV11" s="1">
        <v>0</v>
      </c>
      <c r="FW11" s="33">
        <f t="shared" si="32"/>
        <v>14</v>
      </c>
      <c r="FX11" s="32">
        <f t="shared" si="33"/>
        <v>0.9</v>
      </c>
      <c r="FY11" s="32">
        <f t="shared" si="34"/>
        <v>0</v>
      </c>
      <c r="FZ11" s="32">
        <f t="shared" si="35"/>
        <v>0</v>
      </c>
      <c r="GA11" s="32">
        <f t="shared" si="36"/>
        <v>0</v>
      </c>
      <c r="GB11" s="32">
        <f t="shared" si="37"/>
        <v>0</v>
      </c>
      <c r="GC11" s="32">
        <f t="shared" si="38"/>
        <v>0</v>
      </c>
      <c r="GD11" s="32">
        <f t="shared" si="39"/>
        <v>0</v>
      </c>
      <c r="GE11" s="32">
        <f t="shared" si="40"/>
        <v>0</v>
      </c>
      <c r="GF11" s="32">
        <f t="shared" si="41"/>
        <v>0</v>
      </c>
      <c r="GG11" s="32">
        <f t="shared" si="42"/>
        <v>15.985728604420046</v>
      </c>
      <c r="GH11" s="32">
        <f t="shared" si="43"/>
        <v>72.151802079409549</v>
      </c>
      <c r="GI11" s="32">
        <f t="shared" si="44"/>
        <v>127.453782116322</v>
      </c>
      <c r="GJ11" s="32">
        <f t="shared" si="45"/>
        <v>153.16056189910643</v>
      </c>
      <c r="GK11" s="32">
        <f t="shared" si="46"/>
        <v>201.98184115044242</v>
      </c>
      <c r="GL11" s="32">
        <f t="shared" si="47"/>
        <v>211.05482225024878</v>
      </c>
      <c r="GM11" s="32">
        <f t="shared" si="48"/>
        <v>130.69413250910947</v>
      </c>
      <c r="GN11" s="32">
        <f t="shared" si="49"/>
        <v>58.326307070181429</v>
      </c>
      <c r="GO11" s="32">
        <f t="shared" si="50"/>
        <v>20.306195794803958</v>
      </c>
      <c r="GP11" s="32">
        <f t="shared" si="51"/>
        <v>0</v>
      </c>
      <c r="GQ11" s="32">
        <f t="shared" si="52"/>
        <v>0</v>
      </c>
      <c r="GR11" s="32">
        <f t="shared" si="53"/>
        <v>0</v>
      </c>
      <c r="GS11" s="32">
        <f t="shared" si="54"/>
        <v>0</v>
      </c>
      <c r="GT11" s="32">
        <f t="shared" si="55"/>
        <v>0</v>
      </c>
      <c r="GU11" s="32">
        <f t="shared" si="56"/>
        <v>0</v>
      </c>
      <c r="GV11" s="32">
        <f t="shared" si="57"/>
        <v>0</v>
      </c>
    </row>
    <row r="12" spans="1:312" ht="15.75" x14ac:dyDescent="0.25">
      <c r="A12" s="8">
        <v>10</v>
      </c>
      <c r="B12" s="4">
        <v>9</v>
      </c>
      <c r="C12" s="4">
        <v>10</v>
      </c>
      <c r="D12" s="4">
        <f>grid_data!A11*grid_data!$F$2</f>
        <v>3.6299999999999999E-2</v>
      </c>
      <c r="E12" s="4">
        <f>grid_data!B11*grid_data!$F$2</f>
        <v>0.16768744666666666</v>
      </c>
      <c r="F12" s="4">
        <f>grid_data!C11*grid_data!$F$2</f>
        <v>50</v>
      </c>
      <c r="G12" s="4">
        <f>grid_data!D11*grid_data!$F$2</f>
        <v>1.1025</v>
      </c>
      <c r="H12" s="4">
        <f>grid_data!E11*grid_data!$F$2</f>
        <v>0.90249999999999997</v>
      </c>
      <c r="I12" s="4">
        <v>10</v>
      </c>
      <c r="J12" s="11">
        <v>240</v>
      </c>
      <c r="K12">
        <v>0</v>
      </c>
      <c r="L12" s="11">
        <v>40</v>
      </c>
      <c r="M12" s="11">
        <v>40</v>
      </c>
      <c r="N12" s="11">
        <v>120</v>
      </c>
      <c r="O12" s="12">
        <v>1</v>
      </c>
      <c r="P12" s="12">
        <v>1</v>
      </c>
      <c r="Q12" s="11">
        <v>40</v>
      </c>
      <c r="R12">
        <v>0</v>
      </c>
      <c r="S12">
        <v>0</v>
      </c>
      <c r="T12">
        <v>0</v>
      </c>
      <c r="AW12" s="15"/>
      <c r="EA12" s="8">
        <f t="shared" si="0"/>
        <v>10</v>
      </c>
      <c r="EB12" s="4">
        <f t="shared" si="1"/>
        <v>9</v>
      </c>
      <c r="EC12" s="4">
        <f t="shared" si="2"/>
        <v>10</v>
      </c>
      <c r="ED12" s="4">
        <f t="shared" si="3"/>
        <v>3.6299999999999999E-2</v>
      </c>
      <c r="EE12" s="4">
        <f t="shared" si="4"/>
        <v>0.16768744666666666</v>
      </c>
      <c r="EF12" s="6">
        <f t="shared" si="5"/>
        <v>50</v>
      </c>
      <c r="EG12" s="5">
        <f t="shared" si="6"/>
        <v>1.1025</v>
      </c>
      <c r="EH12" s="5">
        <f t="shared" si="7"/>
        <v>0.90249999999999997</v>
      </c>
      <c r="EI12" s="4">
        <v>10</v>
      </c>
      <c r="EJ12" s="11">
        <v>240</v>
      </c>
      <c r="EK12">
        <v>0</v>
      </c>
      <c r="EL12" s="11">
        <v>40</v>
      </c>
      <c r="EM12" s="11">
        <v>40</v>
      </c>
      <c r="EN12" s="11">
        <v>120</v>
      </c>
      <c r="EO12" s="12">
        <v>1</v>
      </c>
      <c r="EP12" s="12">
        <v>1</v>
      </c>
      <c r="EQ12" s="11">
        <v>40</v>
      </c>
      <c r="ER12">
        <v>0</v>
      </c>
      <c r="ES12">
        <v>0</v>
      </c>
      <c r="ET12">
        <v>0</v>
      </c>
      <c r="FW12" s="15"/>
    </row>
    <row r="13" spans="1:312" ht="15.75" x14ac:dyDescent="0.25">
      <c r="A13" s="8">
        <v>11</v>
      </c>
      <c r="B13" s="4">
        <v>2</v>
      </c>
      <c r="C13" s="4">
        <v>11</v>
      </c>
      <c r="D13" s="4">
        <f>grid_data!A12*grid_data!$F$2</f>
        <v>0.11091666666666666</v>
      </c>
      <c r="E13" s="4">
        <f>grid_data!B12*grid_data!$F$2</f>
        <v>0.51240676666666662</v>
      </c>
      <c r="F13" s="4">
        <f>grid_data!C12*grid_data!$F$2</f>
        <v>50</v>
      </c>
      <c r="G13" s="4">
        <f>grid_data!D12*grid_data!$F$2</f>
        <v>1.1025</v>
      </c>
      <c r="H13" s="4">
        <f>grid_data!E12*grid_data!$F$2</f>
        <v>0.90249999999999997</v>
      </c>
      <c r="I13" s="4">
        <v>11</v>
      </c>
      <c r="J13" s="11">
        <v>240</v>
      </c>
      <c r="K13">
        <v>0</v>
      </c>
      <c r="L13" s="11">
        <v>40</v>
      </c>
      <c r="M13" s="11">
        <v>40</v>
      </c>
      <c r="N13" s="11">
        <v>120</v>
      </c>
      <c r="O13" s="12">
        <v>1</v>
      </c>
      <c r="P13" s="12">
        <v>1</v>
      </c>
      <c r="Q13" s="11">
        <v>40</v>
      </c>
      <c r="R13">
        <v>0</v>
      </c>
      <c r="S13">
        <v>0</v>
      </c>
      <c r="T13">
        <v>0</v>
      </c>
      <c r="EA13" s="8">
        <f t="shared" si="0"/>
        <v>11</v>
      </c>
      <c r="EB13" s="4">
        <f t="shared" si="1"/>
        <v>2</v>
      </c>
      <c r="EC13" s="4">
        <f t="shared" si="2"/>
        <v>11</v>
      </c>
      <c r="ED13" s="4">
        <f t="shared" si="3"/>
        <v>0.11091666666666666</v>
      </c>
      <c r="EE13" s="4">
        <f t="shared" si="4"/>
        <v>0.51240676666666662</v>
      </c>
      <c r="EF13" s="6">
        <f t="shared" si="5"/>
        <v>50</v>
      </c>
      <c r="EG13" s="5">
        <f t="shared" si="6"/>
        <v>1.1025</v>
      </c>
      <c r="EH13" s="5">
        <f t="shared" si="7"/>
        <v>0.90249999999999997</v>
      </c>
      <c r="EI13" s="4">
        <v>11</v>
      </c>
      <c r="EJ13" s="11">
        <v>240</v>
      </c>
      <c r="EK13">
        <v>0</v>
      </c>
      <c r="EL13" s="11">
        <v>40</v>
      </c>
      <c r="EM13" s="11">
        <v>40</v>
      </c>
      <c r="EN13" s="11">
        <v>120</v>
      </c>
      <c r="EO13" s="12">
        <v>1</v>
      </c>
      <c r="EP13" s="12">
        <v>1</v>
      </c>
      <c r="EQ13" s="11">
        <v>40</v>
      </c>
      <c r="ER13">
        <v>0</v>
      </c>
      <c r="ES13">
        <v>0</v>
      </c>
      <c r="ET13">
        <v>0</v>
      </c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</row>
    <row r="14" spans="1:312" ht="15.75" x14ac:dyDescent="0.25">
      <c r="A14" s="8">
        <v>12</v>
      </c>
      <c r="B14" s="4">
        <v>11</v>
      </c>
      <c r="C14" s="4">
        <v>12</v>
      </c>
      <c r="D14" s="4">
        <f>grid_data!A13*grid_data!$F$2</f>
        <v>0.12705</v>
      </c>
      <c r="E14" s="4">
        <f>grid_data!B13*grid_data!$F$2</f>
        <v>0.3283335</v>
      </c>
      <c r="F14" s="4">
        <f>grid_data!C13*grid_data!$F$2</f>
        <v>50</v>
      </c>
      <c r="G14" s="4">
        <f>grid_data!D13*grid_data!$F$2</f>
        <v>1.1025</v>
      </c>
      <c r="H14" s="4">
        <f>grid_data!E13*grid_data!$F$2</f>
        <v>0.90249999999999997</v>
      </c>
      <c r="I14" s="4">
        <v>12</v>
      </c>
      <c r="J14" s="11">
        <v>240</v>
      </c>
      <c r="K14">
        <v>0</v>
      </c>
      <c r="L14" s="11">
        <v>40</v>
      </c>
      <c r="M14" s="11">
        <v>40</v>
      </c>
      <c r="N14" s="11">
        <v>120</v>
      </c>
      <c r="O14" s="12">
        <v>1</v>
      </c>
      <c r="P14" s="12">
        <v>1</v>
      </c>
      <c r="Q14" s="11">
        <v>40</v>
      </c>
      <c r="R14">
        <v>0</v>
      </c>
      <c r="S14">
        <v>0</v>
      </c>
      <c r="T14">
        <v>0</v>
      </c>
      <c r="EA14" s="8">
        <f t="shared" si="0"/>
        <v>12</v>
      </c>
      <c r="EB14" s="4">
        <f t="shared" si="1"/>
        <v>11</v>
      </c>
      <c r="EC14" s="4">
        <f t="shared" si="2"/>
        <v>12</v>
      </c>
      <c r="ED14" s="4">
        <f t="shared" si="3"/>
        <v>0.12705</v>
      </c>
      <c r="EE14" s="4">
        <f t="shared" si="4"/>
        <v>0.3283335</v>
      </c>
      <c r="EF14" s="6">
        <f t="shared" si="5"/>
        <v>50</v>
      </c>
      <c r="EG14" s="5">
        <f t="shared" si="6"/>
        <v>1.1025</v>
      </c>
      <c r="EH14" s="5">
        <f t="shared" si="7"/>
        <v>0.90249999999999997</v>
      </c>
      <c r="EI14" s="4">
        <v>12</v>
      </c>
      <c r="EJ14" s="11">
        <v>240</v>
      </c>
      <c r="EK14">
        <v>0</v>
      </c>
      <c r="EL14" s="11">
        <v>40</v>
      </c>
      <c r="EM14" s="11">
        <v>40</v>
      </c>
      <c r="EN14" s="11">
        <v>120</v>
      </c>
      <c r="EO14" s="12">
        <v>1</v>
      </c>
      <c r="EP14" s="12">
        <v>1</v>
      </c>
      <c r="EQ14" s="11">
        <v>40</v>
      </c>
      <c r="ER14">
        <v>0</v>
      </c>
      <c r="ES14">
        <v>0</v>
      </c>
      <c r="ET14">
        <v>0</v>
      </c>
    </row>
    <row r="15" spans="1:312" ht="15.75" x14ac:dyDescent="0.25">
      <c r="A15" s="8">
        <v>13</v>
      </c>
      <c r="B15" s="4">
        <v>12</v>
      </c>
      <c r="C15" s="4">
        <v>13</v>
      </c>
      <c r="D15" s="4">
        <f>grid_data!A14*grid_data!$F$2</f>
        <v>0.15992166666666666</v>
      </c>
      <c r="E15" s="4">
        <f>grid_data!B14*grid_data!$F$2</f>
        <v>0.41536880000000004</v>
      </c>
      <c r="F15" s="4">
        <f>grid_data!C14*grid_data!$F$2</f>
        <v>50</v>
      </c>
      <c r="G15" s="4">
        <f>grid_data!D14*grid_data!$F$2</f>
        <v>1.1025</v>
      </c>
      <c r="H15" s="4">
        <f>grid_data!E14*grid_data!$F$2</f>
        <v>0.90249999999999997</v>
      </c>
      <c r="I15" s="4">
        <v>13</v>
      </c>
      <c r="J15" s="11">
        <v>240</v>
      </c>
      <c r="K15">
        <v>0</v>
      </c>
      <c r="L15" s="11">
        <v>40</v>
      </c>
      <c r="M15" s="11">
        <v>40</v>
      </c>
      <c r="N15" s="11">
        <v>120</v>
      </c>
      <c r="O15" s="12">
        <v>1</v>
      </c>
      <c r="P15" s="12">
        <v>1</v>
      </c>
      <c r="Q15" s="11">
        <v>40</v>
      </c>
      <c r="R15">
        <v>0</v>
      </c>
      <c r="S15">
        <v>0</v>
      </c>
      <c r="T15">
        <v>0</v>
      </c>
      <c r="EA15" s="8">
        <f t="shared" si="0"/>
        <v>13</v>
      </c>
      <c r="EB15" s="4">
        <f t="shared" si="1"/>
        <v>12</v>
      </c>
      <c r="EC15" s="4">
        <f t="shared" si="2"/>
        <v>13</v>
      </c>
      <c r="ED15" s="4">
        <f t="shared" si="3"/>
        <v>0.15992166666666666</v>
      </c>
      <c r="EE15" s="4">
        <f t="shared" si="4"/>
        <v>0.41536880000000004</v>
      </c>
      <c r="EF15" s="6">
        <f t="shared" si="5"/>
        <v>50</v>
      </c>
      <c r="EG15" s="5">
        <f t="shared" si="6"/>
        <v>1.1025</v>
      </c>
      <c r="EH15" s="5">
        <f t="shared" si="7"/>
        <v>0.90249999999999997</v>
      </c>
      <c r="EI15" s="4">
        <v>13</v>
      </c>
      <c r="EJ15" s="11">
        <v>240</v>
      </c>
      <c r="EK15">
        <v>0</v>
      </c>
      <c r="EL15" s="11">
        <v>40</v>
      </c>
      <c r="EM15" s="11">
        <v>40</v>
      </c>
      <c r="EN15" s="11">
        <v>120</v>
      </c>
      <c r="EO15" s="12">
        <v>1</v>
      </c>
      <c r="EP15" s="12">
        <v>1</v>
      </c>
      <c r="EQ15" s="11">
        <v>40</v>
      </c>
      <c r="ER15">
        <v>0</v>
      </c>
      <c r="ES15">
        <v>0</v>
      </c>
      <c r="ET15">
        <v>0</v>
      </c>
    </row>
    <row r="16" spans="1:312" ht="15.75" x14ac:dyDescent="0.25">
      <c r="A16" s="8">
        <v>14</v>
      </c>
      <c r="B16" s="4">
        <v>13</v>
      </c>
      <c r="C16" s="4">
        <v>14</v>
      </c>
      <c r="D16" s="4">
        <f>grid_data!A15*grid_data!$F$2</f>
        <v>4.2793666666666667E-2</v>
      </c>
      <c r="E16" s="4">
        <f>grid_data!B15*grid_data!$F$2</f>
        <v>1.6750433333333332E-2</v>
      </c>
      <c r="F16" s="4">
        <f>grid_data!C15*grid_data!$F$2</f>
        <v>50</v>
      </c>
      <c r="G16" s="4">
        <f>grid_data!D15*grid_data!$F$2</f>
        <v>1.1025</v>
      </c>
      <c r="H16" s="4">
        <f>grid_data!E15*grid_data!$F$2</f>
        <v>0.90249999999999997</v>
      </c>
      <c r="I16" s="4">
        <v>14</v>
      </c>
      <c r="J16" s="11">
        <v>240</v>
      </c>
      <c r="K16">
        <v>0</v>
      </c>
      <c r="L16" s="11">
        <v>40</v>
      </c>
      <c r="M16" s="11">
        <v>40</v>
      </c>
      <c r="N16" s="11">
        <v>120</v>
      </c>
      <c r="O16" s="12">
        <v>1</v>
      </c>
      <c r="P16" s="12">
        <v>1</v>
      </c>
      <c r="Q16" s="11">
        <v>40</v>
      </c>
      <c r="R16">
        <v>0</v>
      </c>
      <c r="S16">
        <v>0</v>
      </c>
      <c r="T16">
        <v>0</v>
      </c>
      <c r="EA16" s="8">
        <f t="shared" si="0"/>
        <v>14</v>
      </c>
      <c r="EB16" s="4">
        <f t="shared" si="1"/>
        <v>13</v>
      </c>
      <c r="EC16" s="4">
        <f t="shared" si="2"/>
        <v>14</v>
      </c>
      <c r="ED16" s="4">
        <f t="shared" si="3"/>
        <v>4.2793666666666667E-2</v>
      </c>
      <c r="EE16" s="4">
        <f t="shared" si="4"/>
        <v>1.6750433333333332E-2</v>
      </c>
      <c r="EF16" s="6">
        <f t="shared" si="5"/>
        <v>50</v>
      </c>
      <c r="EG16" s="5">
        <f t="shared" si="6"/>
        <v>1.1025</v>
      </c>
      <c r="EH16" s="5">
        <f t="shared" si="7"/>
        <v>0.90249999999999997</v>
      </c>
      <c r="EI16" s="4">
        <v>14</v>
      </c>
      <c r="EJ16" s="11">
        <v>240</v>
      </c>
      <c r="EK16">
        <v>0</v>
      </c>
      <c r="EL16" s="11">
        <v>40</v>
      </c>
      <c r="EM16" s="11">
        <v>40</v>
      </c>
      <c r="EN16" s="11">
        <v>120</v>
      </c>
      <c r="EO16" s="12">
        <v>1</v>
      </c>
      <c r="EP16" s="12">
        <v>1</v>
      </c>
      <c r="EQ16" s="11">
        <v>40</v>
      </c>
      <c r="ER16">
        <v>0</v>
      </c>
      <c r="ES16">
        <v>0</v>
      </c>
      <c r="ET16">
        <v>0</v>
      </c>
    </row>
    <row r="19" spans="10:10" x14ac:dyDescent="0.25">
      <c r="J19" s="11"/>
    </row>
  </sheetData>
  <mergeCells count="14">
    <mergeCell ref="GW1:IV1"/>
    <mergeCell ref="IW1:IZ1"/>
    <mergeCell ref="DW1:DZ1"/>
    <mergeCell ref="EA1:EE1"/>
    <mergeCell ref="EF1:EH1"/>
    <mergeCell ref="EI1:ET1"/>
    <mergeCell ref="EU1:FV1"/>
    <mergeCell ref="FW1:GV1"/>
    <mergeCell ref="BW1:DV1"/>
    <mergeCell ref="A1:E1"/>
    <mergeCell ref="F1:H1"/>
    <mergeCell ref="I1:T1"/>
    <mergeCell ref="U1:AV1"/>
    <mergeCell ref="AW1:BV1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Z16"/>
  <sheetViews>
    <sheetView topLeftCell="S1" workbookViewId="0">
      <selection activeCell="W13" sqref="W13:AT19"/>
    </sheetView>
  </sheetViews>
  <sheetFormatPr defaultRowHeight="15" x14ac:dyDescent="0.25"/>
  <cols>
    <col min="6" max="6" width="12" customWidth="1"/>
    <col min="23" max="23" width="11.5703125" bestFit="1" customWidth="1"/>
    <col min="153" max="153" width="11.5703125" bestFit="1" customWidth="1"/>
    <col min="289" max="290" width="11.5703125" bestFit="1" customWidth="1"/>
  </cols>
  <sheetData>
    <row r="1" spans="1:312" ht="16.5" customHeight="1" thickTop="1" thickBot="1" x14ac:dyDescent="0.3">
      <c r="A1" s="35" t="s">
        <v>0</v>
      </c>
      <c r="B1" s="35"/>
      <c r="C1" s="35"/>
      <c r="D1" s="35"/>
      <c r="E1" s="35"/>
      <c r="F1" s="36" t="s">
        <v>1</v>
      </c>
      <c r="G1" s="36"/>
      <c r="H1" s="36"/>
      <c r="I1" s="37" t="s">
        <v>11</v>
      </c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8" t="s">
        <v>12</v>
      </c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  <c r="AJ1" s="38"/>
      <c r="AK1" s="38"/>
      <c r="AL1" s="38"/>
      <c r="AM1" s="38"/>
      <c r="AN1" s="38"/>
      <c r="AO1" s="38"/>
      <c r="AP1" s="38"/>
      <c r="AQ1" s="38"/>
      <c r="AR1" s="38"/>
      <c r="AS1" s="38"/>
      <c r="AT1" s="38"/>
      <c r="AU1" s="38"/>
      <c r="AV1" s="38"/>
      <c r="AW1" s="39" t="s">
        <v>37</v>
      </c>
      <c r="AX1" s="39"/>
      <c r="AY1" s="39"/>
      <c r="AZ1" s="39"/>
      <c r="BA1" s="39"/>
      <c r="BB1" s="39"/>
      <c r="BC1" s="39"/>
      <c r="BD1" s="39"/>
      <c r="BE1" s="39"/>
      <c r="BF1" s="39"/>
      <c r="BG1" s="39"/>
      <c r="BH1" s="39"/>
      <c r="BI1" s="39"/>
      <c r="BJ1" s="39"/>
      <c r="BK1" s="39"/>
      <c r="BL1" s="39"/>
      <c r="BM1" s="39"/>
      <c r="BN1" s="39"/>
      <c r="BO1" s="39"/>
      <c r="BP1" s="39"/>
      <c r="BQ1" s="39"/>
      <c r="BR1" s="39"/>
      <c r="BS1" s="39"/>
      <c r="BT1" s="39"/>
      <c r="BU1" s="39"/>
      <c r="BV1" s="39"/>
      <c r="BW1" s="34" t="s">
        <v>86</v>
      </c>
      <c r="BX1" s="34"/>
      <c r="BY1" s="34"/>
      <c r="BZ1" s="34"/>
      <c r="CA1" s="34"/>
      <c r="CB1" s="34"/>
      <c r="CC1" s="34"/>
      <c r="CD1" s="34"/>
      <c r="CE1" s="34"/>
      <c r="CF1" s="34"/>
      <c r="CG1" s="34"/>
      <c r="CH1" s="34"/>
      <c r="CI1" s="34"/>
      <c r="CJ1" s="34"/>
      <c r="CK1" s="34"/>
      <c r="CL1" s="34"/>
      <c r="CM1" s="34"/>
      <c r="CN1" s="34"/>
      <c r="CO1" s="34"/>
      <c r="CP1" s="34"/>
      <c r="CQ1" s="34"/>
      <c r="CR1" s="34"/>
      <c r="CS1" s="34"/>
      <c r="CT1" s="34"/>
      <c r="CU1" s="34"/>
      <c r="CV1" s="34"/>
      <c r="CW1" s="34"/>
      <c r="CX1" s="34"/>
      <c r="CY1" s="34"/>
      <c r="CZ1" s="34"/>
      <c r="DA1" s="34"/>
      <c r="DB1" s="34"/>
      <c r="DC1" s="34"/>
      <c r="DD1" s="34"/>
      <c r="DE1" s="34"/>
      <c r="DF1" s="34"/>
      <c r="DG1" s="34"/>
      <c r="DH1" s="34"/>
      <c r="DI1" s="34"/>
      <c r="DJ1" s="34"/>
      <c r="DK1" s="34"/>
      <c r="DL1" s="34"/>
      <c r="DM1" s="34"/>
      <c r="DN1" s="34"/>
      <c r="DO1" s="34"/>
      <c r="DP1" s="34"/>
      <c r="DQ1" s="34"/>
      <c r="DR1" s="34"/>
      <c r="DS1" s="34"/>
      <c r="DT1" s="34"/>
      <c r="DU1" s="34"/>
      <c r="DV1" s="34"/>
      <c r="DW1" s="40" t="s">
        <v>87</v>
      </c>
      <c r="DX1" s="40"/>
      <c r="DY1" s="40"/>
      <c r="DZ1" s="40"/>
      <c r="EA1" s="41" t="s">
        <v>0</v>
      </c>
      <c r="EB1" s="42"/>
      <c r="EC1" s="42"/>
      <c r="ED1" s="42"/>
      <c r="EE1" s="43"/>
      <c r="EF1" s="44" t="s">
        <v>1</v>
      </c>
      <c r="EG1" s="36"/>
      <c r="EH1" s="36"/>
      <c r="EI1" s="37" t="s">
        <v>11</v>
      </c>
      <c r="EJ1" s="37"/>
      <c r="EK1" s="37"/>
      <c r="EL1" s="37"/>
      <c r="EM1" s="37"/>
      <c r="EN1" s="37"/>
      <c r="EO1" s="37"/>
      <c r="EP1" s="37"/>
      <c r="EQ1" s="37"/>
      <c r="ER1" s="37"/>
      <c r="ES1" s="37"/>
      <c r="ET1" s="37"/>
      <c r="EU1" s="38" t="s">
        <v>12</v>
      </c>
      <c r="EV1" s="38"/>
      <c r="EW1" s="38"/>
      <c r="EX1" s="38"/>
      <c r="EY1" s="38"/>
      <c r="EZ1" s="38"/>
      <c r="FA1" s="38"/>
      <c r="FB1" s="38"/>
      <c r="FC1" s="38"/>
      <c r="FD1" s="38"/>
      <c r="FE1" s="38"/>
      <c r="FF1" s="38"/>
      <c r="FG1" s="38"/>
      <c r="FH1" s="38"/>
      <c r="FI1" s="38"/>
      <c r="FJ1" s="38"/>
      <c r="FK1" s="38"/>
      <c r="FL1" s="38"/>
      <c r="FM1" s="38"/>
      <c r="FN1" s="38"/>
      <c r="FO1" s="38"/>
      <c r="FP1" s="38"/>
      <c r="FQ1" s="38"/>
      <c r="FR1" s="38"/>
      <c r="FS1" s="38"/>
      <c r="FT1" s="38"/>
      <c r="FU1" s="38"/>
      <c r="FV1" s="38"/>
      <c r="FW1" s="39" t="s">
        <v>37</v>
      </c>
      <c r="FX1" s="39"/>
      <c r="FY1" s="39"/>
      <c r="FZ1" s="39"/>
      <c r="GA1" s="39"/>
      <c r="GB1" s="39"/>
      <c r="GC1" s="39"/>
      <c r="GD1" s="39"/>
      <c r="GE1" s="39"/>
      <c r="GF1" s="39"/>
      <c r="GG1" s="39"/>
      <c r="GH1" s="39"/>
      <c r="GI1" s="39"/>
      <c r="GJ1" s="39"/>
      <c r="GK1" s="39"/>
      <c r="GL1" s="39"/>
      <c r="GM1" s="39"/>
      <c r="GN1" s="39"/>
      <c r="GO1" s="39"/>
      <c r="GP1" s="39"/>
      <c r="GQ1" s="39"/>
      <c r="GR1" s="39"/>
      <c r="GS1" s="39"/>
      <c r="GT1" s="39"/>
      <c r="GU1" s="39"/>
      <c r="GV1" s="39"/>
      <c r="GW1" s="34" t="s">
        <v>86</v>
      </c>
      <c r="GX1" s="34"/>
      <c r="GY1" s="34"/>
      <c r="GZ1" s="34"/>
      <c r="HA1" s="34"/>
      <c r="HB1" s="34"/>
      <c r="HC1" s="34"/>
      <c r="HD1" s="34"/>
      <c r="HE1" s="34"/>
      <c r="HF1" s="34"/>
      <c r="HG1" s="34"/>
      <c r="HH1" s="34"/>
      <c r="HI1" s="34"/>
      <c r="HJ1" s="34"/>
      <c r="HK1" s="34"/>
      <c r="HL1" s="34"/>
      <c r="HM1" s="34"/>
      <c r="HN1" s="34"/>
      <c r="HO1" s="34"/>
      <c r="HP1" s="34"/>
      <c r="HQ1" s="34"/>
      <c r="HR1" s="34"/>
      <c r="HS1" s="34"/>
      <c r="HT1" s="34"/>
      <c r="HU1" s="34"/>
      <c r="HV1" s="34"/>
      <c r="HW1" s="34"/>
      <c r="HX1" s="34"/>
      <c r="HY1" s="34"/>
      <c r="HZ1" s="34"/>
      <c r="IA1" s="34"/>
      <c r="IB1" s="34"/>
      <c r="IC1" s="34"/>
      <c r="ID1" s="34"/>
      <c r="IE1" s="34"/>
      <c r="IF1" s="34"/>
      <c r="IG1" s="34"/>
      <c r="IH1" s="34"/>
      <c r="II1" s="34"/>
      <c r="IJ1" s="34"/>
      <c r="IK1" s="34"/>
      <c r="IL1" s="34"/>
      <c r="IM1" s="34"/>
      <c r="IN1" s="34"/>
      <c r="IO1" s="34"/>
      <c r="IP1" s="34"/>
      <c r="IQ1" s="34"/>
      <c r="IR1" s="34"/>
      <c r="IS1" s="34"/>
      <c r="IT1" s="34"/>
      <c r="IU1" s="34"/>
      <c r="IV1" s="34"/>
      <c r="IW1" s="40" t="s">
        <v>87</v>
      </c>
      <c r="IX1" s="40"/>
      <c r="IY1" s="40"/>
      <c r="IZ1" s="40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</row>
    <row r="2" spans="1:312" ht="75.75" thickTop="1" x14ac:dyDescent="0.25">
      <c r="A2" s="7" t="s">
        <v>2</v>
      </c>
      <c r="B2" s="2" t="s">
        <v>3</v>
      </c>
      <c r="C2" s="2" t="s">
        <v>4</v>
      </c>
      <c r="D2" s="2" t="s">
        <v>5</v>
      </c>
      <c r="E2" s="2" t="s">
        <v>6</v>
      </c>
      <c r="F2" s="3" t="s">
        <v>88</v>
      </c>
      <c r="G2" s="3" t="s">
        <v>89</v>
      </c>
      <c r="H2" s="3" t="s">
        <v>90</v>
      </c>
      <c r="I2" s="7" t="s">
        <v>7</v>
      </c>
      <c r="J2" s="10" t="s">
        <v>91</v>
      </c>
      <c r="K2" s="7" t="s">
        <v>92</v>
      </c>
      <c r="L2" s="7" t="s">
        <v>93</v>
      </c>
      <c r="M2" s="7" t="s">
        <v>94</v>
      </c>
      <c r="N2" s="7" t="s">
        <v>95</v>
      </c>
      <c r="O2" s="10" t="s">
        <v>9</v>
      </c>
      <c r="P2" s="10" t="s">
        <v>8</v>
      </c>
      <c r="Q2" s="7" t="s">
        <v>96</v>
      </c>
      <c r="R2" s="7" t="s">
        <v>97</v>
      </c>
      <c r="S2" s="7" t="s">
        <v>98</v>
      </c>
      <c r="T2" s="7" t="s">
        <v>99</v>
      </c>
      <c r="U2" s="7" t="s">
        <v>7</v>
      </c>
      <c r="V2" s="10" t="s">
        <v>10</v>
      </c>
      <c r="W2" s="7" t="s">
        <v>112</v>
      </c>
      <c r="X2" s="3" t="s">
        <v>113</v>
      </c>
      <c r="Y2" s="3" t="s">
        <v>114</v>
      </c>
      <c r="Z2" s="3" t="s">
        <v>115</v>
      </c>
      <c r="AA2" s="3" t="s">
        <v>116</v>
      </c>
      <c r="AB2" s="3" t="s">
        <v>117</v>
      </c>
      <c r="AC2" s="3" t="s">
        <v>118</v>
      </c>
      <c r="AD2" s="3" t="s">
        <v>119</v>
      </c>
      <c r="AE2" s="3" t="s">
        <v>120</v>
      </c>
      <c r="AF2" s="3" t="s">
        <v>121</v>
      </c>
      <c r="AG2" s="3" t="s">
        <v>122</v>
      </c>
      <c r="AH2" s="3" t="s">
        <v>123</v>
      </c>
      <c r="AI2" s="3" t="s">
        <v>124</v>
      </c>
      <c r="AJ2" s="3" t="s">
        <v>125</v>
      </c>
      <c r="AK2" s="3" t="s">
        <v>126</v>
      </c>
      <c r="AL2" s="3" t="s">
        <v>127</v>
      </c>
      <c r="AM2" s="3" t="s">
        <v>128</v>
      </c>
      <c r="AN2" s="3" t="s">
        <v>129</v>
      </c>
      <c r="AO2" s="3" t="s">
        <v>130</v>
      </c>
      <c r="AP2" s="3" t="s">
        <v>131</v>
      </c>
      <c r="AQ2" s="3" t="s">
        <v>132</v>
      </c>
      <c r="AR2" s="3" t="s">
        <v>133</v>
      </c>
      <c r="AS2" s="3" t="s">
        <v>134</v>
      </c>
      <c r="AT2" s="3" t="s">
        <v>135</v>
      </c>
      <c r="AU2" s="3" t="s">
        <v>100</v>
      </c>
      <c r="AV2" s="3" t="s">
        <v>137</v>
      </c>
      <c r="AW2" s="16" t="s">
        <v>7</v>
      </c>
      <c r="AX2" s="3" t="s">
        <v>10</v>
      </c>
      <c r="AY2" s="3" t="s">
        <v>13</v>
      </c>
      <c r="AZ2" s="3" t="s">
        <v>14</v>
      </c>
      <c r="BA2" s="3" t="s">
        <v>15</v>
      </c>
      <c r="BB2" s="3" t="s">
        <v>16</v>
      </c>
      <c r="BC2" s="3" t="s">
        <v>17</v>
      </c>
      <c r="BD2" s="3" t="s">
        <v>18</v>
      </c>
      <c r="BE2" s="3" t="s">
        <v>19</v>
      </c>
      <c r="BF2" s="3" t="s">
        <v>20</v>
      </c>
      <c r="BG2" s="3" t="s">
        <v>21</v>
      </c>
      <c r="BH2" s="3" t="s">
        <v>22</v>
      </c>
      <c r="BI2" s="3" t="s">
        <v>23</v>
      </c>
      <c r="BJ2" s="3" t="s">
        <v>24</v>
      </c>
      <c r="BK2" s="3" t="s">
        <v>25</v>
      </c>
      <c r="BL2" s="3" t="s">
        <v>26</v>
      </c>
      <c r="BM2" s="3" t="s">
        <v>27</v>
      </c>
      <c r="BN2" s="3" t="s">
        <v>28</v>
      </c>
      <c r="BO2" s="3" t="s">
        <v>29</v>
      </c>
      <c r="BP2" s="3" t="s">
        <v>30</v>
      </c>
      <c r="BQ2" s="3" t="s">
        <v>31</v>
      </c>
      <c r="BR2" s="3" t="s">
        <v>32</v>
      </c>
      <c r="BS2" s="3" t="s">
        <v>33</v>
      </c>
      <c r="BT2" s="3" t="s">
        <v>34</v>
      </c>
      <c r="BU2" s="3" t="s">
        <v>35</v>
      </c>
      <c r="BV2" s="3" t="s">
        <v>36</v>
      </c>
      <c r="BW2" s="16" t="s">
        <v>7</v>
      </c>
      <c r="BX2" s="3" t="s">
        <v>10</v>
      </c>
      <c r="BY2" s="3" t="s">
        <v>101</v>
      </c>
      <c r="BZ2" s="3" t="s">
        <v>102</v>
      </c>
      <c r="CA2" s="19" t="s">
        <v>38</v>
      </c>
      <c r="CB2" s="19" t="s">
        <v>39</v>
      </c>
      <c r="CC2" s="19" t="s">
        <v>40</v>
      </c>
      <c r="CD2" s="19" t="s">
        <v>41</v>
      </c>
      <c r="CE2" s="19" t="s">
        <v>42</v>
      </c>
      <c r="CF2" s="19" t="s">
        <v>43</v>
      </c>
      <c r="CG2" s="19" t="s">
        <v>44</v>
      </c>
      <c r="CH2" s="19" t="s">
        <v>45</v>
      </c>
      <c r="CI2" s="19" t="s">
        <v>46</v>
      </c>
      <c r="CJ2" s="19" t="s">
        <v>47</v>
      </c>
      <c r="CK2" s="19" t="s">
        <v>48</v>
      </c>
      <c r="CL2" s="19" t="s">
        <v>49</v>
      </c>
      <c r="CM2" s="19" t="s">
        <v>50</v>
      </c>
      <c r="CN2" s="19" t="s">
        <v>51</v>
      </c>
      <c r="CO2" s="19" t="s">
        <v>52</v>
      </c>
      <c r="CP2" s="19" t="s">
        <v>53</v>
      </c>
      <c r="CQ2" s="19" t="s">
        <v>54</v>
      </c>
      <c r="CR2" s="19" t="s">
        <v>55</v>
      </c>
      <c r="CS2" s="19" t="s">
        <v>56</v>
      </c>
      <c r="CT2" s="19" t="s">
        <v>57</v>
      </c>
      <c r="CU2" s="19" t="s">
        <v>58</v>
      </c>
      <c r="CV2" s="19" t="s">
        <v>59</v>
      </c>
      <c r="CW2" s="19" t="s">
        <v>60</v>
      </c>
      <c r="CX2" s="19" t="s">
        <v>61</v>
      </c>
      <c r="CY2" s="20" t="s">
        <v>62</v>
      </c>
      <c r="CZ2" s="20" t="s">
        <v>63</v>
      </c>
      <c r="DA2" s="20" t="s">
        <v>64</v>
      </c>
      <c r="DB2" s="20" t="s">
        <v>65</v>
      </c>
      <c r="DC2" s="20" t="s">
        <v>66</v>
      </c>
      <c r="DD2" s="20" t="s">
        <v>67</v>
      </c>
      <c r="DE2" s="20" t="s">
        <v>68</v>
      </c>
      <c r="DF2" s="20" t="s">
        <v>69</v>
      </c>
      <c r="DG2" s="20" t="s">
        <v>70</v>
      </c>
      <c r="DH2" s="20" t="s">
        <v>71</v>
      </c>
      <c r="DI2" s="20" t="s">
        <v>72</v>
      </c>
      <c r="DJ2" s="20" t="s">
        <v>73</v>
      </c>
      <c r="DK2" s="20" t="s">
        <v>74</v>
      </c>
      <c r="DL2" s="20" t="s">
        <v>75</v>
      </c>
      <c r="DM2" s="20" t="s">
        <v>76</v>
      </c>
      <c r="DN2" s="20" t="s">
        <v>77</v>
      </c>
      <c r="DO2" s="20" t="s">
        <v>78</v>
      </c>
      <c r="DP2" s="20" t="s">
        <v>79</v>
      </c>
      <c r="DQ2" s="20" t="s">
        <v>80</v>
      </c>
      <c r="DR2" s="20" t="s">
        <v>81</v>
      </c>
      <c r="DS2" s="20" t="s">
        <v>82</v>
      </c>
      <c r="DT2" s="20" t="s">
        <v>83</v>
      </c>
      <c r="DU2" s="20" t="s">
        <v>84</v>
      </c>
      <c r="DV2" s="20" t="s">
        <v>85</v>
      </c>
      <c r="DW2" s="18" t="s">
        <v>7</v>
      </c>
      <c r="DX2" s="3" t="s">
        <v>103</v>
      </c>
      <c r="DY2" s="3" t="s">
        <v>104</v>
      </c>
      <c r="DZ2" s="3" t="s">
        <v>105</v>
      </c>
      <c r="EA2" s="7" t="s">
        <v>2</v>
      </c>
      <c r="EB2" s="2" t="s">
        <v>3</v>
      </c>
      <c r="EC2" s="2" t="s">
        <v>4</v>
      </c>
      <c r="ED2" s="2" t="s">
        <v>5</v>
      </c>
      <c r="EE2" s="2" t="s">
        <v>6</v>
      </c>
      <c r="EF2" s="3" t="s">
        <v>88</v>
      </c>
      <c r="EG2" s="3" t="s">
        <v>89</v>
      </c>
      <c r="EH2" s="3" t="s">
        <v>90</v>
      </c>
      <c r="EI2" s="7" t="s">
        <v>7</v>
      </c>
      <c r="EJ2" s="10" t="s">
        <v>91</v>
      </c>
      <c r="EK2" s="7" t="s">
        <v>92</v>
      </c>
      <c r="EL2" s="7" t="s">
        <v>93</v>
      </c>
      <c r="EM2" s="7" t="s">
        <v>94</v>
      </c>
      <c r="EN2" s="7" t="s">
        <v>95</v>
      </c>
      <c r="EO2" s="10" t="s">
        <v>9</v>
      </c>
      <c r="EP2" s="10" t="s">
        <v>8</v>
      </c>
      <c r="EQ2" s="7" t="s">
        <v>96</v>
      </c>
      <c r="ER2" s="7" t="s">
        <v>97</v>
      </c>
      <c r="ES2" s="7" t="s">
        <v>98</v>
      </c>
      <c r="ET2" s="7" t="s">
        <v>99</v>
      </c>
      <c r="EU2" s="7" t="s">
        <v>7</v>
      </c>
      <c r="EV2" s="10" t="s">
        <v>10</v>
      </c>
      <c r="EW2" s="7" t="s">
        <v>112</v>
      </c>
      <c r="EX2" s="3" t="s">
        <v>113</v>
      </c>
      <c r="EY2" s="3" t="s">
        <v>114</v>
      </c>
      <c r="EZ2" s="3" t="s">
        <v>115</v>
      </c>
      <c r="FA2" s="3" t="s">
        <v>116</v>
      </c>
      <c r="FB2" s="3" t="s">
        <v>117</v>
      </c>
      <c r="FC2" s="3" t="s">
        <v>118</v>
      </c>
      <c r="FD2" s="3" t="s">
        <v>119</v>
      </c>
      <c r="FE2" s="3" t="s">
        <v>120</v>
      </c>
      <c r="FF2" s="3" t="s">
        <v>121</v>
      </c>
      <c r="FG2" s="3" t="s">
        <v>122</v>
      </c>
      <c r="FH2" s="3" t="s">
        <v>123</v>
      </c>
      <c r="FI2" s="3" t="s">
        <v>124</v>
      </c>
      <c r="FJ2" s="3" t="s">
        <v>125</v>
      </c>
      <c r="FK2" s="3" t="s">
        <v>126</v>
      </c>
      <c r="FL2" s="3" t="s">
        <v>127</v>
      </c>
      <c r="FM2" s="3" t="s">
        <v>128</v>
      </c>
      <c r="FN2" s="3" t="s">
        <v>129</v>
      </c>
      <c r="FO2" s="3" t="s">
        <v>130</v>
      </c>
      <c r="FP2" s="3" t="s">
        <v>131</v>
      </c>
      <c r="FQ2" s="3" t="s">
        <v>132</v>
      </c>
      <c r="FR2" s="3" t="s">
        <v>133</v>
      </c>
      <c r="FS2" s="3" t="s">
        <v>134</v>
      </c>
      <c r="FT2" s="3" t="s">
        <v>135</v>
      </c>
      <c r="FU2" s="3" t="s">
        <v>100</v>
      </c>
      <c r="FV2" s="3" t="s">
        <v>137</v>
      </c>
      <c r="FW2" s="16" t="s">
        <v>7</v>
      </c>
      <c r="FX2" s="3" t="s">
        <v>10</v>
      </c>
      <c r="FY2" s="3" t="s">
        <v>13</v>
      </c>
      <c r="FZ2" s="3" t="s">
        <v>14</v>
      </c>
      <c r="GA2" s="3" t="s">
        <v>15</v>
      </c>
      <c r="GB2" s="3" t="s">
        <v>16</v>
      </c>
      <c r="GC2" s="3" t="s">
        <v>17</v>
      </c>
      <c r="GD2" s="3" t="s">
        <v>18</v>
      </c>
      <c r="GE2" s="3" t="s">
        <v>19</v>
      </c>
      <c r="GF2" s="3" t="s">
        <v>20</v>
      </c>
      <c r="GG2" s="3" t="s">
        <v>21</v>
      </c>
      <c r="GH2" s="3" t="s">
        <v>22</v>
      </c>
      <c r="GI2" s="3" t="s">
        <v>23</v>
      </c>
      <c r="GJ2" s="3" t="s">
        <v>24</v>
      </c>
      <c r="GK2" s="3" t="s">
        <v>25</v>
      </c>
      <c r="GL2" s="3" t="s">
        <v>26</v>
      </c>
      <c r="GM2" s="3" t="s">
        <v>27</v>
      </c>
      <c r="GN2" s="3" t="s">
        <v>28</v>
      </c>
      <c r="GO2" s="3" t="s">
        <v>29</v>
      </c>
      <c r="GP2" s="3" t="s">
        <v>30</v>
      </c>
      <c r="GQ2" s="3" t="s">
        <v>31</v>
      </c>
      <c r="GR2" s="3" t="s">
        <v>32</v>
      </c>
      <c r="GS2" s="3" t="s">
        <v>33</v>
      </c>
      <c r="GT2" s="3" t="s">
        <v>34</v>
      </c>
      <c r="GU2" s="3" t="s">
        <v>35</v>
      </c>
      <c r="GV2" s="3" t="s">
        <v>36</v>
      </c>
      <c r="GW2" s="16" t="s">
        <v>7</v>
      </c>
      <c r="GX2" s="3" t="s">
        <v>10</v>
      </c>
      <c r="GY2" s="3" t="s">
        <v>101</v>
      </c>
      <c r="GZ2" s="3" t="s">
        <v>102</v>
      </c>
      <c r="HA2" s="19" t="s">
        <v>38</v>
      </c>
      <c r="HB2" s="19" t="s">
        <v>39</v>
      </c>
      <c r="HC2" s="19" t="s">
        <v>40</v>
      </c>
      <c r="HD2" s="19" t="s">
        <v>41</v>
      </c>
      <c r="HE2" s="19" t="s">
        <v>42</v>
      </c>
      <c r="HF2" s="19" t="s">
        <v>43</v>
      </c>
      <c r="HG2" s="19" t="s">
        <v>44</v>
      </c>
      <c r="HH2" s="19" t="s">
        <v>45</v>
      </c>
      <c r="HI2" s="19" t="s">
        <v>46</v>
      </c>
      <c r="HJ2" s="19" t="s">
        <v>47</v>
      </c>
      <c r="HK2" s="19" t="s">
        <v>48</v>
      </c>
      <c r="HL2" s="19" t="s">
        <v>49</v>
      </c>
      <c r="HM2" s="19" t="s">
        <v>50</v>
      </c>
      <c r="HN2" s="19" t="s">
        <v>51</v>
      </c>
      <c r="HO2" s="19" t="s">
        <v>52</v>
      </c>
      <c r="HP2" s="19" t="s">
        <v>53</v>
      </c>
      <c r="HQ2" s="19" t="s">
        <v>54</v>
      </c>
      <c r="HR2" s="19" t="s">
        <v>55</v>
      </c>
      <c r="HS2" s="19" t="s">
        <v>56</v>
      </c>
      <c r="HT2" s="19" t="s">
        <v>57</v>
      </c>
      <c r="HU2" s="19" t="s">
        <v>58</v>
      </c>
      <c r="HV2" s="19" t="s">
        <v>59</v>
      </c>
      <c r="HW2" s="19" t="s">
        <v>60</v>
      </c>
      <c r="HX2" s="19" t="s">
        <v>61</v>
      </c>
      <c r="HY2" s="20" t="s">
        <v>62</v>
      </c>
      <c r="HZ2" s="20" t="s">
        <v>63</v>
      </c>
      <c r="IA2" s="20" t="s">
        <v>64</v>
      </c>
      <c r="IB2" s="20" t="s">
        <v>65</v>
      </c>
      <c r="IC2" s="20" t="s">
        <v>66</v>
      </c>
      <c r="ID2" s="20" t="s">
        <v>67</v>
      </c>
      <c r="IE2" s="20" t="s">
        <v>68</v>
      </c>
      <c r="IF2" s="20" t="s">
        <v>69</v>
      </c>
      <c r="IG2" s="20" t="s">
        <v>70</v>
      </c>
      <c r="IH2" s="20" t="s">
        <v>71</v>
      </c>
      <c r="II2" s="20" t="s">
        <v>72</v>
      </c>
      <c r="IJ2" s="20" t="s">
        <v>73</v>
      </c>
      <c r="IK2" s="20" t="s">
        <v>74</v>
      </c>
      <c r="IL2" s="20" t="s">
        <v>75</v>
      </c>
      <c r="IM2" s="20" t="s">
        <v>76</v>
      </c>
      <c r="IN2" s="20" t="s">
        <v>77</v>
      </c>
      <c r="IO2" s="20" t="s">
        <v>78</v>
      </c>
      <c r="IP2" s="20" t="s">
        <v>79</v>
      </c>
      <c r="IQ2" s="20" t="s">
        <v>80</v>
      </c>
      <c r="IR2" s="20" t="s">
        <v>81</v>
      </c>
      <c r="IS2" s="20" t="s">
        <v>82</v>
      </c>
      <c r="IT2" s="20" t="s">
        <v>83</v>
      </c>
      <c r="IU2" s="20" t="s">
        <v>84</v>
      </c>
      <c r="IV2" s="20" t="s">
        <v>85</v>
      </c>
      <c r="IW2" s="18" t="s">
        <v>7</v>
      </c>
      <c r="IX2" s="3" t="s">
        <v>103</v>
      </c>
      <c r="IY2" s="3" t="s">
        <v>104</v>
      </c>
      <c r="IZ2" s="3" t="s">
        <v>105</v>
      </c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</row>
    <row r="3" spans="1:312" x14ac:dyDescent="0.25">
      <c r="A3" s="8">
        <v>1</v>
      </c>
      <c r="B3" s="4">
        <v>0</v>
      </c>
      <c r="C3" s="4">
        <v>1</v>
      </c>
      <c r="D3" s="4">
        <f>grid_data!A2*grid_data!$F$2</f>
        <v>1.2704999999999999E-2</v>
      </c>
      <c r="E3" s="4">
        <f>grid_data!B2*grid_data!$F$2</f>
        <v>0.30333489999999996</v>
      </c>
      <c r="F3" s="4">
        <f>grid_data!C2*grid_data!$G$2</f>
        <v>50</v>
      </c>
      <c r="G3" s="4">
        <f>grid_data!D2*grid_data!$G$2</f>
        <v>1.1025</v>
      </c>
      <c r="H3" s="4">
        <f>grid_data!E2*grid_data!$H$2</f>
        <v>0.90249999999999997</v>
      </c>
      <c r="I3" s="4">
        <v>1</v>
      </c>
      <c r="J3" s="11">
        <v>15</v>
      </c>
      <c r="K3" s="11">
        <v>0</v>
      </c>
      <c r="L3" s="11">
        <v>2.5</v>
      </c>
      <c r="M3" s="11">
        <v>2.5</v>
      </c>
      <c r="N3" s="11">
        <v>7.5</v>
      </c>
      <c r="O3" s="12">
        <v>1</v>
      </c>
      <c r="P3" s="12">
        <v>1</v>
      </c>
      <c r="Q3" s="11">
        <v>2.5</v>
      </c>
      <c r="R3">
        <v>0</v>
      </c>
      <c r="S3">
        <v>0</v>
      </c>
      <c r="T3">
        <v>0</v>
      </c>
      <c r="U3" s="13">
        <v>1</v>
      </c>
      <c r="V3" s="11">
        <v>0.8</v>
      </c>
      <c r="W3">
        <f>grid_data!I2</f>
        <v>38.266266368371646</v>
      </c>
      <c r="X3">
        <f>grid_data!J2</f>
        <v>37.327031010161384</v>
      </c>
      <c r="Y3">
        <f>grid_data!K2</f>
        <v>36.739251463410483</v>
      </c>
      <c r="Z3">
        <f>grid_data!L2</f>
        <v>37.048290194176431</v>
      </c>
      <c r="AA3">
        <f>grid_data!M2</f>
        <v>38.369279278626919</v>
      </c>
      <c r="AB3">
        <f>grid_data!N2</f>
        <v>39.090369650414146</v>
      </c>
      <c r="AC3">
        <f>grid_data!O2</f>
        <v>42.25953153650417</v>
      </c>
      <c r="AD3">
        <f>grid_data!P2</f>
        <v>44.943926786098515</v>
      </c>
      <c r="AE3">
        <f>grid_data!Q2</f>
        <v>46.386107529672955</v>
      </c>
      <c r="AF3">
        <f>grid_data!R2</f>
        <v>47.573785789087196</v>
      </c>
      <c r="AG3">
        <f>grid_data!S2</f>
        <v>47.361700385620331</v>
      </c>
      <c r="AH3">
        <f>grid_data!T2</f>
        <v>44.840913875843249</v>
      </c>
      <c r="AI3">
        <f>grid_data!U2</f>
        <v>43.047277320809492</v>
      </c>
      <c r="AJ3">
        <f>grid_data!V2</f>
        <v>41.720228653402827</v>
      </c>
      <c r="AK3">
        <f>grid_data!W2</f>
        <v>41.538441164716957</v>
      </c>
      <c r="AL3">
        <f>grid_data!X2</f>
        <v>42.792774836649265</v>
      </c>
      <c r="AM3">
        <f>grid_data!Y2</f>
        <v>46.97994665938004</v>
      </c>
      <c r="AN3">
        <f>grid_data!Z2</f>
        <v>50.68841142857142</v>
      </c>
      <c r="AO3">
        <f>grid_data!AA2</f>
        <v>48.822059878063328</v>
      </c>
      <c r="AP3">
        <f>grid_data!AB2</f>
        <v>46.810278336606608</v>
      </c>
      <c r="AQ3">
        <f>grid_data!AC2</f>
        <v>44.501577230296306</v>
      </c>
      <c r="AR3">
        <f>grid_data!AD2</f>
        <v>44.598530557595382</v>
      </c>
      <c r="AS3">
        <f>grid_data!AE2</f>
        <v>41.944433222781981</v>
      </c>
      <c r="AT3">
        <f>grid_data!AF2</f>
        <v>40.065962506361508</v>
      </c>
      <c r="AU3" s="1">
        <f>Value_of_Lost_Load!$A$2</f>
        <v>200</v>
      </c>
      <c r="AV3" s="1">
        <v>0</v>
      </c>
      <c r="AW3" s="31">
        <v>2</v>
      </c>
      <c r="AX3" s="1">
        <v>0.9</v>
      </c>
      <c r="AY3" s="1">
        <f>Baseline_RES!B2*Baseline_RES!$Z$2</f>
        <v>0</v>
      </c>
      <c r="AZ3" s="1">
        <f>Baseline_RES!C2*Baseline_RES!$Z$2</f>
        <v>0</v>
      </c>
      <c r="BA3" s="1">
        <f>Baseline_RES!D2*Baseline_RES!$Z$2</f>
        <v>0</v>
      </c>
      <c r="BB3" s="1">
        <f>Baseline_RES!E2*Baseline_RES!$Z$2</f>
        <v>0</v>
      </c>
      <c r="BC3" s="1">
        <f>Baseline_RES!F2*Baseline_RES!$Z$2</f>
        <v>0</v>
      </c>
      <c r="BD3" s="1">
        <f>Baseline_RES!G2*Baseline_RES!$Z$2</f>
        <v>0</v>
      </c>
      <c r="BE3" s="1">
        <f>Baseline_RES!H2*Baseline_RES!$Z$2</f>
        <v>0</v>
      </c>
      <c r="BF3" s="1">
        <f>Baseline_RES!I2*Baseline_RES!$Z$2</f>
        <v>0</v>
      </c>
      <c r="BG3" s="1">
        <f>Baseline_RES!J2*Baseline_RES!$Z$2</f>
        <v>11.585360195854715</v>
      </c>
      <c r="BH3" s="1">
        <f>Baseline_RES!K2*Baseline_RES!$Z$2</f>
        <v>52.290679802911704</v>
      </c>
      <c r="BI3" s="1">
        <f>Baseline_RES!L2*Baseline_RES!$Z$2</f>
        <v>92.369763723706455</v>
      </c>
      <c r="BJ3" s="1">
        <f>Baseline_RES!M2*Baseline_RES!$Z$2</f>
        <v>111.00027539001395</v>
      </c>
      <c r="BK3" s="1">
        <f>Baseline_RES!N2*Baseline_RES!$Z$2</f>
        <v>146.38259166383983</v>
      </c>
      <c r="BL3" s="1">
        <f>Baseline_RES!O2*Baseline_RES!$Z$2</f>
        <v>152.95806636959571</v>
      </c>
      <c r="BM3" s="1">
        <f>Baseline_RES!P2*Baseline_RES!$Z$2</f>
        <v>94.718147547190128</v>
      </c>
      <c r="BN3" s="1">
        <f>Baseline_RES!Q2*Baseline_RES!$Z$2</f>
        <v>42.270908822713281</v>
      </c>
      <c r="BO3" s="1">
        <f>Baseline_RES!R2*Baseline_RES!$Z$2</f>
        <v>14.716538627166873</v>
      </c>
      <c r="BP3" s="1">
        <f>Baseline_RES!S2*Baseline_RES!$Z$2</f>
        <v>0</v>
      </c>
      <c r="BQ3" s="1">
        <f>Baseline_RES!T2*Baseline_RES!$Z$2</f>
        <v>0</v>
      </c>
      <c r="BR3" s="1">
        <f>Baseline_RES!U2*Baseline_RES!$Z$2</f>
        <v>0</v>
      </c>
      <c r="BS3" s="1">
        <f>Baseline_RES!V2*Baseline_RES!$Z$2</f>
        <v>0</v>
      </c>
      <c r="BT3" s="1">
        <f>Baseline_RES!W2*Baseline_RES!$Z$2</f>
        <v>0</v>
      </c>
      <c r="BU3" s="1">
        <f>Baseline_RES!X2*Baseline_RES!$Z$2</f>
        <v>0</v>
      </c>
      <c r="BV3" s="1">
        <f>Baseline_RES!Y2*Baseline_RES!$Z$2</f>
        <v>0</v>
      </c>
      <c r="BW3" s="14">
        <v>1</v>
      </c>
      <c r="BX3" s="1">
        <v>0.9</v>
      </c>
      <c r="BY3" s="5">
        <v>1</v>
      </c>
      <c r="BZ3" s="5">
        <v>0</v>
      </c>
      <c r="CA3" s="5">
        <v>85</v>
      </c>
      <c r="CB3" s="5">
        <v>85</v>
      </c>
      <c r="CC3" s="5">
        <v>85</v>
      </c>
      <c r="CD3" s="5">
        <v>85</v>
      </c>
      <c r="CE3" s="5">
        <v>85</v>
      </c>
      <c r="CF3" s="5">
        <v>85</v>
      </c>
      <c r="CG3" s="5">
        <v>85</v>
      </c>
      <c r="CH3" s="5">
        <v>85</v>
      </c>
      <c r="CI3" s="5">
        <v>85</v>
      </c>
      <c r="CJ3" s="5">
        <v>85</v>
      </c>
      <c r="CK3" s="5">
        <v>85</v>
      </c>
      <c r="CL3" s="5">
        <v>85</v>
      </c>
      <c r="CM3" s="5">
        <v>85</v>
      </c>
      <c r="CN3" s="5">
        <v>85</v>
      </c>
      <c r="CO3" s="5">
        <v>85</v>
      </c>
      <c r="CP3" s="5">
        <v>85</v>
      </c>
      <c r="CQ3" s="5">
        <v>85</v>
      </c>
      <c r="CR3" s="5">
        <v>85</v>
      </c>
      <c r="CS3" s="5">
        <v>85</v>
      </c>
      <c r="CT3" s="5">
        <v>85</v>
      </c>
      <c r="CU3" s="5">
        <v>85</v>
      </c>
      <c r="CV3" s="5">
        <v>85</v>
      </c>
      <c r="CW3" s="5">
        <v>85</v>
      </c>
      <c r="CX3" s="5">
        <v>85</v>
      </c>
      <c r="CY3" s="5">
        <v>8.5</v>
      </c>
      <c r="CZ3" s="5">
        <v>8.5</v>
      </c>
      <c r="DA3" s="5">
        <v>8.5</v>
      </c>
      <c r="DB3" s="5">
        <v>8.5</v>
      </c>
      <c r="DC3" s="5">
        <v>8.5</v>
      </c>
      <c r="DD3" s="5">
        <v>8.5</v>
      </c>
      <c r="DE3" s="5">
        <v>8.5</v>
      </c>
      <c r="DF3" s="5">
        <v>8.5</v>
      </c>
      <c r="DG3" s="5">
        <v>8.5</v>
      </c>
      <c r="DH3" s="5">
        <v>8.5</v>
      </c>
      <c r="DI3" s="5">
        <v>8.5</v>
      </c>
      <c r="DJ3" s="5">
        <v>8.5</v>
      </c>
      <c r="DK3" s="5">
        <v>8.5</v>
      </c>
      <c r="DL3" s="5">
        <v>8.5</v>
      </c>
      <c r="DM3" s="5">
        <v>8.5</v>
      </c>
      <c r="DN3" s="5">
        <v>8.5</v>
      </c>
      <c r="DO3" s="5">
        <v>8.5</v>
      </c>
      <c r="DP3" s="5">
        <v>8.5</v>
      </c>
      <c r="DQ3" s="5">
        <v>8.5</v>
      </c>
      <c r="DR3" s="5">
        <v>8.5</v>
      </c>
      <c r="DS3" s="5">
        <v>8.5</v>
      </c>
      <c r="DT3" s="5">
        <v>8.5</v>
      </c>
      <c r="DU3" s="5">
        <v>8.5</v>
      </c>
      <c r="DV3" s="5">
        <v>8.5</v>
      </c>
      <c r="DW3" s="17">
        <v>1</v>
      </c>
      <c r="DX3" s="5">
        <v>-0.1</v>
      </c>
      <c r="DY3" s="5">
        <v>0.3</v>
      </c>
      <c r="DZ3" s="5">
        <v>3</v>
      </c>
      <c r="EA3" s="8">
        <v>1</v>
      </c>
      <c r="EB3" s="4">
        <v>0</v>
      </c>
      <c r="EC3" s="4">
        <v>1</v>
      </c>
      <c r="ED3" s="4">
        <f>grid_data!A2*grid_data!$F$2</f>
        <v>1.2704999999999999E-2</v>
      </c>
      <c r="EE3" s="4">
        <f>grid_data!B2*grid_data!$F$2</f>
        <v>0.30333489999999996</v>
      </c>
      <c r="EF3" s="4">
        <f>grid_data!C2*grid_data!$G$2</f>
        <v>50</v>
      </c>
      <c r="EG3" s="4">
        <f>grid_data!D2*grid_data!$G$2</f>
        <v>1.1025</v>
      </c>
      <c r="EH3" s="4">
        <f>grid_data!E2*grid_data!$H$2</f>
        <v>0.90249999999999997</v>
      </c>
      <c r="EI3" s="32">
        <v>1</v>
      </c>
      <c r="EJ3" s="12">
        <v>15</v>
      </c>
      <c r="EK3" s="32">
        <v>0</v>
      </c>
      <c r="EL3" s="32">
        <v>2.5</v>
      </c>
      <c r="EM3" s="32">
        <v>2.5</v>
      </c>
      <c r="EN3" s="32">
        <v>7.5</v>
      </c>
      <c r="EO3" s="12">
        <v>1</v>
      </c>
      <c r="EP3" s="12">
        <v>1</v>
      </c>
      <c r="EQ3" s="32">
        <v>2.5</v>
      </c>
      <c r="ER3" s="32">
        <v>0</v>
      </c>
      <c r="ES3" s="32">
        <v>0</v>
      </c>
      <c r="ET3" s="32">
        <v>0</v>
      </c>
      <c r="EU3" s="13">
        <v>1</v>
      </c>
      <c r="EV3" s="11">
        <v>0.8</v>
      </c>
      <c r="EW3">
        <f t="shared" ref="EW3:EW11" si="0">W3</f>
        <v>38.266266368371646</v>
      </c>
      <c r="EX3">
        <f t="shared" ref="EX3:EX11" si="1">X3</f>
        <v>37.327031010161384</v>
      </c>
      <c r="EY3">
        <f t="shared" ref="EY3:EY11" si="2">Y3</f>
        <v>36.739251463410483</v>
      </c>
      <c r="EZ3">
        <f t="shared" ref="EZ3:EZ11" si="3">Z3</f>
        <v>37.048290194176431</v>
      </c>
      <c r="FA3">
        <f t="shared" ref="FA3:FA11" si="4">AA3</f>
        <v>38.369279278626919</v>
      </c>
      <c r="FB3">
        <f t="shared" ref="FB3:FB11" si="5">AB3</f>
        <v>39.090369650414146</v>
      </c>
      <c r="FC3">
        <f t="shared" ref="FC3:FC11" si="6">AC3</f>
        <v>42.25953153650417</v>
      </c>
      <c r="FD3">
        <f t="shared" ref="FD3:FD11" si="7">AD3</f>
        <v>44.943926786098515</v>
      </c>
      <c r="FE3">
        <f t="shared" ref="FE3:FE11" si="8">AE3</f>
        <v>46.386107529672955</v>
      </c>
      <c r="FF3">
        <f t="shared" ref="FF3:FF11" si="9">AF3</f>
        <v>47.573785789087196</v>
      </c>
      <c r="FG3">
        <f t="shared" ref="FG3:FG11" si="10">AG3</f>
        <v>47.361700385620331</v>
      </c>
      <c r="FH3">
        <f t="shared" ref="FH3:FH11" si="11">AH3</f>
        <v>44.840913875843249</v>
      </c>
      <c r="FI3">
        <f t="shared" ref="FI3:FI11" si="12">AI3</f>
        <v>43.047277320809492</v>
      </c>
      <c r="FJ3">
        <f t="shared" ref="FJ3:FJ11" si="13">AJ3</f>
        <v>41.720228653402827</v>
      </c>
      <c r="FK3">
        <f t="shared" ref="FK3:FK11" si="14">AK3</f>
        <v>41.538441164716957</v>
      </c>
      <c r="FL3">
        <f t="shared" ref="FL3:FL11" si="15">AL3</f>
        <v>42.792774836649265</v>
      </c>
      <c r="FM3">
        <f t="shared" ref="FM3:FM11" si="16">AM3</f>
        <v>46.97994665938004</v>
      </c>
      <c r="FN3">
        <f t="shared" ref="FN3:FN11" si="17">AN3</f>
        <v>50.68841142857142</v>
      </c>
      <c r="FO3">
        <f t="shared" ref="FO3:FO11" si="18">AO3</f>
        <v>48.822059878063328</v>
      </c>
      <c r="FP3">
        <f t="shared" ref="FP3:FP11" si="19">AP3</f>
        <v>46.810278336606608</v>
      </c>
      <c r="FQ3">
        <f t="shared" ref="FQ3:FQ11" si="20">AQ3</f>
        <v>44.501577230296306</v>
      </c>
      <c r="FR3">
        <f t="shared" ref="FR3:FR11" si="21">AR3</f>
        <v>44.598530557595382</v>
      </c>
      <c r="FS3">
        <f t="shared" ref="FS3:FS11" si="22">AS3</f>
        <v>41.944433222781981</v>
      </c>
      <c r="FT3">
        <f t="shared" ref="FT3:FT11" si="23">AT3</f>
        <v>40.065962506361508</v>
      </c>
      <c r="FU3" s="1">
        <f>Value_of_Lost_Load!$A$2</f>
        <v>200</v>
      </c>
      <c r="FV3" s="1">
        <v>0</v>
      </c>
      <c r="FW3" s="31">
        <f t="shared" ref="FW3:FW11" si="24">AW3</f>
        <v>2</v>
      </c>
      <c r="FX3" s="1">
        <f t="shared" ref="FX3:FX11" si="25">AX3</f>
        <v>0.9</v>
      </c>
      <c r="FY3" s="1">
        <f t="shared" ref="FY3:FY11" si="26">AY3</f>
        <v>0</v>
      </c>
      <c r="FZ3" s="1">
        <f t="shared" ref="FZ3:FZ11" si="27">AZ3</f>
        <v>0</v>
      </c>
      <c r="GA3" s="1">
        <f t="shared" ref="GA3:GA11" si="28">BA3</f>
        <v>0</v>
      </c>
      <c r="GB3" s="1">
        <f t="shared" ref="GB3:GB11" si="29">BB3</f>
        <v>0</v>
      </c>
      <c r="GC3" s="1">
        <f t="shared" ref="GC3:GC11" si="30">BC3</f>
        <v>0</v>
      </c>
      <c r="GD3" s="1">
        <f t="shared" ref="GD3:GD11" si="31">BD3</f>
        <v>0</v>
      </c>
      <c r="GE3" s="1">
        <f t="shared" ref="GE3:GE11" si="32">BE3</f>
        <v>0</v>
      </c>
      <c r="GF3" s="1">
        <f t="shared" ref="GF3:GF11" si="33">BF3</f>
        <v>0</v>
      </c>
      <c r="GG3" s="1">
        <f t="shared" ref="GG3:GG11" si="34">BG3</f>
        <v>11.585360195854715</v>
      </c>
      <c r="GH3" s="1">
        <f t="shared" ref="GH3:GH11" si="35">BH3</f>
        <v>52.290679802911704</v>
      </c>
      <c r="GI3" s="1">
        <f t="shared" ref="GI3:GI11" si="36">BI3</f>
        <v>92.369763723706455</v>
      </c>
      <c r="GJ3" s="1">
        <f t="shared" ref="GJ3:GJ11" si="37">BJ3</f>
        <v>111.00027539001395</v>
      </c>
      <c r="GK3" s="1">
        <f t="shared" ref="GK3:GK11" si="38">BK3</f>
        <v>146.38259166383983</v>
      </c>
      <c r="GL3" s="1">
        <f t="shared" ref="GL3:GL11" si="39">BL3</f>
        <v>152.95806636959571</v>
      </c>
      <c r="GM3" s="1">
        <f t="shared" ref="GM3:GM11" si="40">BM3</f>
        <v>94.718147547190128</v>
      </c>
      <c r="GN3" s="1">
        <f t="shared" ref="GN3:GN11" si="41">BN3</f>
        <v>42.270908822713281</v>
      </c>
      <c r="GO3" s="1">
        <f t="shared" ref="GO3:GO11" si="42">BO3</f>
        <v>14.716538627166873</v>
      </c>
      <c r="GP3" s="1">
        <f t="shared" ref="GP3:GP11" si="43">BP3</f>
        <v>0</v>
      </c>
      <c r="GQ3" s="1">
        <f t="shared" ref="GQ3:GQ11" si="44">BQ3</f>
        <v>0</v>
      </c>
      <c r="GR3" s="1">
        <f t="shared" ref="GR3:GR11" si="45">BR3</f>
        <v>0</v>
      </c>
      <c r="GS3" s="1">
        <f t="shared" ref="GS3:GS11" si="46">BS3</f>
        <v>0</v>
      </c>
      <c r="GT3" s="1">
        <f t="shared" ref="GT3:GT11" si="47">BT3</f>
        <v>0</v>
      </c>
      <c r="GU3" s="1">
        <f t="shared" ref="GU3:GU11" si="48">BU3</f>
        <v>0</v>
      </c>
      <c r="GV3" s="1">
        <f t="shared" ref="GV3:GV11" si="49">BV3</f>
        <v>0</v>
      </c>
      <c r="GW3" s="14">
        <v>1</v>
      </c>
      <c r="GX3" s="1">
        <v>0.9</v>
      </c>
      <c r="GY3" s="5">
        <v>1</v>
      </c>
      <c r="GZ3" s="5">
        <v>0</v>
      </c>
      <c r="HA3" s="5">
        <v>26</v>
      </c>
      <c r="HB3" s="5">
        <v>26</v>
      </c>
      <c r="HC3" s="5">
        <v>26</v>
      </c>
      <c r="HD3" s="5">
        <v>26</v>
      </c>
      <c r="HE3" s="5">
        <v>26</v>
      </c>
      <c r="HF3" s="5">
        <v>26</v>
      </c>
      <c r="HG3" s="5">
        <v>26</v>
      </c>
      <c r="HH3" s="5">
        <v>26</v>
      </c>
      <c r="HI3" s="5">
        <v>26</v>
      </c>
      <c r="HJ3" s="5">
        <v>26</v>
      </c>
      <c r="HK3" s="5">
        <v>26</v>
      </c>
      <c r="HL3" s="5">
        <v>26</v>
      </c>
      <c r="HM3" s="5">
        <v>26</v>
      </c>
      <c r="HN3" s="5">
        <v>26</v>
      </c>
      <c r="HO3" s="5">
        <v>26</v>
      </c>
      <c r="HP3" s="5">
        <v>26</v>
      </c>
      <c r="HQ3" s="5">
        <v>26</v>
      </c>
      <c r="HR3" s="5">
        <v>26</v>
      </c>
      <c r="HS3" s="5">
        <v>26</v>
      </c>
      <c r="HT3" s="5">
        <v>26</v>
      </c>
      <c r="HU3" s="5">
        <v>26</v>
      </c>
      <c r="HV3" s="5">
        <v>26</v>
      </c>
      <c r="HW3" s="5">
        <v>26</v>
      </c>
      <c r="HX3" s="5">
        <v>26</v>
      </c>
      <c r="HY3" s="5">
        <v>2.6</v>
      </c>
      <c r="HZ3" s="5">
        <v>2.6</v>
      </c>
      <c r="IA3" s="5">
        <v>2.6</v>
      </c>
      <c r="IB3" s="5">
        <v>2.6</v>
      </c>
      <c r="IC3" s="5">
        <v>2.6</v>
      </c>
      <c r="ID3" s="5">
        <v>2.6</v>
      </c>
      <c r="IE3" s="5">
        <v>2.6</v>
      </c>
      <c r="IF3" s="5">
        <v>2.6</v>
      </c>
      <c r="IG3" s="5">
        <v>2.6</v>
      </c>
      <c r="IH3" s="5">
        <v>2.6</v>
      </c>
      <c r="II3" s="5">
        <v>2.6</v>
      </c>
      <c r="IJ3" s="5">
        <v>2.6</v>
      </c>
      <c r="IK3" s="5">
        <v>2.6</v>
      </c>
      <c r="IL3" s="5">
        <v>2.6</v>
      </c>
      <c r="IM3" s="5">
        <v>2.6</v>
      </c>
      <c r="IN3" s="5">
        <v>2.6</v>
      </c>
      <c r="IO3" s="5">
        <v>2.6</v>
      </c>
      <c r="IP3" s="5">
        <v>2.6</v>
      </c>
      <c r="IQ3" s="5">
        <v>2.6</v>
      </c>
      <c r="IR3" s="5">
        <v>2.6</v>
      </c>
      <c r="IS3" s="5">
        <v>2.6</v>
      </c>
      <c r="IT3" s="5">
        <v>2.6</v>
      </c>
      <c r="IU3" s="5">
        <v>2.6</v>
      </c>
      <c r="IV3" s="5">
        <v>2.6</v>
      </c>
      <c r="IW3" s="17">
        <v>1</v>
      </c>
      <c r="IX3" s="5">
        <v>-0.1</v>
      </c>
      <c r="IY3" s="5">
        <v>0.3</v>
      </c>
      <c r="IZ3" s="5">
        <v>3</v>
      </c>
      <c r="JD3" s="1"/>
      <c r="JE3" s="1"/>
      <c r="JF3" s="1"/>
      <c r="JG3" s="1"/>
      <c r="JH3" s="1"/>
      <c r="JI3" s="1"/>
      <c r="JJ3" s="1"/>
      <c r="JK3" s="1"/>
      <c r="JL3" s="1"/>
      <c r="JM3" s="1"/>
      <c r="JN3" s="1"/>
      <c r="JO3" s="1"/>
      <c r="JP3" s="1"/>
      <c r="JQ3" s="1"/>
      <c r="JR3" s="1"/>
      <c r="JS3" s="1"/>
      <c r="JT3" s="1"/>
      <c r="JU3" s="1"/>
      <c r="JV3" s="1"/>
      <c r="JW3" s="1"/>
      <c r="JX3" s="1"/>
      <c r="JY3" s="1"/>
      <c r="JZ3" s="1"/>
      <c r="KA3" s="1"/>
    </row>
    <row r="4" spans="1:312" x14ac:dyDescent="0.25">
      <c r="A4" s="8">
        <v>2</v>
      </c>
      <c r="B4" s="4">
        <v>1</v>
      </c>
      <c r="C4" s="4">
        <v>2</v>
      </c>
      <c r="D4" s="4">
        <f>grid_data!A3*grid_data!$F$2</f>
        <v>1.3309999999999999E-3</v>
      </c>
      <c r="E4" s="4">
        <f>grid_data!B3*grid_data!$F$2</f>
        <v>7.4576333333333297E-3</v>
      </c>
      <c r="F4" s="4">
        <f>grid_data!C3*grid_data!$G$2</f>
        <v>50</v>
      </c>
      <c r="G4" s="5">
        <f>G3</f>
        <v>1.1025</v>
      </c>
      <c r="H4" s="5">
        <f>H3</f>
        <v>0.90249999999999997</v>
      </c>
      <c r="I4" s="4">
        <v>2</v>
      </c>
      <c r="J4" s="11">
        <v>15</v>
      </c>
      <c r="K4" s="11">
        <v>0</v>
      </c>
      <c r="L4" s="11">
        <v>2.5</v>
      </c>
      <c r="M4" s="11">
        <v>2.5</v>
      </c>
      <c r="N4" s="11">
        <v>7.5</v>
      </c>
      <c r="O4" s="12">
        <v>1</v>
      </c>
      <c r="P4" s="12">
        <v>1</v>
      </c>
      <c r="Q4" s="11">
        <v>2.5</v>
      </c>
      <c r="R4">
        <v>0</v>
      </c>
      <c r="S4">
        <v>0</v>
      </c>
      <c r="T4">
        <v>0</v>
      </c>
      <c r="U4" s="13">
        <v>2</v>
      </c>
      <c r="V4" s="11">
        <v>0.8</v>
      </c>
      <c r="W4">
        <f>grid_data!I3</f>
        <v>91.066355059346222</v>
      </c>
      <c r="X4">
        <f>grid_data!J3</f>
        <v>88.831155528989996</v>
      </c>
      <c r="Y4">
        <f>grid_data!K3</f>
        <v>87.432353242250656</v>
      </c>
      <c r="Z4">
        <f>grid_data!L3</f>
        <v>88.167805990948523</v>
      </c>
      <c r="AA4">
        <f>grid_data!M3</f>
        <v>91.311505975578854</v>
      </c>
      <c r="AB4">
        <f>grid_data!N3</f>
        <v>93.027562389206494</v>
      </c>
      <c r="AC4">
        <f>grid_data!O3</f>
        <v>100.56955822389205</v>
      </c>
      <c r="AD4">
        <f>grid_data!P3</f>
        <v>106.9579026880709</v>
      </c>
      <c r="AE4">
        <f>grid_data!Q3</f>
        <v>110.3900155153277</v>
      </c>
      <c r="AF4">
        <f>grid_data!R3</f>
        <v>113.21646137306817</v>
      </c>
      <c r="AG4">
        <f>grid_data!S3</f>
        <v>112.71173889847165</v>
      </c>
      <c r="AH4">
        <f>grid_data!T3</f>
        <v>106.7127517718383</v>
      </c>
      <c r="AI4">
        <f>grid_data!U3</f>
        <v>102.44424170096458</v>
      </c>
      <c r="AJ4">
        <f>grid_data!V3</f>
        <v>99.286121074203763</v>
      </c>
      <c r="AK4">
        <f>grid_data!W3</f>
        <v>98.853501810263651</v>
      </c>
      <c r="AL4">
        <f>grid_data!X3</f>
        <v>101.83857473144904</v>
      </c>
      <c r="AM4">
        <f>grid_data!Y3</f>
        <v>111.80323844419755</v>
      </c>
      <c r="AN4">
        <f>grid_data!Z3</f>
        <v>120.62867142857142</v>
      </c>
      <c r="AO4">
        <f>grid_data!AA3</f>
        <v>116.18711365212152</v>
      </c>
      <c r="AP4">
        <f>grid_data!AB3</f>
        <v>111.39946046452081</v>
      </c>
      <c r="AQ4">
        <f>grid_data!AC3</f>
        <v>105.90519581248394</v>
      </c>
      <c r="AR4">
        <f>grid_data!AD3</f>
        <v>106.13592608658533</v>
      </c>
      <c r="AS4">
        <f>grid_data!AE3</f>
        <v>99.819684833062894</v>
      </c>
      <c r="AT4">
        <f>grid_data!AF3</f>
        <v>95.349285772350427</v>
      </c>
      <c r="AU4" s="1">
        <v>110</v>
      </c>
      <c r="AV4" s="1">
        <v>1</v>
      </c>
      <c r="AW4" s="31">
        <v>3</v>
      </c>
      <c r="AX4" s="1">
        <v>0.9</v>
      </c>
      <c r="AY4" s="1">
        <f>Baseline_RES!B3*Baseline_RES!$Z$2</f>
        <v>403.68181715682937</v>
      </c>
      <c r="AZ4" s="1">
        <f>Baseline_RES!C3*Baseline_RES!$Z$2</f>
        <v>331.99537231465513</v>
      </c>
      <c r="BA4" s="1">
        <f>Baseline_RES!D3*Baseline_RES!$Z$2</f>
        <v>240.40702773038575</v>
      </c>
      <c r="BB4" s="1">
        <f>Baseline_RES!E3*Baseline_RES!$Z$2</f>
        <v>289.22114003313652</v>
      </c>
      <c r="BC4" s="1">
        <f>Baseline_RES!F3*Baseline_RES!$Z$2</f>
        <v>347.24359400760363</v>
      </c>
      <c r="BD4" s="1">
        <f>Baseline_RES!G3*Baseline_RES!$Z$2</f>
        <v>421.00934180790762</v>
      </c>
      <c r="BE4" s="1">
        <f>Baseline_RES!H3*Baseline_RES!$Z$2</f>
        <v>387.44345119810521</v>
      </c>
      <c r="BF4" s="1">
        <f>Baseline_RES!I3*Baseline_RES!$Z$2</f>
        <v>387.34443677152751</v>
      </c>
      <c r="BG4" s="1">
        <f>Baseline_RES!J3*Baseline_RES!$Z$2</f>
        <v>320.41068440507786</v>
      </c>
      <c r="BH4" s="1">
        <f>Baseline_RES!K3*Baseline_RES!$Z$2</f>
        <v>334.17368969936194</v>
      </c>
      <c r="BI4" s="1">
        <f>Baseline_RES!L3*Baseline_RES!$Z$2</f>
        <v>417.24679359795886</v>
      </c>
      <c r="BJ4" s="1">
        <f>Baseline_RES!M3*Baseline_RES!$Z$2</f>
        <v>437.84179432609835</v>
      </c>
      <c r="BK4" s="1">
        <f>Baseline_RES!N3*Baseline_RES!$Z$2</f>
        <v>388.23556661072541</v>
      </c>
      <c r="BL4" s="1">
        <f>Baseline_RES!O3*Baseline_RES!$Z$2</f>
        <v>394.37446105853638</v>
      </c>
      <c r="BM4" s="1">
        <f>Baseline_RES!P3*Baseline_RES!$Z$2</f>
        <v>420.51426967501919</v>
      </c>
      <c r="BN4" s="1">
        <f>Baseline_RES!Q3*Baseline_RES!$Z$2</f>
        <v>374.27453246328525</v>
      </c>
      <c r="BO4" s="1">
        <f>Baseline_RES!R3*Baseline_RES!$Z$2</f>
        <v>381.30455675029481</v>
      </c>
      <c r="BP4" s="1">
        <f>Baseline_RES!S3*Baseline_RES!$Z$2</f>
        <v>399.42419681399349</v>
      </c>
      <c r="BQ4" s="1">
        <f>Baseline_RES!T3*Baseline_RES!$Z$2</f>
        <v>454.67424684428812</v>
      </c>
      <c r="BR4" s="1">
        <f>Baseline_RES!U3*Baseline_RES!$Z$2</f>
        <v>415.26650506640703</v>
      </c>
      <c r="BS4" s="1">
        <f>Baseline_RES!V3*Baseline_RES!$Z$2</f>
        <v>369.12578228125142</v>
      </c>
      <c r="BT4" s="1">
        <f>Baseline_RES!W3*Baseline_RES!$Z$2</f>
        <v>419.32609655608843</v>
      </c>
      <c r="BU4" s="1">
        <f>Baseline_RES!X3*Baseline_RES!$Z$2</f>
        <v>430.41571233277875</v>
      </c>
      <c r="BV4" s="1">
        <f>Baseline_RES!Y3*Baseline_RES!$Z$2</f>
        <v>384.07696069446723</v>
      </c>
      <c r="BW4" s="14">
        <v>2</v>
      </c>
      <c r="BX4" s="1">
        <v>0.9</v>
      </c>
      <c r="BY4" s="5">
        <v>1</v>
      </c>
      <c r="BZ4" s="5">
        <v>0</v>
      </c>
      <c r="CA4" s="5">
        <v>92</v>
      </c>
      <c r="CB4" s="5">
        <v>92</v>
      </c>
      <c r="CC4" s="5">
        <v>92</v>
      </c>
      <c r="CD4" s="5">
        <v>92</v>
      </c>
      <c r="CE4" s="5">
        <v>92</v>
      </c>
      <c r="CF4" s="5">
        <v>92</v>
      </c>
      <c r="CG4" s="5">
        <v>92</v>
      </c>
      <c r="CH4" s="5">
        <v>92</v>
      </c>
      <c r="CI4" s="5">
        <v>92</v>
      </c>
      <c r="CJ4" s="5">
        <v>92</v>
      </c>
      <c r="CK4" s="5">
        <v>92</v>
      </c>
      <c r="CL4" s="5">
        <v>92</v>
      </c>
      <c r="CM4" s="5">
        <v>92</v>
      </c>
      <c r="CN4" s="5">
        <v>92</v>
      </c>
      <c r="CO4" s="5">
        <v>92</v>
      </c>
      <c r="CP4" s="5">
        <v>92</v>
      </c>
      <c r="CQ4" s="5">
        <v>92</v>
      </c>
      <c r="CR4" s="5">
        <v>92</v>
      </c>
      <c r="CS4" s="5">
        <v>92</v>
      </c>
      <c r="CT4" s="5">
        <v>92</v>
      </c>
      <c r="CU4" s="5">
        <v>92</v>
      </c>
      <c r="CV4" s="5">
        <v>92</v>
      </c>
      <c r="CW4" s="5">
        <v>92</v>
      </c>
      <c r="CX4" s="5">
        <v>92</v>
      </c>
      <c r="CY4" s="5">
        <v>9.1999999999999993</v>
      </c>
      <c r="CZ4" s="5">
        <v>9.1999999999999993</v>
      </c>
      <c r="DA4" s="5">
        <v>9.1999999999999993</v>
      </c>
      <c r="DB4" s="5">
        <v>9.1999999999999993</v>
      </c>
      <c r="DC4" s="5">
        <v>9.1999999999999993</v>
      </c>
      <c r="DD4" s="5">
        <v>9.1999999999999993</v>
      </c>
      <c r="DE4" s="5">
        <v>9.1999999999999993</v>
      </c>
      <c r="DF4" s="5">
        <v>9.1999999999999993</v>
      </c>
      <c r="DG4" s="5">
        <v>9.1999999999999993</v>
      </c>
      <c r="DH4" s="5">
        <v>9.1999999999999993</v>
      </c>
      <c r="DI4" s="5">
        <v>9.1999999999999993</v>
      </c>
      <c r="DJ4" s="5">
        <v>9.1999999999999993</v>
      </c>
      <c r="DK4" s="5">
        <v>9.1999999999999993</v>
      </c>
      <c r="DL4" s="5">
        <v>9.1999999999999993</v>
      </c>
      <c r="DM4" s="5">
        <v>9.1999999999999993</v>
      </c>
      <c r="DN4" s="5">
        <v>9.1999999999999993</v>
      </c>
      <c r="DO4" s="5">
        <v>9.1999999999999993</v>
      </c>
      <c r="DP4" s="5">
        <v>9.1999999999999993</v>
      </c>
      <c r="DQ4" s="5">
        <v>9.1999999999999993</v>
      </c>
      <c r="DR4" s="5">
        <v>9.1999999999999993</v>
      </c>
      <c r="DS4" s="5">
        <v>9.1999999999999993</v>
      </c>
      <c r="DT4" s="5">
        <v>9.1999999999999993</v>
      </c>
      <c r="DU4" s="5">
        <v>9.1999999999999993</v>
      </c>
      <c r="DV4" s="5">
        <v>9.1999999999999993</v>
      </c>
      <c r="DW4" s="17">
        <v>2</v>
      </c>
      <c r="DX4" s="5">
        <v>-0.1</v>
      </c>
      <c r="DY4" s="5">
        <v>0.3</v>
      </c>
      <c r="DZ4" s="5">
        <v>3</v>
      </c>
      <c r="EA4" s="8">
        <v>2</v>
      </c>
      <c r="EB4" s="4">
        <v>1</v>
      </c>
      <c r="EC4" s="4">
        <v>2</v>
      </c>
      <c r="ED4" s="4">
        <f>grid_data!A3*grid_data!$F$2</f>
        <v>1.3309999999999999E-3</v>
      </c>
      <c r="EE4" s="4">
        <f>grid_data!B3*grid_data!$F$2</f>
        <v>7.4576333333333297E-3</v>
      </c>
      <c r="EF4" s="4">
        <f>grid_data!C3*grid_data!$G$2</f>
        <v>50</v>
      </c>
      <c r="EG4" s="5">
        <f>EG3</f>
        <v>1.1025</v>
      </c>
      <c r="EH4" s="5">
        <f>EH3</f>
        <v>0.90249999999999997</v>
      </c>
      <c r="EI4" s="32">
        <v>2</v>
      </c>
      <c r="EJ4" s="12">
        <v>15</v>
      </c>
      <c r="EK4" s="32">
        <v>0</v>
      </c>
      <c r="EL4" s="32">
        <v>2.5</v>
      </c>
      <c r="EM4" s="32">
        <v>2.5</v>
      </c>
      <c r="EN4" s="32">
        <v>7.5</v>
      </c>
      <c r="EO4" s="12">
        <v>1</v>
      </c>
      <c r="EP4" s="12">
        <v>1</v>
      </c>
      <c r="EQ4" s="32">
        <v>2.5</v>
      </c>
      <c r="ER4" s="32">
        <v>0</v>
      </c>
      <c r="ES4" s="32">
        <v>0</v>
      </c>
      <c r="ET4" s="32">
        <v>0</v>
      </c>
      <c r="EU4" s="13">
        <v>2</v>
      </c>
      <c r="EV4" s="11">
        <v>0.8</v>
      </c>
      <c r="EW4">
        <f t="shared" si="0"/>
        <v>91.066355059346222</v>
      </c>
      <c r="EX4">
        <f t="shared" si="1"/>
        <v>88.831155528989996</v>
      </c>
      <c r="EY4">
        <f t="shared" si="2"/>
        <v>87.432353242250656</v>
      </c>
      <c r="EZ4">
        <f t="shared" si="3"/>
        <v>88.167805990948523</v>
      </c>
      <c r="FA4">
        <f t="shared" si="4"/>
        <v>91.311505975578854</v>
      </c>
      <c r="FB4">
        <f t="shared" si="5"/>
        <v>93.027562389206494</v>
      </c>
      <c r="FC4">
        <f t="shared" si="6"/>
        <v>100.56955822389205</v>
      </c>
      <c r="FD4">
        <f t="shared" si="7"/>
        <v>106.9579026880709</v>
      </c>
      <c r="FE4">
        <f t="shared" si="8"/>
        <v>110.3900155153277</v>
      </c>
      <c r="FF4">
        <f t="shared" si="9"/>
        <v>113.21646137306817</v>
      </c>
      <c r="FG4">
        <f t="shared" si="10"/>
        <v>112.71173889847165</v>
      </c>
      <c r="FH4">
        <f t="shared" si="11"/>
        <v>106.7127517718383</v>
      </c>
      <c r="FI4">
        <f t="shared" si="12"/>
        <v>102.44424170096458</v>
      </c>
      <c r="FJ4">
        <f t="shared" si="13"/>
        <v>99.286121074203763</v>
      </c>
      <c r="FK4">
        <f t="shared" si="14"/>
        <v>98.853501810263651</v>
      </c>
      <c r="FL4">
        <f t="shared" si="15"/>
        <v>101.83857473144904</v>
      </c>
      <c r="FM4">
        <f t="shared" si="16"/>
        <v>111.80323844419755</v>
      </c>
      <c r="FN4">
        <f t="shared" si="17"/>
        <v>120.62867142857142</v>
      </c>
      <c r="FO4">
        <f t="shared" si="18"/>
        <v>116.18711365212152</v>
      </c>
      <c r="FP4">
        <f t="shared" si="19"/>
        <v>111.39946046452081</v>
      </c>
      <c r="FQ4">
        <f t="shared" si="20"/>
        <v>105.90519581248394</v>
      </c>
      <c r="FR4">
        <f t="shared" si="21"/>
        <v>106.13592608658533</v>
      </c>
      <c r="FS4">
        <f t="shared" si="22"/>
        <v>99.819684833062894</v>
      </c>
      <c r="FT4">
        <f t="shared" si="23"/>
        <v>95.349285772350427</v>
      </c>
      <c r="FU4" s="1">
        <v>35</v>
      </c>
      <c r="FV4" s="1">
        <v>1</v>
      </c>
      <c r="FW4" s="31">
        <f t="shared" si="24"/>
        <v>3</v>
      </c>
      <c r="FX4" s="1">
        <f t="shared" si="25"/>
        <v>0.9</v>
      </c>
      <c r="FY4" s="1">
        <f t="shared" si="26"/>
        <v>403.68181715682937</v>
      </c>
      <c r="FZ4" s="1">
        <f t="shared" si="27"/>
        <v>331.99537231465513</v>
      </c>
      <c r="GA4" s="1">
        <f t="shared" si="28"/>
        <v>240.40702773038575</v>
      </c>
      <c r="GB4" s="1">
        <f t="shared" si="29"/>
        <v>289.22114003313652</v>
      </c>
      <c r="GC4" s="1">
        <f t="shared" si="30"/>
        <v>347.24359400760363</v>
      </c>
      <c r="GD4" s="1">
        <f t="shared" si="31"/>
        <v>421.00934180790762</v>
      </c>
      <c r="GE4" s="1">
        <f t="shared" si="32"/>
        <v>387.44345119810521</v>
      </c>
      <c r="GF4" s="1">
        <f t="shared" si="33"/>
        <v>387.34443677152751</v>
      </c>
      <c r="GG4" s="1">
        <f t="shared" si="34"/>
        <v>320.41068440507786</v>
      </c>
      <c r="GH4" s="1">
        <f t="shared" si="35"/>
        <v>334.17368969936194</v>
      </c>
      <c r="GI4" s="1">
        <f t="shared" si="36"/>
        <v>417.24679359795886</v>
      </c>
      <c r="GJ4" s="1">
        <f t="shared" si="37"/>
        <v>437.84179432609835</v>
      </c>
      <c r="GK4" s="1">
        <f t="shared" si="38"/>
        <v>388.23556661072541</v>
      </c>
      <c r="GL4" s="1">
        <f t="shared" si="39"/>
        <v>394.37446105853638</v>
      </c>
      <c r="GM4" s="1">
        <f t="shared" si="40"/>
        <v>420.51426967501919</v>
      </c>
      <c r="GN4" s="1">
        <f t="shared" si="41"/>
        <v>374.27453246328525</v>
      </c>
      <c r="GO4" s="1">
        <f t="shared" si="42"/>
        <v>381.30455675029481</v>
      </c>
      <c r="GP4" s="1">
        <f t="shared" si="43"/>
        <v>399.42419681399349</v>
      </c>
      <c r="GQ4" s="1">
        <f t="shared" si="44"/>
        <v>454.67424684428812</v>
      </c>
      <c r="GR4" s="1">
        <f t="shared" si="45"/>
        <v>415.26650506640703</v>
      </c>
      <c r="GS4" s="1">
        <f t="shared" si="46"/>
        <v>369.12578228125142</v>
      </c>
      <c r="GT4" s="1">
        <f t="shared" si="47"/>
        <v>419.32609655608843</v>
      </c>
      <c r="GU4" s="1">
        <f t="shared" si="48"/>
        <v>430.41571233277875</v>
      </c>
      <c r="GV4" s="1">
        <f t="shared" si="49"/>
        <v>384.07696069446723</v>
      </c>
      <c r="GW4" s="14">
        <v>2</v>
      </c>
      <c r="GX4" s="1">
        <v>0.9</v>
      </c>
      <c r="GY4" s="5">
        <v>1</v>
      </c>
      <c r="GZ4" s="5">
        <v>0</v>
      </c>
      <c r="HA4" s="5">
        <v>27</v>
      </c>
      <c r="HB4" s="5">
        <v>27</v>
      </c>
      <c r="HC4" s="5">
        <v>27</v>
      </c>
      <c r="HD4" s="5">
        <v>27</v>
      </c>
      <c r="HE4" s="5">
        <v>27</v>
      </c>
      <c r="HF4" s="5">
        <v>27</v>
      </c>
      <c r="HG4" s="5">
        <v>27</v>
      </c>
      <c r="HH4" s="5">
        <v>27</v>
      </c>
      <c r="HI4" s="5">
        <v>27</v>
      </c>
      <c r="HJ4" s="5">
        <v>27</v>
      </c>
      <c r="HK4" s="5">
        <v>27</v>
      </c>
      <c r="HL4" s="5">
        <v>27</v>
      </c>
      <c r="HM4" s="5">
        <v>27</v>
      </c>
      <c r="HN4" s="5">
        <v>27</v>
      </c>
      <c r="HO4" s="5">
        <v>27</v>
      </c>
      <c r="HP4" s="5">
        <v>27</v>
      </c>
      <c r="HQ4" s="5">
        <v>27</v>
      </c>
      <c r="HR4" s="5">
        <v>27</v>
      </c>
      <c r="HS4" s="5">
        <v>27</v>
      </c>
      <c r="HT4" s="5">
        <v>27</v>
      </c>
      <c r="HU4" s="5">
        <v>27</v>
      </c>
      <c r="HV4" s="5">
        <v>27</v>
      </c>
      <c r="HW4" s="5">
        <v>27</v>
      </c>
      <c r="HX4" s="5">
        <v>27</v>
      </c>
      <c r="HY4" s="5">
        <v>2.7</v>
      </c>
      <c r="HZ4" s="5">
        <v>2.7</v>
      </c>
      <c r="IA4" s="5">
        <v>2.7</v>
      </c>
      <c r="IB4" s="5">
        <v>2.7</v>
      </c>
      <c r="IC4" s="5">
        <v>2.7</v>
      </c>
      <c r="ID4" s="5">
        <v>2.7</v>
      </c>
      <c r="IE4" s="5">
        <v>2.7</v>
      </c>
      <c r="IF4" s="5">
        <v>2.7</v>
      </c>
      <c r="IG4" s="5">
        <v>2.7</v>
      </c>
      <c r="IH4" s="5">
        <v>2.7</v>
      </c>
      <c r="II4" s="5">
        <v>2.7</v>
      </c>
      <c r="IJ4" s="5">
        <v>2.7</v>
      </c>
      <c r="IK4" s="5">
        <v>2.7</v>
      </c>
      <c r="IL4" s="5">
        <v>2.7</v>
      </c>
      <c r="IM4" s="5">
        <v>2.7</v>
      </c>
      <c r="IN4" s="5">
        <v>2.7</v>
      </c>
      <c r="IO4" s="5">
        <v>2.7</v>
      </c>
      <c r="IP4" s="5">
        <v>2.7</v>
      </c>
      <c r="IQ4" s="5">
        <v>2.7</v>
      </c>
      <c r="IR4" s="5">
        <v>2.7</v>
      </c>
      <c r="IS4" s="5">
        <v>2.7</v>
      </c>
      <c r="IT4" s="5">
        <v>2.7</v>
      </c>
      <c r="IU4" s="5">
        <v>2.7</v>
      </c>
      <c r="IV4" s="5">
        <v>2.7</v>
      </c>
      <c r="IW4" s="17">
        <v>2</v>
      </c>
      <c r="IX4" s="5">
        <v>-0.1</v>
      </c>
      <c r="IY4" s="5">
        <v>0.3</v>
      </c>
      <c r="IZ4" s="5">
        <v>3</v>
      </c>
      <c r="JD4" s="1"/>
      <c r="JE4" s="1"/>
      <c r="JF4" s="1"/>
      <c r="JG4" s="1"/>
      <c r="JH4" s="1"/>
      <c r="JI4" s="1"/>
      <c r="JJ4" s="1"/>
      <c r="JK4" s="1"/>
      <c r="JL4" s="1"/>
      <c r="JM4" s="1"/>
      <c r="JN4" s="1"/>
      <c r="JO4" s="1"/>
      <c r="JP4" s="1"/>
      <c r="JQ4" s="1"/>
      <c r="JR4" s="1"/>
      <c r="JS4" s="1"/>
      <c r="JT4" s="1"/>
      <c r="JU4" s="1"/>
      <c r="JV4" s="1"/>
      <c r="JW4" s="1"/>
      <c r="JX4" s="1"/>
      <c r="JY4" s="1"/>
      <c r="JZ4" s="1"/>
      <c r="KA4" s="1"/>
    </row>
    <row r="5" spans="1:312" x14ac:dyDescent="0.25">
      <c r="A5" s="8">
        <v>3</v>
      </c>
      <c r="B5" s="4">
        <v>2</v>
      </c>
      <c r="C5" s="4">
        <v>3</v>
      </c>
      <c r="D5" s="4">
        <f>grid_data!A4*grid_data!$F$2</f>
        <v>2.690233333333333E-2</v>
      </c>
      <c r="E5" s="4">
        <f>grid_data!B4*grid_data!$F$2</f>
        <v>0.12425893333333332</v>
      </c>
      <c r="F5" s="4">
        <f>grid_data!C4*grid_data!$G$2</f>
        <v>50</v>
      </c>
      <c r="G5" s="5">
        <f>G3</f>
        <v>1.1025</v>
      </c>
      <c r="H5" s="5">
        <f>H3</f>
        <v>0.90249999999999997</v>
      </c>
      <c r="I5" s="4">
        <v>3</v>
      </c>
      <c r="J5" s="11">
        <v>15</v>
      </c>
      <c r="K5" s="11">
        <v>0</v>
      </c>
      <c r="L5" s="11">
        <v>2.5</v>
      </c>
      <c r="M5" s="11">
        <v>2.5</v>
      </c>
      <c r="N5" s="11">
        <v>7.5</v>
      </c>
      <c r="O5" s="12">
        <v>1</v>
      </c>
      <c r="P5" s="12">
        <v>1</v>
      </c>
      <c r="Q5" s="11">
        <v>2.5</v>
      </c>
      <c r="R5">
        <v>0</v>
      </c>
      <c r="S5">
        <v>0</v>
      </c>
      <c r="T5">
        <v>0</v>
      </c>
      <c r="U5" s="13">
        <v>3</v>
      </c>
      <c r="V5" s="11">
        <v>0.8</v>
      </c>
      <c r="W5">
        <f>grid_data!I4</f>
        <v>176.24559221586566</v>
      </c>
      <c r="X5">
        <f>grid_data!J4</f>
        <v>171.91969090257032</v>
      </c>
      <c r="Y5">
        <f>grid_data!K4</f>
        <v>169.21251395166911</v>
      </c>
      <c r="Z5">
        <f>grid_data!L4</f>
        <v>170.63587502894728</v>
      </c>
      <c r="AA5">
        <f>grid_data!M4</f>
        <v>176.72004590829172</v>
      </c>
      <c r="AB5">
        <f>grid_data!N4</f>
        <v>180.04122175527257</v>
      </c>
      <c r="AC5">
        <f>grid_data!O4</f>
        <v>194.63765005755255</v>
      </c>
      <c r="AD5">
        <f>grid_data!P4</f>
        <v>207.00135510135735</v>
      </c>
      <c r="AE5">
        <f>grid_data!Q4</f>
        <v>213.64370679532061</v>
      </c>
      <c r="AF5">
        <f>grid_data!R4</f>
        <v>219.11387877858397</v>
      </c>
      <c r="AG5">
        <f>grid_data!S4</f>
        <v>218.13706235300145</v>
      </c>
      <c r="AH5">
        <f>grid_data!T4</f>
        <v>206.52690140893208</v>
      </c>
      <c r="AI5">
        <f>grid_data!U4</f>
        <v>198.26582535257475</v>
      </c>
      <c r="AJ5">
        <f>grid_data!V4</f>
        <v>192.15374543249911</v>
      </c>
      <c r="AK5">
        <f>grid_data!W4</f>
        <v>191.31647421057093</v>
      </c>
      <c r="AL5">
        <f>grid_data!X4</f>
        <v>197.09364564187482</v>
      </c>
      <c r="AM5">
        <f>grid_data!Y4</f>
        <v>216.37879278695226</v>
      </c>
      <c r="AN5">
        <f>grid_data!Z4</f>
        <v>233.4591257142857</v>
      </c>
      <c r="AO5">
        <f>grid_data!AA4</f>
        <v>224.86314116915739</v>
      </c>
      <c r="AP5">
        <f>grid_data!AB4</f>
        <v>215.5973396464864</v>
      </c>
      <c r="AQ5">
        <f>grid_data!AC4</f>
        <v>204.96399512799962</v>
      </c>
      <c r="AR5">
        <f>grid_data!AD4</f>
        <v>205.41053977969452</v>
      </c>
      <c r="AS5">
        <f>grid_data!AE4</f>
        <v>193.18637993954397</v>
      </c>
      <c r="AT5">
        <f>grid_data!AF4</f>
        <v>184.53457731295339</v>
      </c>
      <c r="AU5" s="1">
        <f>Value_of_Lost_Load!$A$2</f>
        <v>200</v>
      </c>
      <c r="AV5" s="1">
        <v>0</v>
      </c>
      <c r="AW5" s="31">
        <v>4</v>
      </c>
      <c r="AX5" s="1">
        <v>0.9</v>
      </c>
      <c r="AY5" s="1">
        <f>Baseline_RES!B4*Baseline_RES!$Z$2</f>
        <v>0</v>
      </c>
      <c r="AZ5" s="1">
        <f>Baseline_RES!C4*Baseline_RES!$Z$2</f>
        <v>0</v>
      </c>
      <c r="BA5" s="1">
        <f>Baseline_RES!D4*Baseline_RES!$Z$2</f>
        <v>0</v>
      </c>
      <c r="BB5" s="1">
        <f>Baseline_RES!E4*Baseline_RES!$Z$2</f>
        <v>0</v>
      </c>
      <c r="BC5" s="1">
        <f>Baseline_RES!F4*Baseline_RES!$Z$2</f>
        <v>0</v>
      </c>
      <c r="BD5" s="1">
        <f>Baseline_RES!G4*Baseline_RES!$Z$2</f>
        <v>0</v>
      </c>
      <c r="BE5" s="1">
        <f>Baseline_RES!H4*Baseline_RES!$Z$2</f>
        <v>0</v>
      </c>
      <c r="BF5" s="1">
        <f>Baseline_RES!I4*Baseline_RES!$Z$2</f>
        <v>0</v>
      </c>
      <c r="BG5" s="1">
        <f>Baseline_RES!J4*Baseline_RES!$Z$2</f>
        <v>15.985728604420046</v>
      </c>
      <c r="BH5" s="1">
        <f>Baseline_RES!K4*Baseline_RES!$Z$2</f>
        <v>72.151802079409549</v>
      </c>
      <c r="BI5" s="1">
        <f>Baseline_RES!L4*Baseline_RES!$Z$2</f>
        <v>127.453782116322</v>
      </c>
      <c r="BJ5" s="1">
        <f>Baseline_RES!M4*Baseline_RES!$Z$2</f>
        <v>153.16056189910643</v>
      </c>
      <c r="BK5" s="1">
        <f>Baseline_RES!N4*Baseline_RES!$Z$2</f>
        <v>201.98184115044242</v>
      </c>
      <c r="BL5" s="1">
        <f>Baseline_RES!O4*Baseline_RES!$Z$2</f>
        <v>211.05482225024878</v>
      </c>
      <c r="BM5" s="1">
        <f>Baseline_RES!P4*Baseline_RES!$Z$2</f>
        <v>130.69413250910947</v>
      </c>
      <c r="BN5" s="1">
        <f>Baseline_RES!Q4*Baseline_RES!$Z$2</f>
        <v>58.326307070181429</v>
      </c>
      <c r="BO5" s="1">
        <f>Baseline_RES!R4*Baseline_RES!$Z$2</f>
        <v>20.306195794803958</v>
      </c>
      <c r="BP5" s="1">
        <f>Baseline_RES!S4*Baseline_RES!$Z$2</f>
        <v>0</v>
      </c>
      <c r="BQ5" s="1">
        <f>Baseline_RES!T4*Baseline_RES!$Z$2</f>
        <v>0</v>
      </c>
      <c r="BR5" s="1">
        <f>Baseline_RES!U4*Baseline_RES!$Z$2</f>
        <v>0</v>
      </c>
      <c r="BS5" s="1">
        <f>Baseline_RES!V4*Baseline_RES!$Z$2</f>
        <v>0</v>
      </c>
      <c r="BT5" s="1">
        <f>Baseline_RES!W4*Baseline_RES!$Z$2</f>
        <v>0</v>
      </c>
      <c r="BU5" s="1">
        <f>Baseline_RES!X4*Baseline_RES!$Z$2</f>
        <v>0</v>
      </c>
      <c r="BV5" s="1">
        <f>Baseline_RES!Y4*Baseline_RES!$Z$2</f>
        <v>0</v>
      </c>
      <c r="BW5" s="14">
        <v>5</v>
      </c>
      <c r="BX5" s="1">
        <v>0.9</v>
      </c>
      <c r="BY5" s="5">
        <v>1</v>
      </c>
      <c r="BZ5" s="5">
        <v>0</v>
      </c>
      <c r="CA5" s="5">
        <v>97</v>
      </c>
      <c r="CB5" s="5">
        <v>97</v>
      </c>
      <c r="CC5" s="5">
        <v>97</v>
      </c>
      <c r="CD5" s="5">
        <v>97</v>
      </c>
      <c r="CE5" s="5">
        <v>97</v>
      </c>
      <c r="CF5" s="5">
        <v>97</v>
      </c>
      <c r="CG5" s="5">
        <v>97</v>
      </c>
      <c r="CH5" s="5">
        <v>97</v>
      </c>
      <c r="CI5" s="5">
        <v>97</v>
      </c>
      <c r="CJ5" s="5">
        <v>97</v>
      </c>
      <c r="CK5" s="5">
        <v>97</v>
      </c>
      <c r="CL5" s="5">
        <v>97</v>
      </c>
      <c r="CM5" s="5">
        <v>97</v>
      </c>
      <c r="CN5" s="5">
        <v>97</v>
      </c>
      <c r="CO5" s="5">
        <v>97</v>
      </c>
      <c r="CP5" s="5">
        <v>97</v>
      </c>
      <c r="CQ5" s="5">
        <v>97</v>
      </c>
      <c r="CR5" s="5">
        <v>97</v>
      </c>
      <c r="CS5" s="5">
        <v>97</v>
      </c>
      <c r="CT5" s="5">
        <v>97</v>
      </c>
      <c r="CU5" s="5">
        <v>97</v>
      </c>
      <c r="CV5" s="5">
        <v>97</v>
      </c>
      <c r="CW5" s="5">
        <v>97</v>
      </c>
      <c r="CX5" s="5">
        <v>97</v>
      </c>
      <c r="CY5" s="5">
        <v>9.6999999999999993</v>
      </c>
      <c r="CZ5" s="5">
        <v>9.6999999999999993</v>
      </c>
      <c r="DA5" s="5">
        <v>9.6999999999999993</v>
      </c>
      <c r="DB5" s="5">
        <v>9.6999999999999993</v>
      </c>
      <c r="DC5" s="5">
        <v>9.6999999999999993</v>
      </c>
      <c r="DD5" s="5">
        <v>9.6999999999999993</v>
      </c>
      <c r="DE5" s="5">
        <v>9.6999999999999993</v>
      </c>
      <c r="DF5" s="5">
        <v>9.6999999999999993</v>
      </c>
      <c r="DG5" s="5">
        <v>9.6999999999999993</v>
      </c>
      <c r="DH5" s="5">
        <v>9.6999999999999993</v>
      </c>
      <c r="DI5" s="5">
        <v>9.6999999999999993</v>
      </c>
      <c r="DJ5" s="5">
        <v>9.6999999999999993</v>
      </c>
      <c r="DK5" s="5">
        <v>9.6999999999999993</v>
      </c>
      <c r="DL5" s="5">
        <v>9.6999999999999993</v>
      </c>
      <c r="DM5" s="5">
        <v>9.6999999999999993</v>
      </c>
      <c r="DN5" s="5">
        <v>9.6999999999999993</v>
      </c>
      <c r="DO5" s="5">
        <v>9.6999999999999993</v>
      </c>
      <c r="DP5" s="5">
        <v>9.6999999999999993</v>
      </c>
      <c r="DQ5" s="5">
        <v>9.6999999999999993</v>
      </c>
      <c r="DR5" s="5">
        <v>9.6999999999999993</v>
      </c>
      <c r="DS5" s="5">
        <v>9.6999999999999993</v>
      </c>
      <c r="DT5" s="5">
        <v>9.6999999999999993</v>
      </c>
      <c r="DU5" s="5">
        <v>9.6999999999999993</v>
      </c>
      <c r="DV5" s="5">
        <v>9.6999999999999993</v>
      </c>
      <c r="EA5" s="8">
        <v>3</v>
      </c>
      <c r="EB5" s="4">
        <v>2</v>
      </c>
      <c r="EC5" s="4">
        <v>3</v>
      </c>
      <c r="ED5" s="4">
        <f>grid_data!A4*grid_data!$F$2</f>
        <v>2.690233333333333E-2</v>
      </c>
      <c r="EE5" s="4">
        <f>grid_data!B4*grid_data!$F$2</f>
        <v>0.12425893333333332</v>
      </c>
      <c r="EF5" s="4">
        <f>grid_data!C4*grid_data!$G$2</f>
        <v>50</v>
      </c>
      <c r="EG5" s="5">
        <f>EG3</f>
        <v>1.1025</v>
      </c>
      <c r="EH5" s="5">
        <f>EH3</f>
        <v>0.90249999999999997</v>
      </c>
      <c r="EI5" s="32">
        <v>3</v>
      </c>
      <c r="EJ5" s="12">
        <v>15</v>
      </c>
      <c r="EK5" s="32">
        <v>0</v>
      </c>
      <c r="EL5" s="32">
        <v>2.5</v>
      </c>
      <c r="EM5" s="32">
        <v>2.5</v>
      </c>
      <c r="EN5" s="32">
        <v>7.5</v>
      </c>
      <c r="EO5" s="12">
        <v>1</v>
      </c>
      <c r="EP5" s="12">
        <v>1</v>
      </c>
      <c r="EQ5" s="32">
        <v>2.5</v>
      </c>
      <c r="ER5" s="32">
        <v>0</v>
      </c>
      <c r="ES5" s="32">
        <v>0</v>
      </c>
      <c r="ET5" s="32">
        <v>0</v>
      </c>
      <c r="EU5" s="13">
        <v>3</v>
      </c>
      <c r="EV5" s="11">
        <v>0.8</v>
      </c>
      <c r="EW5">
        <f t="shared" si="0"/>
        <v>176.24559221586566</v>
      </c>
      <c r="EX5">
        <f t="shared" si="1"/>
        <v>171.91969090257032</v>
      </c>
      <c r="EY5">
        <f t="shared" si="2"/>
        <v>169.21251395166911</v>
      </c>
      <c r="EZ5">
        <f t="shared" si="3"/>
        <v>170.63587502894728</v>
      </c>
      <c r="FA5">
        <f t="shared" si="4"/>
        <v>176.72004590829172</v>
      </c>
      <c r="FB5">
        <f t="shared" si="5"/>
        <v>180.04122175527257</v>
      </c>
      <c r="FC5">
        <f t="shared" si="6"/>
        <v>194.63765005755255</v>
      </c>
      <c r="FD5">
        <f t="shared" si="7"/>
        <v>207.00135510135735</v>
      </c>
      <c r="FE5">
        <f t="shared" si="8"/>
        <v>213.64370679532061</v>
      </c>
      <c r="FF5">
        <f t="shared" si="9"/>
        <v>219.11387877858397</v>
      </c>
      <c r="FG5">
        <f t="shared" si="10"/>
        <v>218.13706235300145</v>
      </c>
      <c r="FH5">
        <f t="shared" si="11"/>
        <v>206.52690140893208</v>
      </c>
      <c r="FI5">
        <f t="shared" si="12"/>
        <v>198.26582535257475</v>
      </c>
      <c r="FJ5">
        <f t="shared" si="13"/>
        <v>192.15374543249911</v>
      </c>
      <c r="FK5">
        <f t="shared" si="14"/>
        <v>191.31647421057093</v>
      </c>
      <c r="FL5">
        <f t="shared" si="15"/>
        <v>197.09364564187482</v>
      </c>
      <c r="FM5">
        <f t="shared" si="16"/>
        <v>216.37879278695226</v>
      </c>
      <c r="FN5">
        <f t="shared" si="17"/>
        <v>233.4591257142857</v>
      </c>
      <c r="FO5">
        <f t="shared" si="18"/>
        <v>224.86314116915739</v>
      </c>
      <c r="FP5">
        <f t="shared" si="19"/>
        <v>215.5973396464864</v>
      </c>
      <c r="FQ5">
        <f t="shared" si="20"/>
        <v>204.96399512799962</v>
      </c>
      <c r="FR5">
        <f t="shared" si="21"/>
        <v>205.41053977969452</v>
      </c>
      <c r="FS5">
        <f t="shared" si="22"/>
        <v>193.18637993954397</v>
      </c>
      <c r="FT5">
        <f t="shared" si="23"/>
        <v>184.53457731295339</v>
      </c>
      <c r="FU5" s="1">
        <f>Value_of_Lost_Load!$A$2</f>
        <v>200</v>
      </c>
      <c r="FV5" s="1">
        <v>0</v>
      </c>
      <c r="FW5" s="31">
        <f t="shared" si="24"/>
        <v>4</v>
      </c>
      <c r="FX5" s="1">
        <f t="shared" si="25"/>
        <v>0.9</v>
      </c>
      <c r="FY5" s="1">
        <f t="shared" si="26"/>
        <v>0</v>
      </c>
      <c r="FZ5" s="1">
        <f t="shared" si="27"/>
        <v>0</v>
      </c>
      <c r="GA5" s="1">
        <f t="shared" si="28"/>
        <v>0</v>
      </c>
      <c r="GB5" s="1">
        <f t="shared" si="29"/>
        <v>0</v>
      </c>
      <c r="GC5" s="1">
        <f t="shared" si="30"/>
        <v>0</v>
      </c>
      <c r="GD5" s="1">
        <f t="shared" si="31"/>
        <v>0</v>
      </c>
      <c r="GE5" s="1">
        <f t="shared" si="32"/>
        <v>0</v>
      </c>
      <c r="GF5" s="1">
        <f t="shared" si="33"/>
        <v>0</v>
      </c>
      <c r="GG5" s="1">
        <f t="shared" si="34"/>
        <v>15.985728604420046</v>
      </c>
      <c r="GH5" s="1">
        <f t="shared" si="35"/>
        <v>72.151802079409549</v>
      </c>
      <c r="GI5" s="1">
        <f t="shared" si="36"/>
        <v>127.453782116322</v>
      </c>
      <c r="GJ5" s="1">
        <f t="shared" si="37"/>
        <v>153.16056189910643</v>
      </c>
      <c r="GK5" s="1">
        <f t="shared" si="38"/>
        <v>201.98184115044242</v>
      </c>
      <c r="GL5" s="1">
        <f t="shared" si="39"/>
        <v>211.05482225024878</v>
      </c>
      <c r="GM5" s="1">
        <f t="shared" si="40"/>
        <v>130.69413250910947</v>
      </c>
      <c r="GN5" s="1">
        <f t="shared" si="41"/>
        <v>58.326307070181429</v>
      </c>
      <c r="GO5" s="1">
        <f t="shared" si="42"/>
        <v>20.306195794803958</v>
      </c>
      <c r="GP5" s="1">
        <f t="shared" si="43"/>
        <v>0</v>
      </c>
      <c r="GQ5" s="1">
        <f t="shared" si="44"/>
        <v>0</v>
      </c>
      <c r="GR5" s="1">
        <f t="shared" si="45"/>
        <v>0</v>
      </c>
      <c r="GS5" s="1">
        <f t="shared" si="46"/>
        <v>0</v>
      </c>
      <c r="GT5" s="1">
        <f t="shared" si="47"/>
        <v>0</v>
      </c>
      <c r="GU5" s="1">
        <f t="shared" si="48"/>
        <v>0</v>
      </c>
      <c r="GV5" s="1">
        <f t="shared" si="49"/>
        <v>0</v>
      </c>
      <c r="GW5" s="14">
        <v>5</v>
      </c>
      <c r="GX5" s="1">
        <v>0.9</v>
      </c>
      <c r="GY5" s="5">
        <v>1</v>
      </c>
      <c r="GZ5" s="5">
        <v>0</v>
      </c>
      <c r="HA5" s="5">
        <v>29</v>
      </c>
      <c r="HB5" s="5">
        <v>29</v>
      </c>
      <c r="HC5" s="5">
        <v>29</v>
      </c>
      <c r="HD5" s="5">
        <v>29</v>
      </c>
      <c r="HE5" s="5">
        <v>29</v>
      </c>
      <c r="HF5" s="5">
        <v>29</v>
      </c>
      <c r="HG5" s="5">
        <v>29</v>
      </c>
      <c r="HH5" s="5">
        <v>29</v>
      </c>
      <c r="HI5" s="5">
        <v>29</v>
      </c>
      <c r="HJ5" s="5">
        <v>29</v>
      </c>
      <c r="HK5" s="5">
        <v>29</v>
      </c>
      <c r="HL5" s="5">
        <v>29</v>
      </c>
      <c r="HM5" s="5">
        <v>29</v>
      </c>
      <c r="HN5" s="5">
        <v>29</v>
      </c>
      <c r="HO5" s="5">
        <v>29</v>
      </c>
      <c r="HP5" s="5">
        <v>29</v>
      </c>
      <c r="HQ5" s="5">
        <v>29</v>
      </c>
      <c r="HR5" s="5">
        <v>29</v>
      </c>
      <c r="HS5" s="5">
        <v>29</v>
      </c>
      <c r="HT5" s="5">
        <v>29</v>
      </c>
      <c r="HU5" s="5">
        <v>29</v>
      </c>
      <c r="HV5" s="5">
        <v>29</v>
      </c>
      <c r="HW5" s="5">
        <v>29</v>
      </c>
      <c r="HX5" s="5">
        <v>29</v>
      </c>
      <c r="HY5" s="5">
        <v>2.9</v>
      </c>
      <c r="HZ5" s="5">
        <v>2.9</v>
      </c>
      <c r="IA5" s="5">
        <v>2.9</v>
      </c>
      <c r="IB5" s="5">
        <v>2.9</v>
      </c>
      <c r="IC5" s="5">
        <v>2.9</v>
      </c>
      <c r="ID5" s="5">
        <v>2.9</v>
      </c>
      <c r="IE5" s="5">
        <v>2.9</v>
      </c>
      <c r="IF5" s="5">
        <v>2.9</v>
      </c>
      <c r="IG5" s="5">
        <v>2.9</v>
      </c>
      <c r="IH5" s="5">
        <v>2.9</v>
      </c>
      <c r="II5" s="5">
        <v>2.9</v>
      </c>
      <c r="IJ5" s="5">
        <v>2.9</v>
      </c>
      <c r="IK5" s="5">
        <v>2.9</v>
      </c>
      <c r="IL5" s="5">
        <v>2.9</v>
      </c>
      <c r="IM5" s="5">
        <v>2.9</v>
      </c>
      <c r="IN5" s="5">
        <v>2.9</v>
      </c>
      <c r="IO5" s="5">
        <v>2.9</v>
      </c>
      <c r="IP5" s="5">
        <v>2.9</v>
      </c>
      <c r="IQ5" s="5">
        <v>2.9</v>
      </c>
      <c r="IR5" s="5">
        <v>2.9</v>
      </c>
      <c r="IS5" s="5">
        <v>2.9</v>
      </c>
      <c r="IT5" s="5">
        <v>2.9</v>
      </c>
      <c r="IU5" s="5">
        <v>2.9</v>
      </c>
      <c r="IV5" s="5">
        <v>2.9</v>
      </c>
      <c r="JD5" s="1"/>
      <c r="JE5" s="1"/>
      <c r="JF5" s="1"/>
      <c r="JG5" s="1"/>
      <c r="JH5" s="1"/>
      <c r="JI5" s="1"/>
      <c r="JJ5" s="1"/>
      <c r="JK5" s="1"/>
      <c r="JL5" s="1"/>
      <c r="JM5" s="1"/>
      <c r="JN5" s="1"/>
      <c r="JO5" s="1"/>
      <c r="JP5" s="1"/>
      <c r="JQ5" s="1"/>
      <c r="JR5" s="1"/>
      <c r="JS5" s="1"/>
      <c r="JT5" s="1"/>
      <c r="JU5" s="1"/>
      <c r="JV5" s="1"/>
      <c r="JW5" s="1"/>
      <c r="JX5" s="1"/>
      <c r="JY5" s="1"/>
      <c r="JZ5" s="1"/>
      <c r="KA5" s="1"/>
      <c r="KC5" s="5"/>
      <c r="KD5" s="5"/>
      <c r="KE5" s="5"/>
      <c r="KF5" s="5"/>
      <c r="KG5" s="5"/>
      <c r="KH5" s="5"/>
      <c r="KI5" s="5"/>
      <c r="KJ5" s="5"/>
      <c r="KK5" s="5"/>
      <c r="KL5" s="5"/>
      <c r="KM5" s="5"/>
      <c r="KN5" s="5"/>
      <c r="KO5" s="5"/>
      <c r="KP5" s="5"/>
      <c r="KQ5" s="5"/>
      <c r="KR5" s="5"/>
      <c r="KS5" s="5"/>
      <c r="KT5" s="5"/>
      <c r="KU5" s="5"/>
      <c r="KV5" s="5"/>
      <c r="KW5" s="5"/>
      <c r="KX5" s="5"/>
      <c r="KY5" s="5"/>
      <c r="KZ5" s="5"/>
    </row>
    <row r="6" spans="1:312" x14ac:dyDescent="0.25">
      <c r="A6" s="8">
        <v>4</v>
      </c>
      <c r="B6" s="4">
        <v>3</v>
      </c>
      <c r="C6" s="4">
        <v>4</v>
      </c>
      <c r="D6" s="4">
        <f>grid_data!A5*grid_data!$F$2</f>
        <v>2.3352999999999999E-2</v>
      </c>
      <c r="E6" s="4">
        <f>grid_data!B5*grid_data!$F$2</f>
        <v>6.0294300000000002E-2</v>
      </c>
      <c r="F6" s="4">
        <f>grid_data!C5*grid_data!$G$2</f>
        <v>50</v>
      </c>
      <c r="G6" s="5">
        <f t="shared" ref="G6:H16" si="50">G4</f>
        <v>1.1025</v>
      </c>
      <c r="H6" s="5">
        <f t="shared" si="50"/>
        <v>0.90249999999999997</v>
      </c>
      <c r="I6" s="4">
        <v>4</v>
      </c>
      <c r="J6" s="11">
        <v>15</v>
      </c>
      <c r="K6" s="11">
        <v>0</v>
      </c>
      <c r="L6" s="11">
        <v>2.5</v>
      </c>
      <c r="M6" s="11">
        <v>2.5</v>
      </c>
      <c r="N6" s="11">
        <v>7.5</v>
      </c>
      <c r="O6" s="12">
        <v>1</v>
      </c>
      <c r="P6" s="12">
        <v>1</v>
      </c>
      <c r="Q6" s="11">
        <v>2.5</v>
      </c>
      <c r="R6">
        <v>0</v>
      </c>
      <c r="S6">
        <v>0</v>
      </c>
      <c r="T6">
        <v>0</v>
      </c>
      <c r="U6" s="13">
        <v>4</v>
      </c>
      <c r="V6" s="11">
        <v>0.8</v>
      </c>
      <c r="W6">
        <f>grid_data!I5</f>
        <v>77.636367343523304</v>
      </c>
      <c r="X6">
        <f>grid_data!J5</f>
        <v>75.730803299462053</v>
      </c>
      <c r="Y6">
        <f>grid_data!K5</f>
        <v>74.538289026727014</v>
      </c>
      <c r="Z6">
        <f>grid_data!L5</f>
        <v>75.165281067030989</v>
      </c>
      <c r="AA6">
        <f>grid_data!M5</f>
        <v>77.845364690291234</v>
      </c>
      <c r="AB6">
        <f>grid_data!N5</f>
        <v>79.308346117667412</v>
      </c>
      <c r="AC6">
        <f>grid_data!O5</f>
        <v>85.738088021176537</v>
      </c>
      <c r="AD6">
        <f>grid_data!P5</f>
        <v>91.184312998719236</v>
      </c>
      <c r="AE6">
        <f>grid_data!Q5</f>
        <v>94.110275853470824</v>
      </c>
      <c r="AF6">
        <f>grid_data!R5</f>
        <v>96.519892322090328</v>
      </c>
      <c r="AG6">
        <f>grid_data!S5</f>
        <v>96.089603666979855</v>
      </c>
      <c r="AH6">
        <f>grid_data!T5</f>
        <v>90.975315651951334</v>
      </c>
      <c r="AI6">
        <f>grid_data!U5</f>
        <v>87.336303025872851</v>
      </c>
      <c r="AJ6">
        <f>grid_data!V5</f>
        <v>84.643925441038448</v>
      </c>
      <c r="AK6">
        <f>grid_data!W5</f>
        <v>84.275106593800359</v>
      </c>
      <c r="AL6">
        <f>grid_data!X5</f>
        <v>86.819956639740766</v>
      </c>
      <c r="AM6">
        <f>grid_data!Y5</f>
        <v>95.315084087780576</v>
      </c>
      <c r="AN6">
        <f>grid_data!Z5</f>
        <v>102.83898857142857</v>
      </c>
      <c r="AO6">
        <f>grid_data!AA5</f>
        <v>99.052448406455312</v>
      </c>
      <c r="AP6">
        <f>grid_data!AB5</f>
        <v>94.97085316369251</v>
      </c>
      <c r="AQ6">
        <f>grid_data!AC5</f>
        <v>90.286853803774463</v>
      </c>
      <c r="AR6">
        <f>grid_data!AD5</f>
        <v>90.483557188967723</v>
      </c>
      <c r="AS6">
        <f>grid_data!AE5</f>
        <v>85.098802019298176</v>
      </c>
      <c r="AT6">
        <f>grid_data!AF5</f>
        <v>81.287673931175675</v>
      </c>
      <c r="AU6" s="1">
        <f>Value_of_Lost_Load!$A$2</f>
        <v>200</v>
      </c>
      <c r="AV6" s="1">
        <v>0</v>
      </c>
      <c r="AW6" s="32">
        <v>5</v>
      </c>
      <c r="AX6" s="32">
        <v>0.9</v>
      </c>
      <c r="AY6" s="32">
        <f>Baseline_RES!B5*Baseline_RES!$Z$2</f>
        <v>0</v>
      </c>
      <c r="AZ6" s="32">
        <f>Baseline_RES!C5*Baseline_RES!$Z$2</f>
        <v>0</v>
      </c>
      <c r="BA6" s="32">
        <f>Baseline_RES!D5*Baseline_RES!$Z$2</f>
        <v>0</v>
      </c>
      <c r="BB6" s="32">
        <f>Baseline_RES!E5*Baseline_RES!$Z$2</f>
        <v>0</v>
      </c>
      <c r="BC6" s="32">
        <f>Baseline_RES!F5*Baseline_RES!$Z$2</f>
        <v>0</v>
      </c>
      <c r="BD6" s="32">
        <f>Baseline_RES!G5*Baseline_RES!$Z$2</f>
        <v>0</v>
      </c>
      <c r="BE6" s="32">
        <f>Baseline_RES!H5*Baseline_RES!$Z$2</f>
        <v>0</v>
      </c>
      <c r="BF6" s="32">
        <f>Baseline_RES!I5*Baseline_RES!$Z$2</f>
        <v>0</v>
      </c>
      <c r="BG6" s="32">
        <f>Baseline_RES!J5*Baseline_RES!$Z$2</f>
        <v>11.585360195854715</v>
      </c>
      <c r="BH6" s="32">
        <f>Baseline_RES!K5*Baseline_RES!$Z$2</f>
        <v>52.290679802911704</v>
      </c>
      <c r="BI6" s="32">
        <f>Baseline_RES!L5*Baseline_RES!$Z$2</f>
        <v>92.369763723706455</v>
      </c>
      <c r="BJ6" s="32">
        <f>Baseline_RES!M5*Baseline_RES!$Z$2</f>
        <v>111.00027539001395</v>
      </c>
      <c r="BK6" s="32">
        <f>Baseline_RES!N5*Baseline_RES!$Z$2</f>
        <v>146.38259166383983</v>
      </c>
      <c r="BL6" s="32">
        <f>Baseline_RES!O5*Baseline_RES!$Z$2</f>
        <v>152.95806636959571</v>
      </c>
      <c r="BM6" s="32">
        <f>Baseline_RES!P5*Baseline_RES!$Z$2</f>
        <v>94.718147547190128</v>
      </c>
      <c r="BN6" s="32">
        <f>Baseline_RES!Q5*Baseline_RES!$Z$2</f>
        <v>42.270908822713281</v>
      </c>
      <c r="BO6" s="32">
        <f>Baseline_RES!R5*Baseline_RES!$Z$2</f>
        <v>14.716538627166873</v>
      </c>
      <c r="BP6" s="32">
        <f>Baseline_RES!S5*Baseline_RES!$Z$2</f>
        <v>0</v>
      </c>
      <c r="BQ6" s="32">
        <f>Baseline_RES!T5*Baseline_RES!$Z$2</f>
        <v>0</v>
      </c>
      <c r="BR6" s="32">
        <f>Baseline_RES!U5*Baseline_RES!$Z$2</f>
        <v>0</v>
      </c>
      <c r="BS6" s="32">
        <f>Baseline_RES!V5*Baseline_RES!$Z$2</f>
        <v>0</v>
      </c>
      <c r="BT6" s="32">
        <f>Baseline_RES!W5*Baseline_RES!$Z$2</f>
        <v>0</v>
      </c>
      <c r="BU6" s="32">
        <f>Baseline_RES!X5*Baseline_RES!$Z$2</f>
        <v>0</v>
      </c>
      <c r="BV6" s="32">
        <f>Baseline_RES!Y5*Baseline_RES!$Z$2</f>
        <v>0</v>
      </c>
      <c r="BW6" s="14"/>
      <c r="BX6" s="1"/>
      <c r="EA6" s="8">
        <v>4</v>
      </c>
      <c r="EB6" s="4">
        <v>3</v>
      </c>
      <c r="EC6" s="4">
        <v>4</v>
      </c>
      <c r="ED6" s="4">
        <f>grid_data!A5*grid_data!$F$2</f>
        <v>2.3352999999999999E-2</v>
      </c>
      <c r="EE6" s="4">
        <f>grid_data!B5*grid_data!$F$2</f>
        <v>6.0294300000000002E-2</v>
      </c>
      <c r="EF6" s="4">
        <f>grid_data!C5*grid_data!$G$2</f>
        <v>50</v>
      </c>
      <c r="EG6" s="5">
        <f t="shared" ref="EG6:EH16" si="51">EG4</f>
        <v>1.1025</v>
      </c>
      <c r="EH6" s="5">
        <f t="shared" si="51"/>
        <v>0.90249999999999997</v>
      </c>
      <c r="EI6" s="32">
        <v>4</v>
      </c>
      <c r="EJ6" s="12">
        <v>15</v>
      </c>
      <c r="EK6" s="32">
        <v>0</v>
      </c>
      <c r="EL6" s="32">
        <v>2.5</v>
      </c>
      <c r="EM6" s="32">
        <v>2.5</v>
      </c>
      <c r="EN6" s="32">
        <v>7.5</v>
      </c>
      <c r="EO6" s="12">
        <v>1</v>
      </c>
      <c r="EP6" s="12">
        <v>1</v>
      </c>
      <c r="EQ6" s="32">
        <v>2.5</v>
      </c>
      <c r="ER6" s="32">
        <v>0</v>
      </c>
      <c r="ES6" s="32">
        <v>0</v>
      </c>
      <c r="ET6" s="32">
        <v>0</v>
      </c>
      <c r="EU6" s="13">
        <v>4</v>
      </c>
      <c r="EV6" s="11">
        <v>0.8</v>
      </c>
      <c r="EW6">
        <f t="shared" si="0"/>
        <v>77.636367343523304</v>
      </c>
      <c r="EX6">
        <f t="shared" si="1"/>
        <v>75.730803299462053</v>
      </c>
      <c r="EY6">
        <f t="shared" si="2"/>
        <v>74.538289026727014</v>
      </c>
      <c r="EZ6">
        <f t="shared" si="3"/>
        <v>75.165281067030989</v>
      </c>
      <c r="FA6">
        <f t="shared" si="4"/>
        <v>77.845364690291234</v>
      </c>
      <c r="FB6">
        <f t="shared" si="5"/>
        <v>79.308346117667412</v>
      </c>
      <c r="FC6">
        <f t="shared" si="6"/>
        <v>85.738088021176537</v>
      </c>
      <c r="FD6">
        <f t="shared" si="7"/>
        <v>91.184312998719236</v>
      </c>
      <c r="FE6">
        <f t="shared" si="8"/>
        <v>94.110275853470824</v>
      </c>
      <c r="FF6">
        <f t="shared" si="9"/>
        <v>96.519892322090328</v>
      </c>
      <c r="FG6">
        <f t="shared" si="10"/>
        <v>96.089603666979855</v>
      </c>
      <c r="FH6">
        <f t="shared" si="11"/>
        <v>90.975315651951334</v>
      </c>
      <c r="FI6">
        <f t="shared" si="12"/>
        <v>87.336303025872851</v>
      </c>
      <c r="FJ6">
        <f t="shared" si="13"/>
        <v>84.643925441038448</v>
      </c>
      <c r="FK6">
        <f t="shared" si="14"/>
        <v>84.275106593800359</v>
      </c>
      <c r="FL6">
        <f t="shared" si="15"/>
        <v>86.819956639740766</v>
      </c>
      <c r="FM6">
        <f t="shared" si="16"/>
        <v>95.315084087780576</v>
      </c>
      <c r="FN6">
        <f t="shared" si="17"/>
        <v>102.83898857142857</v>
      </c>
      <c r="FO6">
        <f t="shared" si="18"/>
        <v>99.052448406455312</v>
      </c>
      <c r="FP6">
        <f t="shared" si="19"/>
        <v>94.97085316369251</v>
      </c>
      <c r="FQ6">
        <f t="shared" si="20"/>
        <v>90.286853803774463</v>
      </c>
      <c r="FR6">
        <f t="shared" si="21"/>
        <v>90.483557188967723</v>
      </c>
      <c r="FS6">
        <f t="shared" si="22"/>
        <v>85.098802019298176</v>
      </c>
      <c r="FT6">
        <f t="shared" si="23"/>
        <v>81.287673931175675</v>
      </c>
      <c r="FU6" s="1">
        <f>Value_of_Lost_Load!$A$2</f>
        <v>200</v>
      </c>
      <c r="FV6" s="1">
        <v>0</v>
      </c>
      <c r="FW6" s="32">
        <f t="shared" si="24"/>
        <v>5</v>
      </c>
      <c r="FX6" s="32">
        <f t="shared" si="25"/>
        <v>0.9</v>
      </c>
      <c r="FY6" s="32">
        <f t="shared" si="26"/>
        <v>0</v>
      </c>
      <c r="FZ6" s="32">
        <f t="shared" si="27"/>
        <v>0</v>
      </c>
      <c r="GA6" s="32">
        <f t="shared" si="28"/>
        <v>0</v>
      </c>
      <c r="GB6" s="32">
        <f t="shared" si="29"/>
        <v>0</v>
      </c>
      <c r="GC6" s="32">
        <f t="shared" si="30"/>
        <v>0</v>
      </c>
      <c r="GD6" s="32">
        <f t="shared" si="31"/>
        <v>0</v>
      </c>
      <c r="GE6" s="32">
        <f t="shared" si="32"/>
        <v>0</v>
      </c>
      <c r="GF6" s="32">
        <f t="shared" si="33"/>
        <v>0</v>
      </c>
      <c r="GG6" s="32">
        <f t="shared" si="34"/>
        <v>11.585360195854715</v>
      </c>
      <c r="GH6" s="32">
        <f t="shared" si="35"/>
        <v>52.290679802911704</v>
      </c>
      <c r="GI6" s="32">
        <f t="shared" si="36"/>
        <v>92.369763723706455</v>
      </c>
      <c r="GJ6" s="32">
        <f t="shared" si="37"/>
        <v>111.00027539001395</v>
      </c>
      <c r="GK6" s="32">
        <f t="shared" si="38"/>
        <v>146.38259166383983</v>
      </c>
      <c r="GL6" s="32">
        <f t="shared" si="39"/>
        <v>152.95806636959571</v>
      </c>
      <c r="GM6" s="32">
        <f t="shared" si="40"/>
        <v>94.718147547190128</v>
      </c>
      <c r="GN6" s="32">
        <f t="shared" si="41"/>
        <v>42.270908822713281</v>
      </c>
      <c r="GO6" s="32">
        <f t="shared" si="42"/>
        <v>14.716538627166873</v>
      </c>
      <c r="GP6" s="32">
        <f t="shared" si="43"/>
        <v>0</v>
      </c>
      <c r="GQ6" s="32">
        <f t="shared" si="44"/>
        <v>0</v>
      </c>
      <c r="GR6" s="32">
        <f t="shared" si="45"/>
        <v>0</v>
      </c>
      <c r="GS6" s="32">
        <f t="shared" si="46"/>
        <v>0</v>
      </c>
      <c r="GT6" s="32">
        <f t="shared" si="47"/>
        <v>0</v>
      </c>
      <c r="GU6" s="32">
        <f t="shared" si="48"/>
        <v>0</v>
      </c>
      <c r="GV6" s="32">
        <f t="shared" si="49"/>
        <v>0</v>
      </c>
      <c r="GW6" s="14"/>
      <c r="GX6" s="1"/>
      <c r="JD6" s="1"/>
      <c r="JE6" s="1"/>
      <c r="JF6" s="1"/>
      <c r="JG6" s="1"/>
      <c r="JH6" s="1"/>
      <c r="JI6" s="1"/>
      <c r="JJ6" s="1"/>
      <c r="JK6" s="1"/>
      <c r="JL6" s="1"/>
      <c r="JM6" s="1"/>
      <c r="JN6" s="1"/>
      <c r="JO6" s="1"/>
      <c r="JP6" s="1"/>
      <c r="JQ6" s="1"/>
      <c r="JR6" s="1"/>
      <c r="JS6" s="1"/>
      <c r="JT6" s="1"/>
      <c r="JU6" s="1"/>
      <c r="JV6" s="1"/>
      <c r="JW6" s="1"/>
      <c r="JX6" s="1"/>
      <c r="JY6" s="1"/>
      <c r="JZ6" s="1"/>
      <c r="KA6" s="1"/>
      <c r="KC6" s="5"/>
      <c r="KD6" s="5"/>
      <c r="KE6" s="5"/>
      <c r="KF6" s="5"/>
      <c r="KG6" s="5"/>
      <c r="KH6" s="5"/>
      <c r="KI6" s="5"/>
      <c r="KJ6" s="5"/>
      <c r="KK6" s="5"/>
      <c r="KL6" s="5"/>
      <c r="KM6" s="5"/>
      <c r="KN6" s="5"/>
      <c r="KO6" s="5"/>
      <c r="KP6" s="5"/>
      <c r="KQ6" s="5"/>
      <c r="KR6" s="5"/>
      <c r="KS6" s="5"/>
      <c r="KT6" s="5"/>
      <c r="KU6" s="5"/>
      <c r="KV6" s="5"/>
      <c r="KW6" s="5"/>
      <c r="KX6" s="5"/>
      <c r="KY6" s="5"/>
      <c r="KZ6" s="5"/>
    </row>
    <row r="7" spans="1:312" x14ac:dyDescent="0.25">
      <c r="A7" s="8">
        <v>5</v>
      </c>
      <c r="B7" s="4">
        <v>4</v>
      </c>
      <c r="C7" s="4">
        <v>5</v>
      </c>
      <c r="D7" s="4">
        <f>grid_data!A6*grid_data!$F$2</f>
        <v>5.703133333333333E-2</v>
      </c>
      <c r="E7" s="4">
        <f>grid_data!B6*grid_data!$F$2</f>
        <v>0.1474143</v>
      </c>
      <c r="F7" s="4">
        <f>grid_data!C6*grid_data!$G$2</f>
        <v>50</v>
      </c>
      <c r="G7" s="5">
        <f t="shared" si="50"/>
        <v>1.1025</v>
      </c>
      <c r="H7" s="5">
        <f t="shared" si="50"/>
        <v>0.90249999999999997</v>
      </c>
      <c r="I7" s="4">
        <v>5</v>
      </c>
      <c r="J7" s="11">
        <v>15</v>
      </c>
      <c r="K7" s="11">
        <v>0</v>
      </c>
      <c r="L7" s="11">
        <v>2.5</v>
      </c>
      <c r="M7" s="11">
        <v>2.5</v>
      </c>
      <c r="N7" s="11">
        <v>7.5</v>
      </c>
      <c r="O7" s="12">
        <v>1</v>
      </c>
      <c r="P7" s="12">
        <v>1</v>
      </c>
      <c r="Q7" s="11">
        <v>2.5</v>
      </c>
      <c r="R7">
        <v>0</v>
      </c>
      <c r="S7">
        <v>0</v>
      </c>
      <c r="T7">
        <v>0</v>
      </c>
      <c r="U7" s="13">
        <v>6</v>
      </c>
      <c r="V7" s="11">
        <v>0.8</v>
      </c>
      <c r="W7">
        <f>grid_data!I6</f>
        <v>117.3744131876015</v>
      </c>
      <c r="X7">
        <f>grid_data!J6</f>
        <v>114.49348934847609</v>
      </c>
      <c r="Y7">
        <f>grid_data!K6</f>
        <v>112.69058862334526</v>
      </c>
      <c r="Z7">
        <f>grid_data!L6</f>
        <v>113.63850549944509</v>
      </c>
      <c r="AA7">
        <f>grid_data!M6</f>
        <v>117.69038547963478</v>
      </c>
      <c r="AB7">
        <f>grid_data!N6</f>
        <v>119.90219152386626</v>
      </c>
      <c r="AC7">
        <f>grid_data!O6</f>
        <v>129.62298615523869</v>
      </c>
      <c r="AD7">
        <f>grid_data!P6</f>
        <v>137.8568523535136</v>
      </c>
      <c r="AE7">
        <f>grid_data!Q6</f>
        <v>142.28046444197724</v>
      </c>
      <c r="AF7">
        <f>grid_data!R6</f>
        <v>145.92343910306553</v>
      </c>
      <c r="AG7">
        <f>grid_data!S6</f>
        <v>145.27290791358564</v>
      </c>
      <c r="AH7">
        <f>grid_data!T6</f>
        <v>137.54088006148029</v>
      </c>
      <c r="AI7">
        <f>grid_data!U6</f>
        <v>132.03924485902118</v>
      </c>
      <c r="AJ7">
        <f>grid_data!V6</f>
        <v>127.96877827341822</v>
      </c>
      <c r="AK7">
        <f>grid_data!W6</f>
        <v>127.41118011100646</v>
      </c>
      <c r="AL7">
        <f>grid_data!X6</f>
        <v>131.25860743164583</v>
      </c>
      <c r="AM7">
        <f>grid_data!Y6</f>
        <v>144.1019517725214</v>
      </c>
      <c r="AN7">
        <f>grid_data!Z6</f>
        <v>155.4769542857143</v>
      </c>
      <c r="AO7">
        <f>grid_data!AA6</f>
        <v>149.75227981829082</v>
      </c>
      <c r="AP7">
        <f>grid_data!AB6</f>
        <v>143.58152682093777</v>
      </c>
      <c r="AQ7">
        <f>grid_data!AC6</f>
        <v>136.50003015831231</v>
      </c>
      <c r="AR7">
        <f>grid_data!AD6</f>
        <v>136.79741584493226</v>
      </c>
      <c r="AS7">
        <f>grid_data!AE6</f>
        <v>128.65648267372552</v>
      </c>
      <c r="AT7">
        <f>grid_data!AF6</f>
        <v>122.89463499547465</v>
      </c>
      <c r="AU7" s="1">
        <f>Value_of_Lost_Load!$A$2</f>
        <v>200</v>
      </c>
      <c r="AV7" s="1">
        <v>0</v>
      </c>
      <c r="AW7" s="31">
        <v>6</v>
      </c>
      <c r="AX7" s="1">
        <v>0.9</v>
      </c>
      <c r="AY7" s="1">
        <f>Baseline_RES!B6*Baseline_RES!$Z$2</f>
        <v>403.68181715682937</v>
      </c>
      <c r="AZ7" s="1">
        <f>Baseline_RES!C6*Baseline_RES!$Z$2</f>
        <v>331.99537231465513</v>
      </c>
      <c r="BA7" s="1">
        <f>Baseline_RES!D6*Baseline_RES!$Z$2</f>
        <v>240.40702773038575</v>
      </c>
      <c r="BB7" s="1">
        <f>Baseline_RES!E6*Baseline_RES!$Z$2</f>
        <v>289.22114003313652</v>
      </c>
      <c r="BC7" s="1">
        <f>Baseline_RES!F6*Baseline_RES!$Z$2</f>
        <v>347.24359400760363</v>
      </c>
      <c r="BD7" s="1">
        <f>Baseline_RES!G6*Baseline_RES!$Z$2</f>
        <v>421.00934180790762</v>
      </c>
      <c r="BE7" s="1">
        <f>Baseline_RES!H6*Baseline_RES!$Z$2</f>
        <v>387.44345119810521</v>
      </c>
      <c r="BF7" s="1">
        <f>Baseline_RES!I6*Baseline_RES!$Z$2</f>
        <v>387.34443677152751</v>
      </c>
      <c r="BG7" s="1">
        <f>Baseline_RES!J6*Baseline_RES!$Z$2</f>
        <v>320.41068440507786</v>
      </c>
      <c r="BH7" s="1">
        <f>Baseline_RES!K6*Baseline_RES!$Z$2</f>
        <v>334.17368969936194</v>
      </c>
      <c r="BI7" s="1">
        <f>Baseline_RES!L6*Baseline_RES!$Z$2</f>
        <v>417.24679359795886</v>
      </c>
      <c r="BJ7" s="1">
        <f>Baseline_RES!M6*Baseline_RES!$Z$2</f>
        <v>437.84179432609835</v>
      </c>
      <c r="BK7" s="1">
        <f>Baseline_RES!N6*Baseline_RES!$Z$2</f>
        <v>388.23556661072541</v>
      </c>
      <c r="BL7" s="1">
        <f>Baseline_RES!O6*Baseline_RES!$Z$2</f>
        <v>394.37446105853638</v>
      </c>
      <c r="BM7" s="1">
        <f>Baseline_RES!P6*Baseline_RES!$Z$2</f>
        <v>420.51426967501919</v>
      </c>
      <c r="BN7" s="1">
        <f>Baseline_RES!Q6*Baseline_RES!$Z$2</f>
        <v>374.27453246328525</v>
      </c>
      <c r="BO7" s="1">
        <f>Baseline_RES!R6*Baseline_RES!$Z$2</f>
        <v>381.30455675029481</v>
      </c>
      <c r="BP7" s="1">
        <f>Baseline_RES!S6*Baseline_RES!$Z$2</f>
        <v>399.42419681399349</v>
      </c>
      <c r="BQ7" s="1">
        <f>Baseline_RES!T6*Baseline_RES!$Z$2</f>
        <v>454.67424684428812</v>
      </c>
      <c r="BR7" s="1">
        <f>Baseline_RES!U6*Baseline_RES!$Z$2</f>
        <v>415.26650506640703</v>
      </c>
      <c r="BS7" s="1">
        <f>Baseline_RES!V6*Baseline_RES!$Z$2</f>
        <v>369.12578228125142</v>
      </c>
      <c r="BT7" s="1">
        <f>Baseline_RES!W6*Baseline_RES!$Z$2</f>
        <v>419.32609655608843</v>
      </c>
      <c r="BU7" s="1">
        <f>Baseline_RES!X6*Baseline_RES!$Z$2</f>
        <v>430.41571233277875</v>
      </c>
      <c r="BV7" s="1">
        <f>Baseline_RES!Y6*Baseline_RES!$Z$2</f>
        <v>384.07696069446723</v>
      </c>
      <c r="BW7" s="14"/>
      <c r="BX7" s="1"/>
      <c r="EA7" s="8">
        <v>5</v>
      </c>
      <c r="EB7" s="4">
        <v>4</v>
      </c>
      <c r="EC7" s="4">
        <v>5</v>
      </c>
      <c r="ED7" s="4">
        <f>grid_data!A6*grid_data!$F$2</f>
        <v>5.703133333333333E-2</v>
      </c>
      <c r="EE7" s="4">
        <f>grid_data!B6*grid_data!$F$2</f>
        <v>0.1474143</v>
      </c>
      <c r="EF7" s="4">
        <f>grid_data!C6*grid_data!$G$2</f>
        <v>50</v>
      </c>
      <c r="EG7" s="5">
        <f t="shared" si="51"/>
        <v>1.1025</v>
      </c>
      <c r="EH7" s="5">
        <f t="shared" si="51"/>
        <v>0.90249999999999997</v>
      </c>
      <c r="EI7" s="32">
        <v>5</v>
      </c>
      <c r="EJ7" s="12">
        <v>15</v>
      </c>
      <c r="EK7" s="32">
        <v>0</v>
      </c>
      <c r="EL7" s="32">
        <v>2.5</v>
      </c>
      <c r="EM7" s="32">
        <v>2.5</v>
      </c>
      <c r="EN7" s="32">
        <v>7.5</v>
      </c>
      <c r="EO7" s="12">
        <v>1</v>
      </c>
      <c r="EP7" s="12">
        <v>1</v>
      </c>
      <c r="EQ7" s="32">
        <v>2.5</v>
      </c>
      <c r="ER7" s="32">
        <v>0</v>
      </c>
      <c r="ES7" s="32">
        <v>0</v>
      </c>
      <c r="ET7" s="32">
        <v>0</v>
      </c>
      <c r="EU7" s="13">
        <v>6</v>
      </c>
      <c r="EV7" s="11">
        <v>0.8</v>
      </c>
      <c r="EW7">
        <f t="shared" si="0"/>
        <v>117.3744131876015</v>
      </c>
      <c r="EX7">
        <f t="shared" si="1"/>
        <v>114.49348934847609</v>
      </c>
      <c r="EY7">
        <f t="shared" si="2"/>
        <v>112.69058862334526</v>
      </c>
      <c r="EZ7">
        <f t="shared" si="3"/>
        <v>113.63850549944509</v>
      </c>
      <c r="FA7">
        <f t="shared" si="4"/>
        <v>117.69038547963478</v>
      </c>
      <c r="FB7">
        <f t="shared" si="5"/>
        <v>119.90219152386626</v>
      </c>
      <c r="FC7">
        <f t="shared" si="6"/>
        <v>129.62298615523869</v>
      </c>
      <c r="FD7">
        <f t="shared" si="7"/>
        <v>137.8568523535136</v>
      </c>
      <c r="FE7">
        <f t="shared" si="8"/>
        <v>142.28046444197724</v>
      </c>
      <c r="FF7">
        <f t="shared" si="9"/>
        <v>145.92343910306553</v>
      </c>
      <c r="FG7">
        <f t="shared" si="10"/>
        <v>145.27290791358564</v>
      </c>
      <c r="FH7">
        <f t="shared" si="11"/>
        <v>137.54088006148029</v>
      </c>
      <c r="FI7">
        <f t="shared" si="12"/>
        <v>132.03924485902118</v>
      </c>
      <c r="FJ7">
        <f t="shared" si="13"/>
        <v>127.96877827341822</v>
      </c>
      <c r="FK7">
        <f t="shared" si="14"/>
        <v>127.41118011100646</v>
      </c>
      <c r="FL7">
        <f t="shared" si="15"/>
        <v>131.25860743164583</v>
      </c>
      <c r="FM7">
        <f t="shared" si="16"/>
        <v>144.1019517725214</v>
      </c>
      <c r="FN7">
        <f t="shared" si="17"/>
        <v>155.4769542857143</v>
      </c>
      <c r="FO7">
        <f t="shared" si="18"/>
        <v>149.75227981829082</v>
      </c>
      <c r="FP7">
        <f t="shared" si="19"/>
        <v>143.58152682093777</v>
      </c>
      <c r="FQ7">
        <f t="shared" si="20"/>
        <v>136.50003015831231</v>
      </c>
      <c r="FR7">
        <f t="shared" si="21"/>
        <v>136.79741584493226</v>
      </c>
      <c r="FS7">
        <f t="shared" si="22"/>
        <v>128.65648267372552</v>
      </c>
      <c r="FT7">
        <f t="shared" si="23"/>
        <v>122.89463499547465</v>
      </c>
      <c r="FU7" s="1">
        <f>Value_of_Lost_Load!$A$2</f>
        <v>200</v>
      </c>
      <c r="FV7" s="1">
        <v>0</v>
      </c>
      <c r="FW7" s="31">
        <f t="shared" si="24"/>
        <v>6</v>
      </c>
      <c r="FX7" s="1">
        <f t="shared" si="25"/>
        <v>0.9</v>
      </c>
      <c r="FY7" s="1">
        <f t="shared" si="26"/>
        <v>403.68181715682937</v>
      </c>
      <c r="FZ7" s="1">
        <f t="shared" si="27"/>
        <v>331.99537231465513</v>
      </c>
      <c r="GA7" s="1">
        <f t="shared" si="28"/>
        <v>240.40702773038575</v>
      </c>
      <c r="GB7" s="1">
        <f t="shared" si="29"/>
        <v>289.22114003313652</v>
      </c>
      <c r="GC7" s="1">
        <f t="shared" si="30"/>
        <v>347.24359400760363</v>
      </c>
      <c r="GD7" s="1">
        <f t="shared" si="31"/>
        <v>421.00934180790762</v>
      </c>
      <c r="GE7" s="1">
        <f t="shared" si="32"/>
        <v>387.44345119810521</v>
      </c>
      <c r="GF7" s="1">
        <f t="shared" si="33"/>
        <v>387.34443677152751</v>
      </c>
      <c r="GG7" s="1">
        <f t="shared" si="34"/>
        <v>320.41068440507786</v>
      </c>
      <c r="GH7" s="1">
        <f t="shared" si="35"/>
        <v>334.17368969936194</v>
      </c>
      <c r="GI7" s="1">
        <f t="shared" si="36"/>
        <v>417.24679359795886</v>
      </c>
      <c r="GJ7" s="1">
        <f t="shared" si="37"/>
        <v>437.84179432609835</v>
      </c>
      <c r="GK7" s="1">
        <f t="shared" si="38"/>
        <v>388.23556661072541</v>
      </c>
      <c r="GL7" s="1">
        <f t="shared" si="39"/>
        <v>394.37446105853638</v>
      </c>
      <c r="GM7" s="1">
        <f t="shared" si="40"/>
        <v>420.51426967501919</v>
      </c>
      <c r="GN7" s="1">
        <f t="shared" si="41"/>
        <v>374.27453246328525</v>
      </c>
      <c r="GO7" s="1">
        <f t="shared" si="42"/>
        <v>381.30455675029481</v>
      </c>
      <c r="GP7" s="1">
        <f t="shared" si="43"/>
        <v>399.42419681399349</v>
      </c>
      <c r="GQ7" s="1">
        <f t="shared" si="44"/>
        <v>454.67424684428812</v>
      </c>
      <c r="GR7" s="1">
        <f t="shared" si="45"/>
        <v>415.26650506640703</v>
      </c>
      <c r="GS7" s="1">
        <f t="shared" si="46"/>
        <v>369.12578228125142</v>
      </c>
      <c r="GT7" s="1">
        <f t="shared" si="47"/>
        <v>419.32609655608843</v>
      </c>
      <c r="GU7" s="1">
        <f t="shared" si="48"/>
        <v>430.41571233277875</v>
      </c>
      <c r="GV7" s="1">
        <f t="shared" si="49"/>
        <v>384.07696069446723</v>
      </c>
      <c r="GW7" s="14"/>
      <c r="GX7" s="1"/>
      <c r="JD7" s="1"/>
      <c r="JE7" s="1"/>
      <c r="JF7" s="1"/>
      <c r="JG7" s="1"/>
      <c r="JH7" s="1"/>
      <c r="JI7" s="1"/>
      <c r="JJ7" s="1"/>
      <c r="JK7" s="1"/>
      <c r="JL7" s="1"/>
      <c r="JM7" s="1"/>
      <c r="JN7" s="1"/>
      <c r="JO7" s="1"/>
      <c r="JP7" s="1"/>
      <c r="JQ7" s="1"/>
      <c r="JR7" s="1"/>
      <c r="JS7" s="1"/>
      <c r="JT7" s="1"/>
      <c r="JU7" s="1"/>
      <c r="JV7" s="1"/>
      <c r="JW7" s="1"/>
      <c r="JX7" s="1"/>
      <c r="JY7" s="1"/>
      <c r="JZ7" s="1"/>
      <c r="KA7" s="1"/>
    </row>
    <row r="8" spans="1:312" x14ac:dyDescent="0.25">
      <c r="A8" s="8">
        <v>6</v>
      </c>
      <c r="B8" s="4">
        <v>3</v>
      </c>
      <c r="C8" s="4">
        <v>6</v>
      </c>
      <c r="D8" s="4">
        <f>grid_data!A7*grid_data!$F$2</f>
        <v>3.2266666666666666E-2</v>
      </c>
      <c r="E8" s="4">
        <f>grid_data!B7*grid_data!$F$2</f>
        <v>0.14907603333333333</v>
      </c>
      <c r="F8" s="4">
        <f>grid_data!C7*grid_data!$G$2</f>
        <v>50</v>
      </c>
      <c r="G8" s="5">
        <f t="shared" si="50"/>
        <v>1.1025</v>
      </c>
      <c r="H8" s="5">
        <f t="shared" si="50"/>
        <v>0.90249999999999997</v>
      </c>
      <c r="I8" s="4">
        <v>6</v>
      </c>
      <c r="J8" s="11">
        <v>15</v>
      </c>
      <c r="K8" s="11">
        <v>0</v>
      </c>
      <c r="L8" s="11">
        <v>2.5</v>
      </c>
      <c r="M8" s="11">
        <v>2.5</v>
      </c>
      <c r="N8" s="11">
        <v>7.5</v>
      </c>
      <c r="O8" s="12">
        <v>1</v>
      </c>
      <c r="P8" s="12">
        <v>1</v>
      </c>
      <c r="Q8" s="11">
        <v>2.5</v>
      </c>
      <c r="R8">
        <v>0</v>
      </c>
      <c r="S8">
        <v>0</v>
      </c>
      <c r="T8">
        <v>0</v>
      </c>
      <c r="U8" s="13">
        <v>7</v>
      </c>
      <c r="V8" s="11">
        <v>0.8</v>
      </c>
      <c r="W8">
        <f>grid_data!I7</f>
        <v>59.423096331654001</v>
      </c>
      <c r="X8">
        <f>grid_data!J7</f>
        <v>57.96457219366404</v>
      </c>
      <c r="Y8">
        <f>grid_data!K7</f>
        <v>57.051818378276806</v>
      </c>
      <c r="Z8">
        <f>grid_data!L7</f>
        <v>57.531719868841279</v>
      </c>
      <c r="AA8">
        <f>grid_data!M7</f>
        <v>59.583063495175459</v>
      </c>
      <c r="AB8">
        <f>grid_data!N7</f>
        <v>60.702833639825791</v>
      </c>
      <c r="AC8">
        <f>grid_data!O7</f>
        <v>65.624176376398282</v>
      </c>
      <c r="AD8">
        <f>grid_data!P7</f>
        <v>69.792732461104919</v>
      </c>
      <c r="AE8">
        <f>grid_data!Q7</f>
        <v>72.032272750405596</v>
      </c>
      <c r="AF8">
        <f>grid_data!R7</f>
        <v>73.876600047476742</v>
      </c>
      <c r="AG8">
        <f>grid_data!S7</f>
        <v>73.547255887285445</v>
      </c>
      <c r="AH8">
        <f>grid_data!T7</f>
        <v>69.632765297583447</v>
      </c>
      <c r="AI8">
        <f>grid_data!U7</f>
        <v>66.847454685680162</v>
      </c>
      <c r="AJ8">
        <f>grid_data!V7</f>
        <v>64.786701226197621</v>
      </c>
      <c r="AK8">
        <f>grid_data!W7</f>
        <v>64.504406231747936</v>
      </c>
      <c r="AL8">
        <f>grid_data!X7</f>
        <v>66.452241693450574</v>
      </c>
      <c r="AM8">
        <f>grid_data!Y7</f>
        <v>72.954436398941198</v>
      </c>
      <c r="AN8">
        <f>grid_data!Z7</f>
        <v>78.713254285714271</v>
      </c>
      <c r="AO8">
        <f>grid_data!AA7</f>
        <v>75.81502567603107</v>
      </c>
      <c r="AP8">
        <f>grid_data!AB7</f>
        <v>72.69096107078812</v>
      </c>
      <c r="AQ8">
        <f>grid_data!AC7</f>
        <v>69.105814641277419</v>
      </c>
      <c r="AR8">
        <f>grid_data!AD7</f>
        <v>69.256371971650594</v>
      </c>
      <c r="AS8">
        <f>grid_data!AE7</f>
        <v>65.134865052685512</v>
      </c>
      <c r="AT8">
        <f>grid_data!AF7</f>
        <v>62.217816776705661</v>
      </c>
      <c r="AU8" s="1">
        <v>105</v>
      </c>
      <c r="AV8" s="1">
        <v>1</v>
      </c>
      <c r="AW8" s="31">
        <v>9</v>
      </c>
      <c r="AX8" s="1">
        <v>0.9</v>
      </c>
      <c r="AY8" s="1">
        <f>Baseline_RES!B7*Baseline_RES!$Z$2</f>
        <v>0</v>
      </c>
      <c r="AZ8" s="1">
        <f>Baseline_RES!C7*Baseline_RES!$Z$2</f>
        <v>0</v>
      </c>
      <c r="BA8" s="1">
        <f>Baseline_RES!D7*Baseline_RES!$Z$2</f>
        <v>0</v>
      </c>
      <c r="BB8" s="1">
        <f>Baseline_RES!E7*Baseline_RES!$Z$2</f>
        <v>0</v>
      </c>
      <c r="BC8" s="1">
        <f>Baseline_RES!F7*Baseline_RES!$Z$2</f>
        <v>0</v>
      </c>
      <c r="BD8" s="1">
        <f>Baseline_RES!G7*Baseline_RES!$Z$2</f>
        <v>0</v>
      </c>
      <c r="BE8" s="1">
        <f>Baseline_RES!H7*Baseline_RES!$Z$2</f>
        <v>0</v>
      </c>
      <c r="BF8" s="1">
        <f>Baseline_RES!I7*Baseline_RES!$Z$2</f>
        <v>0</v>
      </c>
      <c r="BG8" s="1">
        <f>Baseline_RES!J7*Baseline_RES!$Z$2</f>
        <v>15.985728604420046</v>
      </c>
      <c r="BH8" s="1">
        <f>Baseline_RES!K7*Baseline_RES!$Z$2</f>
        <v>72.151802079409549</v>
      </c>
      <c r="BI8" s="1">
        <f>Baseline_RES!L7*Baseline_RES!$Z$2</f>
        <v>127.453782116322</v>
      </c>
      <c r="BJ8" s="1">
        <f>Baseline_RES!M7*Baseline_RES!$Z$2</f>
        <v>153.16056189910643</v>
      </c>
      <c r="BK8" s="1">
        <f>Baseline_RES!N7*Baseline_RES!$Z$2</f>
        <v>201.98184115044242</v>
      </c>
      <c r="BL8" s="1">
        <f>Baseline_RES!O7*Baseline_RES!$Z$2</f>
        <v>211.05482225024878</v>
      </c>
      <c r="BM8" s="1">
        <f>Baseline_RES!P7*Baseline_RES!$Z$2</f>
        <v>130.69413250910947</v>
      </c>
      <c r="BN8" s="1">
        <f>Baseline_RES!Q7*Baseline_RES!$Z$2</f>
        <v>58.326307070181429</v>
      </c>
      <c r="BO8" s="1">
        <f>Baseline_RES!R7*Baseline_RES!$Z$2</f>
        <v>20.306195794803958</v>
      </c>
      <c r="BP8" s="1">
        <f>Baseline_RES!S7*Baseline_RES!$Z$2</f>
        <v>0</v>
      </c>
      <c r="BQ8" s="1">
        <f>Baseline_RES!T7*Baseline_RES!$Z$2</f>
        <v>0</v>
      </c>
      <c r="BR8" s="1">
        <f>Baseline_RES!U7*Baseline_RES!$Z$2</f>
        <v>0</v>
      </c>
      <c r="BS8" s="1">
        <f>Baseline_RES!V7*Baseline_RES!$Z$2</f>
        <v>0</v>
      </c>
      <c r="BT8" s="1">
        <f>Baseline_RES!W7*Baseline_RES!$Z$2</f>
        <v>0</v>
      </c>
      <c r="BU8" s="1">
        <f>Baseline_RES!X7*Baseline_RES!$Z$2</f>
        <v>0</v>
      </c>
      <c r="BV8" s="1">
        <f>Baseline_RES!Y7*Baseline_RES!$Z$2</f>
        <v>0</v>
      </c>
      <c r="BW8" s="14"/>
      <c r="BX8" s="1"/>
      <c r="EA8" s="8">
        <v>6</v>
      </c>
      <c r="EB8" s="4">
        <v>3</v>
      </c>
      <c r="EC8" s="4">
        <v>6</v>
      </c>
      <c r="ED8" s="4">
        <f>grid_data!A7*grid_data!$F$2</f>
        <v>3.2266666666666666E-2</v>
      </c>
      <c r="EE8" s="4">
        <f>grid_data!B7*grid_data!$F$2</f>
        <v>0.14907603333333333</v>
      </c>
      <c r="EF8" s="4">
        <f>grid_data!C7*grid_data!$G$2</f>
        <v>50</v>
      </c>
      <c r="EG8" s="5">
        <f t="shared" si="51"/>
        <v>1.1025</v>
      </c>
      <c r="EH8" s="5">
        <f t="shared" si="51"/>
        <v>0.90249999999999997</v>
      </c>
      <c r="EI8" s="32">
        <v>6</v>
      </c>
      <c r="EJ8" s="12">
        <v>15</v>
      </c>
      <c r="EK8" s="32">
        <v>0</v>
      </c>
      <c r="EL8" s="32">
        <v>2.5</v>
      </c>
      <c r="EM8" s="32">
        <v>2.5</v>
      </c>
      <c r="EN8" s="32">
        <v>7.5</v>
      </c>
      <c r="EO8" s="12">
        <v>1</v>
      </c>
      <c r="EP8" s="12">
        <v>1</v>
      </c>
      <c r="EQ8" s="32">
        <v>2.5</v>
      </c>
      <c r="ER8" s="32">
        <v>0</v>
      </c>
      <c r="ES8" s="32">
        <v>0</v>
      </c>
      <c r="ET8" s="32">
        <v>0</v>
      </c>
      <c r="EU8" s="13">
        <v>7</v>
      </c>
      <c r="EV8" s="11">
        <v>0.8</v>
      </c>
      <c r="EW8">
        <f t="shared" si="0"/>
        <v>59.423096331654001</v>
      </c>
      <c r="EX8">
        <f t="shared" si="1"/>
        <v>57.96457219366404</v>
      </c>
      <c r="EY8">
        <f t="shared" si="2"/>
        <v>57.051818378276806</v>
      </c>
      <c r="EZ8">
        <f t="shared" si="3"/>
        <v>57.531719868841279</v>
      </c>
      <c r="FA8">
        <f t="shared" si="4"/>
        <v>59.583063495175459</v>
      </c>
      <c r="FB8">
        <f t="shared" si="5"/>
        <v>60.702833639825791</v>
      </c>
      <c r="FC8">
        <f t="shared" si="6"/>
        <v>65.624176376398282</v>
      </c>
      <c r="FD8">
        <f t="shared" si="7"/>
        <v>69.792732461104919</v>
      </c>
      <c r="FE8">
        <f t="shared" si="8"/>
        <v>72.032272750405596</v>
      </c>
      <c r="FF8">
        <f t="shared" si="9"/>
        <v>73.876600047476742</v>
      </c>
      <c r="FG8">
        <f t="shared" si="10"/>
        <v>73.547255887285445</v>
      </c>
      <c r="FH8">
        <f t="shared" si="11"/>
        <v>69.632765297583447</v>
      </c>
      <c r="FI8">
        <f t="shared" si="12"/>
        <v>66.847454685680162</v>
      </c>
      <c r="FJ8">
        <f t="shared" si="13"/>
        <v>64.786701226197621</v>
      </c>
      <c r="FK8">
        <f t="shared" si="14"/>
        <v>64.504406231747936</v>
      </c>
      <c r="FL8">
        <f t="shared" si="15"/>
        <v>66.452241693450574</v>
      </c>
      <c r="FM8">
        <f t="shared" si="16"/>
        <v>72.954436398941198</v>
      </c>
      <c r="FN8">
        <f t="shared" si="17"/>
        <v>78.713254285714271</v>
      </c>
      <c r="FO8">
        <f t="shared" si="18"/>
        <v>75.81502567603107</v>
      </c>
      <c r="FP8">
        <f t="shared" si="19"/>
        <v>72.69096107078812</v>
      </c>
      <c r="FQ8">
        <f t="shared" si="20"/>
        <v>69.105814641277419</v>
      </c>
      <c r="FR8">
        <f t="shared" si="21"/>
        <v>69.256371971650594</v>
      </c>
      <c r="FS8">
        <f t="shared" si="22"/>
        <v>65.134865052685512</v>
      </c>
      <c r="FT8">
        <f t="shared" si="23"/>
        <v>62.217816776705661</v>
      </c>
      <c r="FU8" s="1">
        <v>30</v>
      </c>
      <c r="FV8" s="1">
        <v>1</v>
      </c>
      <c r="FW8" s="31">
        <f t="shared" si="24"/>
        <v>9</v>
      </c>
      <c r="FX8" s="1">
        <f t="shared" si="25"/>
        <v>0.9</v>
      </c>
      <c r="FY8" s="1">
        <f t="shared" si="26"/>
        <v>0</v>
      </c>
      <c r="FZ8" s="1">
        <f t="shared" si="27"/>
        <v>0</v>
      </c>
      <c r="GA8" s="1">
        <f t="shared" si="28"/>
        <v>0</v>
      </c>
      <c r="GB8" s="1">
        <f t="shared" si="29"/>
        <v>0</v>
      </c>
      <c r="GC8" s="1">
        <f t="shared" si="30"/>
        <v>0</v>
      </c>
      <c r="GD8" s="1">
        <f t="shared" si="31"/>
        <v>0</v>
      </c>
      <c r="GE8" s="1">
        <f t="shared" si="32"/>
        <v>0</v>
      </c>
      <c r="GF8" s="1">
        <f t="shared" si="33"/>
        <v>0</v>
      </c>
      <c r="GG8" s="1">
        <f t="shared" si="34"/>
        <v>15.985728604420046</v>
      </c>
      <c r="GH8" s="1">
        <f t="shared" si="35"/>
        <v>72.151802079409549</v>
      </c>
      <c r="GI8" s="1">
        <f t="shared" si="36"/>
        <v>127.453782116322</v>
      </c>
      <c r="GJ8" s="1">
        <f t="shared" si="37"/>
        <v>153.16056189910643</v>
      </c>
      <c r="GK8" s="1">
        <f t="shared" si="38"/>
        <v>201.98184115044242</v>
      </c>
      <c r="GL8" s="1">
        <f t="shared" si="39"/>
        <v>211.05482225024878</v>
      </c>
      <c r="GM8" s="1">
        <f t="shared" si="40"/>
        <v>130.69413250910947</v>
      </c>
      <c r="GN8" s="1">
        <f t="shared" si="41"/>
        <v>58.326307070181429</v>
      </c>
      <c r="GO8" s="1">
        <f t="shared" si="42"/>
        <v>20.306195794803958</v>
      </c>
      <c r="GP8" s="1">
        <f t="shared" si="43"/>
        <v>0</v>
      </c>
      <c r="GQ8" s="1">
        <f t="shared" si="44"/>
        <v>0</v>
      </c>
      <c r="GR8" s="1">
        <f t="shared" si="45"/>
        <v>0</v>
      </c>
      <c r="GS8" s="1">
        <f t="shared" si="46"/>
        <v>0</v>
      </c>
      <c r="GT8" s="1">
        <f t="shared" si="47"/>
        <v>0</v>
      </c>
      <c r="GU8" s="1">
        <f t="shared" si="48"/>
        <v>0</v>
      </c>
      <c r="GV8" s="1">
        <f t="shared" si="49"/>
        <v>0</v>
      </c>
      <c r="GW8" s="14"/>
      <c r="GX8" s="1"/>
      <c r="JD8" s="1"/>
      <c r="JE8" s="1"/>
      <c r="JF8" s="1"/>
      <c r="JG8" s="1"/>
      <c r="JH8" s="1"/>
      <c r="JI8" s="1"/>
      <c r="JJ8" s="1"/>
      <c r="JK8" s="1"/>
      <c r="JL8" s="1"/>
      <c r="JM8" s="1"/>
      <c r="JN8" s="1"/>
      <c r="JO8" s="1"/>
      <c r="JP8" s="1"/>
      <c r="JQ8" s="1"/>
      <c r="JR8" s="1"/>
      <c r="JS8" s="1"/>
      <c r="JT8" s="1"/>
      <c r="JU8" s="1"/>
      <c r="JV8" s="1"/>
      <c r="JW8" s="1"/>
      <c r="JX8" s="1"/>
      <c r="JY8" s="1"/>
      <c r="JZ8" s="1"/>
      <c r="KA8" s="1"/>
    </row>
    <row r="9" spans="1:312" x14ac:dyDescent="0.25">
      <c r="A9" s="8">
        <v>7</v>
      </c>
      <c r="B9" s="4">
        <v>6</v>
      </c>
      <c r="C9" s="4">
        <v>7</v>
      </c>
      <c r="D9" s="4">
        <f>grid_data!A8*grid_data!$F$2</f>
        <v>3.6299999999999999E-2</v>
      </c>
      <c r="E9" s="4">
        <f>grid_data!B8*grid_data!$F$2</f>
        <v>0.16768583333333334</v>
      </c>
      <c r="F9" s="4">
        <f>grid_data!C8*grid_data!$G$2</f>
        <v>50</v>
      </c>
      <c r="G9" s="5">
        <f t="shared" si="50"/>
        <v>1.1025</v>
      </c>
      <c r="H9" s="5">
        <f t="shared" si="50"/>
        <v>0.90249999999999997</v>
      </c>
      <c r="I9" s="4">
        <v>7</v>
      </c>
      <c r="J9" s="11">
        <v>15</v>
      </c>
      <c r="K9" s="11">
        <v>0</v>
      </c>
      <c r="L9" s="11">
        <v>2.5</v>
      </c>
      <c r="M9" s="11">
        <v>2.5</v>
      </c>
      <c r="N9" s="11">
        <v>7.5</v>
      </c>
      <c r="O9" s="12">
        <v>1</v>
      </c>
      <c r="P9" s="12">
        <v>1</v>
      </c>
      <c r="Q9" s="11">
        <v>2.5</v>
      </c>
      <c r="R9">
        <v>0</v>
      </c>
      <c r="S9">
        <v>0</v>
      </c>
      <c r="T9">
        <v>0</v>
      </c>
      <c r="U9" s="13">
        <v>10</v>
      </c>
      <c r="V9" s="11">
        <v>0.8</v>
      </c>
      <c r="W9">
        <f>grid_data!I8</f>
        <v>13.30733942618053</v>
      </c>
      <c r="X9">
        <f>grid_data!J8</f>
        <v>12.980714309623441</v>
      </c>
      <c r="Y9">
        <f>grid_data!K8</f>
        <v>12.77631020442322</v>
      </c>
      <c r="Z9">
        <f>grid_data!L8</f>
        <v>12.883780404064566</v>
      </c>
      <c r="AA9">
        <f>grid_data!M8</f>
        <v>13.343162826061</v>
      </c>
      <c r="AB9">
        <f>grid_data!N8</f>
        <v>13.593926625224169</v>
      </c>
      <c r="AC9">
        <f>grid_data!O8</f>
        <v>14.696022986252231</v>
      </c>
      <c r="AD9">
        <f>grid_data!P8</f>
        <v>15.629538641960545</v>
      </c>
      <c r="AE9">
        <f>grid_data!Q8</f>
        <v>16.131066240286877</v>
      </c>
      <c r="AF9">
        <f>grid_data!R8</f>
        <v>16.544088968320363</v>
      </c>
      <c r="AG9">
        <f>grid_data!S8</f>
        <v>16.470334909742963</v>
      </c>
      <c r="AH9">
        <f>grid_data!T8</f>
        <v>15.593715242080071</v>
      </c>
      <c r="AI9">
        <f>grid_data!U8</f>
        <v>14.969966632396869</v>
      </c>
      <c r="AJ9">
        <f>grid_data!V8</f>
        <v>14.508476951583983</v>
      </c>
      <c r="AK9">
        <f>grid_data!W8</f>
        <v>14.445259187089064</v>
      </c>
      <c r="AL9">
        <f>grid_data!X8</f>
        <v>14.881461762104021</v>
      </c>
      <c r="AM9">
        <f>grid_data!Y8</f>
        <v>16.337577604303618</v>
      </c>
      <c r="AN9">
        <f>grid_data!Z8</f>
        <v>17.627219999999998</v>
      </c>
      <c r="AO9">
        <f>grid_data!AA8</f>
        <v>16.978184284518793</v>
      </c>
      <c r="AP9">
        <f>grid_data!AB8</f>
        <v>16.278574357441748</v>
      </c>
      <c r="AQ9">
        <f>grid_data!AC8</f>
        <v>15.475708748356251</v>
      </c>
      <c r="AR9">
        <f>grid_data!AD8</f>
        <v>15.509424889420202</v>
      </c>
      <c r="AS9">
        <f>grid_data!AE8</f>
        <v>14.586445527794357</v>
      </c>
      <c r="AT9">
        <f>grid_data!AF8</f>
        <v>13.933195294680178</v>
      </c>
      <c r="AU9" s="1">
        <v>100</v>
      </c>
      <c r="AV9" s="1">
        <v>1</v>
      </c>
      <c r="AW9" s="33">
        <v>11</v>
      </c>
      <c r="AX9" s="32">
        <v>0.9</v>
      </c>
      <c r="AY9" s="32">
        <f>Baseline_RES!B8*Baseline_RES!$Z$2</f>
        <v>0</v>
      </c>
      <c r="AZ9" s="32">
        <f>Baseline_RES!C8*Baseline_RES!$Z$2</f>
        <v>0</v>
      </c>
      <c r="BA9" s="32">
        <f>Baseline_RES!D8*Baseline_RES!$Z$2</f>
        <v>0</v>
      </c>
      <c r="BB9" s="32">
        <f>Baseline_RES!E8*Baseline_RES!$Z$2</f>
        <v>0</v>
      </c>
      <c r="BC9" s="32">
        <f>Baseline_RES!F8*Baseline_RES!$Z$2</f>
        <v>0</v>
      </c>
      <c r="BD9" s="32">
        <f>Baseline_RES!G8*Baseline_RES!$Z$2</f>
        <v>0</v>
      </c>
      <c r="BE9" s="32">
        <f>Baseline_RES!H8*Baseline_RES!$Z$2</f>
        <v>0</v>
      </c>
      <c r="BF9" s="32">
        <f>Baseline_RES!I8*Baseline_RES!$Z$2</f>
        <v>0</v>
      </c>
      <c r="BG9" s="32">
        <f>Baseline_RES!J8*Baseline_RES!$Z$2</f>
        <v>11.585360195854715</v>
      </c>
      <c r="BH9" s="32">
        <f>Baseline_RES!K8*Baseline_RES!$Z$2</f>
        <v>52.290679802911704</v>
      </c>
      <c r="BI9" s="32">
        <f>Baseline_RES!L8*Baseline_RES!$Z$2</f>
        <v>92.369763723706455</v>
      </c>
      <c r="BJ9" s="32">
        <f>Baseline_RES!M8*Baseline_RES!$Z$2</f>
        <v>111.00027539001395</v>
      </c>
      <c r="BK9" s="32">
        <f>Baseline_RES!N8*Baseline_RES!$Z$2</f>
        <v>146.38259166383983</v>
      </c>
      <c r="BL9" s="32">
        <f>Baseline_RES!O8*Baseline_RES!$Z$2</f>
        <v>152.95806636959571</v>
      </c>
      <c r="BM9" s="32">
        <f>Baseline_RES!P8*Baseline_RES!$Z$2</f>
        <v>94.718147547190128</v>
      </c>
      <c r="BN9" s="32">
        <f>Baseline_RES!Q8*Baseline_RES!$Z$2</f>
        <v>42.270908822713281</v>
      </c>
      <c r="BO9" s="32">
        <f>Baseline_RES!R8*Baseline_RES!$Z$2</f>
        <v>14.716538627166873</v>
      </c>
      <c r="BP9" s="32">
        <f>Baseline_RES!S8*Baseline_RES!$Z$2</f>
        <v>0</v>
      </c>
      <c r="BQ9" s="32">
        <f>Baseline_RES!T8*Baseline_RES!$Z$2</f>
        <v>0</v>
      </c>
      <c r="BR9" s="32">
        <f>Baseline_RES!U8*Baseline_RES!$Z$2</f>
        <v>0</v>
      </c>
      <c r="BS9" s="32">
        <f>Baseline_RES!V8*Baseline_RES!$Z$2</f>
        <v>0</v>
      </c>
      <c r="BT9" s="32">
        <f>Baseline_RES!W8*Baseline_RES!$Z$2</f>
        <v>0</v>
      </c>
      <c r="BU9" s="32">
        <f>Baseline_RES!X8*Baseline_RES!$Z$2</f>
        <v>0</v>
      </c>
      <c r="BV9" s="32">
        <f>Baseline_RES!Y8*Baseline_RES!$Z$2</f>
        <v>0</v>
      </c>
      <c r="EA9" s="8">
        <v>7</v>
      </c>
      <c r="EB9" s="4">
        <v>6</v>
      </c>
      <c r="EC9" s="4">
        <v>7</v>
      </c>
      <c r="ED9" s="4">
        <f>grid_data!A8*grid_data!$F$2</f>
        <v>3.6299999999999999E-2</v>
      </c>
      <c r="EE9" s="4">
        <f>grid_data!B8*grid_data!$F$2</f>
        <v>0.16768583333333334</v>
      </c>
      <c r="EF9" s="4">
        <f>grid_data!C8*grid_data!$G$2</f>
        <v>50</v>
      </c>
      <c r="EG9" s="5">
        <f t="shared" si="51"/>
        <v>1.1025</v>
      </c>
      <c r="EH9" s="5">
        <f t="shared" si="51"/>
        <v>0.90249999999999997</v>
      </c>
      <c r="EI9" s="32">
        <v>7</v>
      </c>
      <c r="EJ9" s="12">
        <v>15</v>
      </c>
      <c r="EK9" s="32">
        <v>0</v>
      </c>
      <c r="EL9" s="32">
        <v>2.5</v>
      </c>
      <c r="EM9" s="32">
        <v>2.5</v>
      </c>
      <c r="EN9" s="32">
        <v>7.5</v>
      </c>
      <c r="EO9" s="12">
        <v>1</v>
      </c>
      <c r="EP9" s="12">
        <v>1</v>
      </c>
      <c r="EQ9" s="32">
        <v>2.5</v>
      </c>
      <c r="ER9" s="32">
        <v>0</v>
      </c>
      <c r="ES9" s="32">
        <v>0</v>
      </c>
      <c r="ET9" s="32">
        <v>0</v>
      </c>
      <c r="EU9" s="13">
        <v>10</v>
      </c>
      <c r="EV9" s="11">
        <v>0.8</v>
      </c>
      <c r="EW9">
        <f t="shared" si="0"/>
        <v>13.30733942618053</v>
      </c>
      <c r="EX9">
        <f t="shared" si="1"/>
        <v>12.980714309623441</v>
      </c>
      <c r="EY9">
        <f t="shared" si="2"/>
        <v>12.77631020442322</v>
      </c>
      <c r="EZ9">
        <f t="shared" si="3"/>
        <v>12.883780404064566</v>
      </c>
      <c r="FA9">
        <f t="shared" si="4"/>
        <v>13.343162826061</v>
      </c>
      <c r="FB9">
        <f t="shared" si="5"/>
        <v>13.593926625224169</v>
      </c>
      <c r="FC9">
        <f t="shared" si="6"/>
        <v>14.696022986252231</v>
      </c>
      <c r="FD9">
        <f t="shared" si="7"/>
        <v>15.629538641960545</v>
      </c>
      <c r="FE9">
        <f t="shared" si="8"/>
        <v>16.131066240286877</v>
      </c>
      <c r="FF9">
        <f t="shared" si="9"/>
        <v>16.544088968320363</v>
      </c>
      <c r="FG9">
        <f t="shared" si="10"/>
        <v>16.470334909742963</v>
      </c>
      <c r="FH9">
        <f t="shared" si="11"/>
        <v>15.593715242080071</v>
      </c>
      <c r="FI9">
        <f t="shared" si="12"/>
        <v>14.969966632396869</v>
      </c>
      <c r="FJ9">
        <f t="shared" si="13"/>
        <v>14.508476951583983</v>
      </c>
      <c r="FK9">
        <f t="shared" si="14"/>
        <v>14.445259187089064</v>
      </c>
      <c r="FL9">
        <f t="shared" si="15"/>
        <v>14.881461762104021</v>
      </c>
      <c r="FM9">
        <f t="shared" si="16"/>
        <v>16.337577604303618</v>
      </c>
      <c r="FN9">
        <f t="shared" si="17"/>
        <v>17.627219999999998</v>
      </c>
      <c r="FO9">
        <f t="shared" si="18"/>
        <v>16.978184284518793</v>
      </c>
      <c r="FP9">
        <f t="shared" si="19"/>
        <v>16.278574357441748</v>
      </c>
      <c r="FQ9">
        <f t="shared" si="20"/>
        <v>15.475708748356251</v>
      </c>
      <c r="FR9">
        <f t="shared" si="21"/>
        <v>15.509424889420202</v>
      </c>
      <c r="FS9">
        <f t="shared" si="22"/>
        <v>14.586445527794357</v>
      </c>
      <c r="FT9">
        <f t="shared" si="23"/>
        <v>13.933195294680178</v>
      </c>
      <c r="FU9" s="1">
        <v>30</v>
      </c>
      <c r="FV9" s="1">
        <v>1</v>
      </c>
      <c r="FW9" s="33">
        <f t="shared" si="24"/>
        <v>11</v>
      </c>
      <c r="FX9" s="32">
        <f t="shared" si="25"/>
        <v>0.9</v>
      </c>
      <c r="FY9" s="32">
        <f t="shared" si="26"/>
        <v>0</v>
      </c>
      <c r="FZ9" s="32">
        <f t="shared" si="27"/>
        <v>0</v>
      </c>
      <c r="GA9" s="32">
        <f t="shared" si="28"/>
        <v>0</v>
      </c>
      <c r="GB9" s="32">
        <f t="shared" si="29"/>
        <v>0</v>
      </c>
      <c r="GC9" s="32">
        <f t="shared" si="30"/>
        <v>0</v>
      </c>
      <c r="GD9" s="32">
        <f t="shared" si="31"/>
        <v>0</v>
      </c>
      <c r="GE9" s="32">
        <f t="shared" si="32"/>
        <v>0</v>
      </c>
      <c r="GF9" s="32">
        <f t="shared" si="33"/>
        <v>0</v>
      </c>
      <c r="GG9" s="32">
        <f t="shared" si="34"/>
        <v>11.585360195854715</v>
      </c>
      <c r="GH9" s="32">
        <f t="shared" si="35"/>
        <v>52.290679802911704</v>
      </c>
      <c r="GI9" s="32">
        <f t="shared" si="36"/>
        <v>92.369763723706455</v>
      </c>
      <c r="GJ9" s="32">
        <f t="shared" si="37"/>
        <v>111.00027539001395</v>
      </c>
      <c r="GK9" s="32">
        <f t="shared" si="38"/>
        <v>146.38259166383983</v>
      </c>
      <c r="GL9" s="32">
        <f t="shared" si="39"/>
        <v>152.95806636959571</v>
      </c>
      <c r="GM9" s="32">
        <f t="shared" si="40"/>
        <v>94.718147547190128</v>
      </c>
      <c r="GN9" s="32">
        <f t="shared" si="41"/>
        <v>42.270908822713281</v>
      </c>
      <c r="GO9" s="32">
        <f t="shared" si="42"/>
        <v>14.716538627166873</v>
      </c>
      <c r="GP9" s="32">
        <f t="shared" si="43"/>
        <v>0</v>
      </c>
      <c r="GQ9" s="32">
        <f t="shared" si="44"/>
        <v>0</v>
      </c>
      <c r="GR9" s="32">
        <f t="shared" si="45"/>
        <v>0</v>
      </c>
      <c r="GS9" s="32">
        <f t="shared" si="46"/>
        <v>0</v>
      </c>
      <c r="GT9" s="32">
        <f t="shared" si="47"/>
        <v>0</v>
      </c>
      <c r="GU9" s="32">
        <f t="shared" si="48"/>
        <v>0</v>
      </c>
      <c r="GV9" s="32">
        <f t="shared" si="49"/>
        <v>0</v>
      </c>
      <c r="JD9" s="1"/>
      <c r="JE9" s="1"/>
      <c r="JF9" s="1"/>
      <c r="JG9" s="1"/>
      <c r="JH9" s="1"/>
      <c r="JI9" s="1"/>
      <c r="JJ9" s="1"/>
      <c r="JK9" s="1"/>
      <c r="JL9" s="1"/>
      <c r="JM9" s="1"/>
      <c r="JN9" s="1"/>
      <c r="JO9" s="1"/>
      <c r="JP9" s="1"/>
      <c r="JQ9" s="1"/>
      <c r="JR9" s="1"/>
      <c r="JS9" s="1"/>
      <c r="JT9" s="1"/>
      <c r="JU9" s="1"/>
      <c r="JV9" s="1"/>
      <c r="JW9" s="1"/>
      <c r="JX9" s="1"/>
      <c r="JY9" s="1"/>
      <c r="JZ9" s="1"/>
      <c r="KA9" s="1"/>
    </row>
    <row r="10" spans="1:312" x14ac:dyDescent="0.25">
      <c r="A10" s="8">
        <v>8</v>
      </c>
      <c r="B10" s="4">
        <v>7</v>
      </c>
      <c r="C10" s="4">
        <v>8</v>
      </c>
      <c r="D10" s="4">
        <f>grid_data!A9*grid_data!$F$2</f>
        <v>2.8233333333333333E-2</v>
      </c>
      <c r="E10" s="4">
        <f>grid_data!B9*grid_data!$F$2</f>
        <v>0.1304622</v>
      </c>
      <c r="F10" s="4">
        <f>grid_data!C9*grid_data!$G$2</f>
        <v>50</v>
      </c>
      <c r="G10" s="5">
        <f t="shared" si="50"/>
        <v>1.1025</v>
      </c>
      <c r="H10" s="5">
        <f t="shared" si="50"/>
        <v>0.90249999999999997</v>
      </c>
      <c r="I10" s="4">
        <v>8</v>
      </c>
      <c r="J10" s="11">
        <v>15</v>
      </c>
      <c r="K10" s="11">
        <v>0</v>
      </c>
      <c r="L10" s="11">
        <v>2.5</v>
      </c>
      <c r="M10" s="11">
        <v>2.5</v>
      </c>
      <c r="N10" s="11">
        <v>7.5</v>
      </c>
      <c r="O10" s="12">
        <v>1</v>
      </c>
      <c r="P10" s="12">
        <v>1</v>
      </c>
      <c r="Q10" s="11">
        <v>2.5</v>
      </c>
      <c r="R10">
        <v>0</v>
      </c>
      <c r="S10">
        <v>0</v>
      </c>
      <c r="T10">
        <v>0</v>
      </c>
      <c r="U10" s="13">
        <v>11</v>
      </c>
      <c r="V10" s="11">
        <v>0.8</v>
      </c>
      <c r="W10">
        <f>grid_data!I9</f>
        <v>24.284361349158893</v>
      </c>
      <c r="X10">
        <f>grid_data!J9</f>
        <v>23.688308141063949</v>
      </c>
      <c r="Y10">
        <f>grid_data!K9</f>
        <v>23.315294197933557</v>
      </c>
      <c r="Z10">
        <f>grid_data!L9</f>
        <v>23.51141493091966</v>
      </c>
      <c r="AA10">
        <f>grid_data!M9</f>
        <v>24.349734926820972</v>
      </c>
      <c r="AB10">
        <f>grid_data!N9</f>
        <v>24.807349970455114</v>
      </c>
      <c r="AC10">
        <f>grid_data!O9</f>
        <v>26.81854885970457</v>
      </c>
      <c r="AD10">
        <f>grid_data!P9</f>
        <v>28.522107383485576</v>
      </c>
      <c r="AE10">
        <f>grid_data!Q9</f>
        <v>29.437337470754006</v>
      </c>
      <c r="AF10">
        <f>grid_data!R9</f>
        <v>30.191056366151496</v>
      </c>
      <c r="AG10">
        <f>grid_data!S9</f>
        <v>30.056463706259077</v>
      </c>
      <c r="AH10">
        <f>grid_data!T9</f>
        <v>28.456733805823564</v>
      </c>
      <c r="AI10">
        <f>grid_data!U9</f>
        <v>27.318464453590664</v>
      </c>
      <c r="AJ10">
        <f>grid_data!V9</f>
        <v>26.476298953121034</v>
      </c>
      <c r="AK10">
        <f>grid_data!W9</f>
        <v>26.360933816070357</v>
      </c>
      <c r="AL10">
        <f>grid_data!X9</f>
        <v>27.156953261719718</v>
      </c>
      <c r="AM10">
        <f>grid_data!Y9</f>
        <v>29.814196918452712</v>
      </c>
      <c r="AN10">
        <f>grid_data!Z9</f>
        <v>32.167645714285712</v>
      </c>
      <c r="AO10">
        <f>grid_data!AA9</f>
        <v>30.983230307232539</v>
      </c>
      <c r="AP10">
        <f>grid_data!AB9</f>
        <v>29.706522790538834</v>
      </c>
      <c r="AQ10">
        <f>grid_data!AC9</f>
        <v>28.241385549995719</v>
      </c>
      <c r="AR10">
        <f>grid_data!AD9</f>
        <v>28.302913623089413</v>
      </c>
      <c r="AS10">
        <f>grid_data!AE9</f>
        <v>26.618582622150157</v>
      </c>
      <c r="AT10">
        <f>grid_data!AF9</f>
        <v>25.426476205960185</v>
      </c>
      <c r="AU10" s="1">
        <f>Value_of_Lost_Load!$A$2</f>
        <v>200</v>
      </c>
      <c r="AV10" s="1">
        <v>0</v>
      </c>
      <c r="AW10" s="33">
        <v>13</v>
      </c>
      <c r="AX10" s="32">
        <v>0.9</v>
      </c>
      <c r="AY10" s="32">
        <f>Baseline_RES!B9*Baseline_RES!$Z$2</f>
        <v>403.68181715682937</v>
      </c>
      <c r="AZ10" s="32">
        <f>Baseline_RES!C9*Baseline_RES!$Z$2</f>
        <v>331.99537231465513</v>
      </c>
      <c r="BA10" s="32">
        <f>Baseline_RES!D9*Baseline_RES!$Z$2</f>
        <v>240.40702773038575</v>
      </c>
      <c r="BB10" s="32">
        <f>Baseline_RES!E9*Baseline_RES!$Z$2</f>
        <v>289.22114003313652</v>
      </c>
      <c r="BC10" s="32">
        <f>Baseline_RES!F9*Baseline_RES!$Z$2</f>
        <v>347.24359400760363</v>
      </c>
      <c r="BD10" s="32">
        <f>Baseline_RES!G9*Baseline_RES!$Z$2</f>
        <v>421.00934180790762</v>
      </c>
      <c r="BE10" s="32">
        <f>Baseline_RES!H9*Baseline_RES!$Z$2</f>
        <v>387.44345119810521</v>
      </c>
      <c r="BF10" s="32">
        <f>Baseline_RES!I9*Baseline_RES!$Z$2</f>
        <v>387.34443677152751</v>
      </c>
      <c r="BG10" s="32">
        <f>Baseline_RES!J9*Baseline_RES!$Z$2</f>
        <v>320.41068440507786</v>
      </c>
      <c r="BH10" s="32">
        <f>Baseline_RES!K9*Baseline_RES!$Z$2</f>
        <v>334.17368969936194</v>
      </c>
      <c r="BI10" s="32">
        <f>Baseline_RES!L9*Baseline_RES!$Z$2</f>
        <v>417.24679359795886</v>
      </c>
      <c r="BJ10" s="32">
        <f>Baseline_RES!M9*Baseline_RES!$Z$2</f>
        <v>437.84179432609835</v>
      </c>
      <c r="BK10" s="32">
        <f>Baseline_RES!N9*Baseline_RES!$Z$2</f>
        <v>388.23556661072541</v>
      </c>
      <c r="BL10" s="32">
        <f>Baseline_RES!O9*Baseline_RES!$Z$2</f>
        <v>394.37446105853638</v>
      </c>
      <c r="BM10" s="32">
        <f>Baseline_RES!P9*Baseline_RES!$Z$2</f>
        <v>420.51426967501919</v>
      </c>
      <c r="BN10" s="32">
        <f>Baseline_RES!Q9*Baseline_RES!$Z$2</f>
        <v>374.27453246328525</v>
      </c>
      <c r="BO10" s="32">
        <f>Baseline_RES!R9*Baseline_RES!$Z$2</f>
        <v>381.30455675029481</v>
      </c>
      <c r="BP10" s="32">
        <f>Baseline_RES!S9*Baseline_RES!$Z$2</f>
        <v>399.42419681399349</v>
      </c>
      <c r="BQ10" s="32">
        <f>Baseline_RES!T9*Baseline_RES!$Z$2</f>
        <v>454.67424684428812</v>
      </c>
      <c r="BR10" s="32">
        <f>Baseline_RES!U9*Baseline_RES!$Z$2</f>
        <v>415.26650506640703</v>
      </c>
      <c r="BS10" s="32">
        <f>Baseline_RES!V9*Baseline_RES!$Z$2</f>
        <v>369.12578228125142</v>
      </c>
      <c r="BT10" s="32">
        <f>Baseline_RES!W9*Baseline_RES!$Z$2</f>
        <v>419.32609655608843</v>
      </c>
      <c r="BU10" s="32">
        <f>Baseline_RES!X9*Baseline_RES!$Z$2</f>
        <v>430.41571233277875</v>
      </c>
      <c r="BV10" s="32">
        <f>Baseline_RES!Y9*Baseline_RES!$Z$2</f>
        <v>384.07696069446723</v>
      </c>
      <c r="EA10" s="8">
        <v>8</v>
      </c>
      <c r="EB10" s="4">
        <v>7</v>
      </c>
      <c r="EC10" s="4">
        <v>8</v>
      </c>
      <c r="ED10" s="4">
        <f>grid_data!A9*grid_data!$F$2</f>
        <v>2.8233333333333333E-2</v>
      </c>
      <c r="EE10" s="4">
        <f>grid_data!B9*grid_data!$F$2</f>
        <v>0.1304622</v>
      </c>
      <c r="EF10" s="4">
        <f>grid_data!C9*grid_data!$G$2</f>
        <v>50</v>
      </c>
      <c r="EG10" s="5">
        <f t="shared" si="51"/>
        <v>1.1025</v>
      </c>
      <c r="EH10" s="5">
        <f t="shared" si="51"/>
        <v>0.90249999999999997</v>
      </c>
      <c r="EI10" s="32">
        <v>8</v>
      </c>
      <c r="EJ10" s="32">
        <v>15</v>
      </c>
      <c r="EK10" s="32">
        <v>0</v>
      </c>
      <c r="EL10" s="32">
        <v>2.5</v>
      </c>
      <c r="EM10" s="32">
        <v>2.5</v>
      </c>
      <c r="EN10" s="32">
        <v>7.5</v>
      </c>
      <c r="EO10" s="32">
        <v>1</v>
      </c>
      <c r="EP10" s="32">
        <v>1</v>
      </c>
      <c r="EQ10" s="32">
        <v>2.5</v>
      </c>
      <c r="ER10" s="32">
        <v>0</v>
      </c>
      <c r="ES10" s="32">
        <v>0</v>
      </c>
      <c r="ET10" s="32">
        <v>0</v>
      </c>
      <c r="EU10" s="13">
        <v>11</v>
      </c>
      <c r="EV10" s="11">
        <v>0.8</v>
      </c>
      <c r="EW10">
        <f t="shared" si="0"/>
        <v>24.284361349158893</v>
      </c>
      <c r="EX10">
        <f t="shared" si="1"/>
        <v>23.688308141063949</v>
      </c>
      <c r="EY10">
        <f t="shared" si="2"/>
        <v>23.315294197933557</v>
      </c>
      <c r="EZ10">
        <f t="shared" si="3"/>
        <v>23.51141493091966</v>
      </c>
      <c r="FA10">
        <f t="shared" si="4"/>
        <v>24.349734926820972</v>
      </c>
      <c r="FB10">
        <f t="shared" si="5"/>
        <v>24.807349970455114</v>
      </c>
      <c r="FC10">
        <f t="shared" si="6"/>
        <v>26.81854885970457</v>
      </c>
      <c r="FD10">
        <f t="shared" si="7"/>
        <v>28.522107383485576</v>
      </c>
      <c r="FE10">
        <f t="shared" si="8"/>
        <v>29.437337470754006</v>
      </c>
      <c r="FF10">
        <f t="shared" si="9"/>
        <v>30.191056366151496</v>
      </c>
      <c r="FG10">
        <f t="shared" si="10"/>
        <v>30.056463706259077</v>
      </c>
      <c r="FH10">
        <f t="shared" si="11"/>
        <v>28.456733805823564</v>
      </c>
      <c r="FI10">
        <f t="shared" si="12"/>
        <v>27.318464453590664</v>
      </c>
      <c r="FJ10">
        <f t="shared" si="13"/>
        <v>26.476298953121034</v>
      </c>
      <c r="FK10">
        <f t="shared" si="14"/>
        <v>26.360933816070357</v>
      </c>
      <c r="FL10">
        <f t="shared" si="15"/>
        <v>27.156953261719718</v>
      </c>
      <c r="FM10">
        <f t="shared" si="16"/>
        <v>29.814196918452712</v>
      </c>
      <c r="FN10">
        <f t="shared" si="17"/>
        <v>32.167645714285712</v>
      </c>
      <c r="FO10">
        <f t="shared" si="18"/>
        <v>30.983230307232539</v>
      </c>
      <c r="FP10">
        <f t="shared" si="19"/>
        <v>29.706522790538834</v>
      </c>
      <c r="FQ10">
        <f t="shared" si="20"/>
        <v>28.241385549995719</v>
      </c>
      <c r="FR10">
        <f t="shared" si="21"/>
        <v>28.302913623089413</v>
      </c>
      <c r="FS10">
        <f t="shared" si="22"/>
        <v>26.618582622150157</v>
      </c>
      <c r="FT10">
        <f t="shared" si="23"/>
        <v>25.426476205960185</v>
      </c>
      <c r="FU10" s="1">
        <f>Value_of_Lost_Load!$A$2</f>
        <v>200</v>
      </c>
      <c r="FV10" s="1">
        <v>0</v>
      </c>
      <c r="FW10" s="33">
        <f t="shared" si="24"/>
        <v>13</v>
      </c>
      <c r="FX10" s="32">
        <f t="shared" si="25"/>
        <v>0.9</v>
      </c>
      <c r="FY10" s="32">
        <f t="shared" si="26"/>
        <v>403.68181715682937</v>
      </c>
      <c r="FZ10" s="32">
        <f t="shared" si="27"/>
        <v>331.99537231465513</v>
      </c>
      <c r="GA10" s="32">
        <f t="shared" si="28"/>
        <v>240.40702773038575</v>
      </c>
      <c r="GB10" s="32">
        <f t="shared" si="29"/>
        <v>289.22114003313652</v>
      </c>
      <c r="GC10" s="32">
        <f t="shared" si="30"/>
        <v>347.24359400760363</v>
      </c>
      <c r="GD10" s="32">
        <f t="shared" si="31"/>
        <v>421.00934180790762</v>
      </c>
      <c r="GE10" s="32">
        <f t="shared" si="32"/>
        <v>387.44345119810521</v>
      </c>
      <c r="GF10" s="32">
        <f t="shared" si="33"/>
        <v>387.34443677152751</v>
      </c>
      <c r="GG10" s="32">
        <f t="shared" si="34"/>
        <v>320.41068440507786</v>
      </c>
      <c r="GH10" s="32">
        <f t="shared" si="35"/>
        <v>334.17368969936194</v>
      </c>
      <c r="GI10" s="32">
        <f t="shared" si="36"/>
        <v>417.24679359795886</v>
      </c>
      <c r="GJ10" s="32">
        <f t="shared" si="37"/>
        <v>437.84179432609835</v>
      </c>
      <c r="GK10" s="32">
        <f t="shared" si="38"/>
        <v>388.23556661072541</v>
      </c>
      <c r="GL10" s="32">
        <f t="shared" si="39"/>
        <v>394.37446105853638</v>
      </c>
      <c r="GM10" s="32">
        <f t="shared" si="40"/>
        <v>420.51426967501919</v>
      </c>
      <c r="GN10" s="32">
        <f t="shared" si="41"/>
        <v>374.27453246328525</v>
      </c>
      <c r="GO10" s="32">
        <f t="shared" si="42"/>
        <v>381.30455675029481</v>
      </c>
      <c r="GP10" s="32">
        <f t="shared" si="43"/>
        <v>399.42419681399349</v>
      </c>
      <c r="GQ10" s="32">
        <f t="shared" si="44"/>
        <v>454.67424684428812</v>
      </c>
      <c r="GR10" s="32">
        <f t="shared" si="45"/>
        <v>415.26650506640703</v>
      </c>
      <c r="GS10" s="32">
        <f t="shared" si="46"/>
        <v>369.12578228125142</v>
      </c>
      <c r="GT10" s="32">
        <f t="shared" si="47"/>
        <v>419.32609655608843</v>
      </c>
      <c r="GU10" s="32">
        <f t="shared" si="48"/>
        <v>430.41571233277875</v>
      </c>
      <c r="GV10" s="32">
        <f t="shared" si="49"/>
        <v>384.07696069446723</v>
      </c>
    </row>
    <row r="11" spans="1:312" x14ac:dyDescent="0.25">
      <c r="A11" s="8">
        <v>9</v>
      </c>
      <c r="B11" s="4">
        <v>8</v>
      </c>
      <c r="C11" s="4">
        <v>9</v>
      </c>
      <c r="D11" s="4">
        <f>grid_data!A10*grid_data!$F$2</f>
        <v>1.4802333333333334E-2</v>
      </c>
      <c r="E11" s="4">
        <f>grid_data!B10*grid_data!$F$2</f>
        <v>6.8324666666666659E-2</v>
      </c>
      <c r="F11" s="4">
        <f>grid_data!C10*grid_data!$G$2</f>
        <v>50</v>
      </c>
      <c r="G11" s="5">
        <f t="shared" si="50"/>
        <v>1.1025</v>
      </c>
      <c r="H11" s="5">
        <f t="shared" si="50"/>
        <v>0.90249999999999997</v>
      </c>
      <c r="I11" s="4">
        <v>9</v>
      </c>
      <c r="J11" s="11">
        <v>15</v>
      </c>
      <c r="K11" s="11">
        <v>0</v>
      </c>
      <c r="L11" s="11">
        <v>2.5</v>
      </c>
      <c r="M11" s="11">
        <v>2.5</v>
      </c>
      <c r="N11" s="11">
        <v>7.5</v>
      </c>
      <c r="O11" s="12">
        <v>1</v>
      </c>
      <c r="P11" s="12">
        <v>1</v>
      </c>
      <c r="Q11" s="11">
        <v>2.5</v>
      </c>
      <c r="R11">
        <v>0</v>
      </c>
      <c r="S11">
        <v>0</v>
      </c>
      <c r="T11">
        <v>0</v>
      </c>
      <c r="U11" s="13">
        <v>12</v>
      </c>
      <c r="V11" s="11">
        <v>0.8</v>
      </c>
      <c r="W11">
        <f>grid_data!I10</f>
        <v>5.3352005994364271</v>
      </c>
      <c r="X11">
        <f>grid_data!J10</f>
        <v>5.2042495158398117</v>
      </c>
      <c r="Y11">
        <f>grid_data!K10</f>
        <v>5.1222994828793453</v>
      </c>
      <c r="Z11">
        <f>grid_data!L10</f>
        <v>5.1653866136111324</v>
      </c>
      <c r="AA11">
        <f>grid_data!M10</f>
        <v>5.3495629763470252</v>
      </c>
      <c r="AB11">
        <f>grid_data!N10</f>
        <v>5.4500996147212044</v>
      </c>
      <c r="AC11">
        <f>grid_data!O10</f>
        <v>5.8919539161472123</v>
      </c>
      <c r="AD11">
        <f>grid_data!P10</f>
        <v>6.2662205615233528</v>
      </c>
      <c r="AE11">
        <f>grid_data!Q10</f>
        <v>6.4672938382717131</v>
      </c>
      <c r="AF11">
        <f>grid_data!R10</f>
        <v>6.6328835955938903</v>
      </c>
      <c r="AG11">
        <f>grid_data!S10</f>
        <v>6.6033139960720675</v>
      </c>
      <c r="AH11">
        <f>grid_data!T10</f>
        <v>6.2518581846127619</v>
      </c>
      <c r="AI11">
        <f>grid_data!U10</f>
        <v>6.0017838572282418</v>
      </c>
      <c r="AJ11">
        <f>grid_data!V10</f>
        <v>5.8167626487917339</v>
      </c>
      <c r="AK11">
        <f>grid_data!W10</f>
        <v>5.7914172777730322</v>
      </c>
      <c r="AL11">
        <f>grid_data!X10</f>
        <v>5.9663003378020658</v>
      </c>
      <c r="AM11">
        <f>grid_data!Y10</f>
        <v>6.5500887169327937</v>
      </c>
      <c r="AN11">
        <f>grid_data!Z10</f>
        <v>7.0671342857142854</v>
      </c>
      <c r="AO11">
        <f>grid_data!AA10</f>
        <v>6.8069218099222928</v>
      </c>
      <c r="AP11">
        <f>grid_data!AB10</f>
        <v>6.5264330373153445</v>
      </c>
      <c r="AQ11">
        <f>grid_data!AC10</f>
        <v>6.2045468253778502</v>
      </c>
      <c r="AR11">
        <f>grid_data!AD10</f>
        <v>6.2180643565878242</v>
      </c>
      <c r="AS11">
        <f>grid_data!AE10</f>
        <v>5.8480219397147941</v>
      </c>
      <c r="AT11">
        <f>grid_data!AF10</f>
        <v>5.5861197725215614</v>
      </c>
      <c r="AU11" s="1">
        <f>Value_of_Lost_Load!$A$2</f>
        <v>200</v>
      </c>
      <c r="AV11" s="1">
        <v>0</v>
      </c>
      <c r="AW11" s="33">
        <v>14</v>
      </c>
      <c r="AX11" s="32">
        <v>0.9</v>
      </c>
      <c r="AY11" s="32">
        <f>Baseline_RES!B10*Baseline_RES!$Z$2</f>
        <v>0</v>
      </c>
      <c r="AZ11" s="32">
        <f>Baseline_RES!C10*Baseline_RES!$Z$2</f>
        <v>0</v>
      </c>
      <c r="BA11" s="32">
        <f>Baseline_RES!D10*Baseline_RES!$Z$2</f>
        <v>0</v>
      </c>
      <c r="BB11" s="32">
        <f>Baseline_RES!E10*Baseline_RES!$Z$2</f>
        <v>0</v>
      </c>
      <c r="BC11" s="32">
        <f>Baseline_RES!F10*Baseline_RES!$Z$2</f>
        <v>0</v>
      </c>
      <c r="BD11" s="32">
        <f>Baseline_RES!G10*Baseline_RES!$Z$2</f>
        <v>0</v>
      </c>
      <c r="BE11" s="32">
        <f>Baseline_RES!H10*Baseline_RES!$Z$2</f>
        <v>0</v>
      </c>
      <c r="BF11" s="32">
        <f>Baseline_RES!I10*Baseline_RES!$Z$2</f>
        <v>0</v>
      </c>
      <c r="BG11" s="32">
        <f>Baseline_RES!J10*Baseline_RES!$Z$2</f>
        <v>15.985728604420046</v>
      </c>
      <c r="BH11" s="32">
        <f>Baseline_RES!K10*Baseline_RES!$Z$2</f>
        <v>72.151802079409549</v>
      </c>
      <c r="BI11" s="32">
        <f>Baseline_RES!L10*Baseline_RES!$Z$2</f>
        <v>127.453782116322</v>
      </c>
      <c r="BJ11" s="32">
        <f>Baseline_RES!M10*Baseline_RES!$Z$2</f>
        <v>153.16056189910643</v>
      </c>
      <c r="BK11" s="32">
        <f>Baseline_RES!N10*Baseline_RES!$Z$2</f>
        <v>201.98184115044242</v>
      </c>
      <c r="BL11" s="32">
        <f>Baseline_RES!O10*Baseline_RES!$Z$2</f>
        <v>211.05482225024878</v>
      </c>
      <c r="BM11" s="32">
        <f>Baseline_RES!P10*Baseline_RES!$Z$2</f>
        <v>130.69413250910947</v>
      </c>
      <c r="BN11" s="32">
        <f>Baseline_RES!Q10*Baseline_RES!$Z$2</f>
        <v>58.326307070181429</v>
      </c>
      <c r="BO11" s="32">
        <f>Baseline_RES!R10*Baseline_RES!$Z$2</f>
        <v>20.306195794803958</v>
      </c>
      <c r="BP11" s="32">
        <f>Baseline_RES!S10*Baseline_RES!$Z$2</f>
        <v>0</v>
      </c>
      <c r="BQ11" s="32">
        <f>Baseline_RES!T10*Baseline_RES!$Z$2</f>
        <v>0</v>
      </c>
      <c r="BR11" s="32">
        <f>Baseline_RES!U10*Baseline_RES!$Z$2</f>
        <v>0</v>
      </c>
      <c r="BS11" s="32">
        <f>Baseline_RES!V10*Baseline_RES!$Z$2</f>
        <v>0</v>
      </c>
      <c r="BT11" s="32">
        <f>Baseline_RES!W10*Baseline_RES!$Z$2</f>
        <v>0</v>
      </c>
      <c r="BU11" s="32">
        <f>Baseline_RES!X10*Baseline_RES!$Z$2</f>
        <v>0</v>
      </c>
      <c r="BV11" s="32">
        <f>Baseline_RES!Y10*Baseline_RES!$Z$2</f>
        <v>0</v>
      </c>
      <c r="EA11" s="8">
        <v>9</v>
      </c>
      <c r="EB11" s="4">
        <v>8</v>
      </c>
      <c r="EC11" s="4">
        <v>9</v>
      </c>
      <c r="ED11" s="4">
        <f>grid_data!A10*grid_data!$F$2</f>
        <v>1.4802333333333334E-2</v>
      </c>
      <c r="EE11" s="4">
        <f>grid_data!B10*grid_data!$F$2</f>
        <v>6.8324666666666659E-2</v>
      </c>
      <c r="EF11" s="4">
        <f>grid_data!C10*grid_data!$G$2</f>
        <v>50</v>
      </c>
      <c r="EG11" s="5">
        <f t="shared" si="51"/>
        <v>1.1025</v>
      </c>
      <c r="EH11" s="5">
        <f t="shared" si="51"/>
        <v>0.90249999999999997</v>
      </c>
      <c r="EI11" s="32">
        <v>9</v>
      </c>
      <c r="EJ11" s="32">
        <v>15</v>
      </c>
      <c r="EK11" s="32">
        <v>0</v>
      </c>
      <c r="EL11" s="32">
        <v>2.5</v>
      </c>
      <c r="EM11" s="32">
        <v>2.5</v>
      </c>
      <c r="EN11" s="32">
        <v>7.5</v>
      </c>
      <c r="EO11" s="32">
        <v>1</v>
      </c>
      <c r="EP11" s="32">
        <v>1</v>
      </c>
      <c r="EQ11" s="32">
        <v>2.5</v>
      </c>
      <c r="ER11" s="32">
        <v>0</v>
      </c>
      <c r="ES11" s="32">
        <v>0</v>
      </c>
      <c r="ET11" s="32">
        <v>0</v>
      </c>
      <c r="EU11" s="13">
        <v>12</v>
      </c>
      <c r="EV11" s="11">
        <v>0.8</v>
      </c>
      <c r="EW11">
        <f t="shared" si="0"/>
        <v>5.3352005994364271</v>
      </c>
      <c r="EX11">
        <f t="shared" si="1"/>
        <v>5.2042495158398117</v>
      </c>
      <c r="EY11">
        <f t="shared" si="2"/>
        <v>5.1222994828793453</v>
      </c>
      <c r="EZ11">
        <f t="shared" si="3"/>
        <v>5.1653866136111324</v>
      </c>
      <c r="FA11">
        <f t="shared" si="4"/>
        <v>5.3495629763470252</v>
      </c>
      <c r="FB11">
        <f t="shared" si="5"/>
        <v>5.4500996147212044</v>
      </c>
      <c r="FC11">
        <f t="shared" si="6"/>
        <v>5.8919539161472123</v>
      </c>
      <c r="FD11">
        <f t="shared" si="7"/>
        <v>6.2662205615233528</v>
      </c>
      <c r="FE11">
        <f t="shared" si="8"/>
        <v>6.4672938382717131</v>
      </c>
      <c r="FF11">
        <f t="shared" si="9"/>
        <v>6.6328835955938903</v>
      </c>
      <c r="FG11">
        <f t="shared" si="10"/>
        <v>6.6033139960720675</v>
      </c>
      <c r="FH11">
        <f t="shared" si="11"/>
        <v>6.2518581846127619</v>
      </c>
      <c r="FI11">
        <f t="shared" si="12"/>
        <v>6.0017838572282418</v>
      </c>
      <c r="FJ11">
        <f t="shared" si="13"/>
        <v>5.8167626487917339</v>
      </c>
      <c r="FK11">
        <f t="shared" si="14"/>
        <v>5.7914172777730322</v>
      </c>
      <c r="FL11">
        <f t="shared" si="15"/>
        <v>5.9663003378020658</v>
      </c>
      <c r="FM11">
        <f t="shared" si="16"/>
        <v>6.5500887169327937</v>
      </c>
      <c r="FN11">
        <f t="shared" si="17"/>
        <v>7.0671342857142854</v>
      </c>
      <c r="FO11">
        <f t="shared" si="18"/>
        <v>6.8069218099222928</v>
      </c>
      <c r="FP11">
        <f t="shared" si="19"/>
        <v>6.5264330373153445</v>
      </c>
      <c r="FQ11">
        <f t="shared" si="20"/>
        <v>6.2045468253778502</v>
      </c>
      <c r="FR11">
        <f t="shared" si="21"/>
        <v>6.2180643565878242</v>
      </c>
      <c r="FS11">
        <f t="shared" si="22"/>
        <v>5.8480219397147941</v>
      </c>
      <c r="FT11">
        <f t="shared" si="23"/>
        <v>5.5861197725215614</v>
      </c>
      <c r="FU11" s="1">
        <f>Value_of_Lost_Load!$A$2</f>
        <v>200</v>
      </c>
      <c r="FV11" s="1">
        <v>0</v>
      </c>
      <c r="FW11" s="33">
        <f t="shared" si="24"/>
        <v>14</v>
      </c>
      <c r="FX11" s="32">
        <f t="shared" si="25"/>
        <v>0.9</v>
      </c>
      <c r="FY11" s="32">
        <f t="shared" si="26"/>
        <v>0</v>
      </c>
      <c r="FZ11" s="32">
        <f t="shared" si="27"/>
        <v>0</v>
      </c>
      <c r="GA11" s="32">
        <f t="shared" si="28"/>
        <v>0</v>
      </c>
      <c r="GB11" s="32">
        <f t="shared" si="29"/>
        <v>0</v>
      </c>
      <c r="GC11" s="32">
        <f t="shared" si="30"/>
        <v>0</v>
      </c>
      <c r="GD11" s="32">
        <f t="shared" si="31"/>
        <v>0</v>
      </c>
      <c r="GE11" s="32">
        <f t="shared" si="32"/>
        <v>0</v>
      </c>
      <c r="GF11" s="32">
        <f t="shared" si="33"/>
        <v>0</v>
      </c>
      <c r="GG11" s="32">
        <f t="shared" si="34"/>
        <v>15.985728604420046</v>
      </c>
      <c r="GH11" s="32">
        <f t="shared" si="35"/>
        <v>72.151802079409549</v>
      </c>
      <c r="GI11" s="32">
        <f t="shared" si="36"/>
        <v>127.453782116322</v>
      </c>
      <c r="GJ11" s="32">
        <f t="shared" si="37"/>
        <v>153.16056189910643</v>
      </c>
      <c r="GK11" s="32">
        <f t="shared" si="38"/>
        <v>201.98184115044242</v>
      </c>
      <c r="GL11" s="32">
        <f t="shared" si="39"/>
        <v>211.05482225024878</v>
      </c>
      <c r="GM11" s="32">
        <f t="shared" si="40"/>
        <v>130.69413250910947</v>
      </c>
      <c r="GN11" s="32">
        <f t="shared" si="41"/>
        <v>58.326307070181429</v>
      </c>
      <c r="GO11" s="32">
        <f t="shared" si="42"/>
        <v>20.306195794803958</v>
      </c>
      <c r="GP11" s="32">
        <f t="shared" si="43"/>
        <v>0</v>
      </c>
      <c r="GQ11" s="32">
        <f t="shared" si="44"/>
        <v>0</v>
      </c>
      <c r="GR11" s="32">
        <f t="shared" si="45"/>
        <v>0</v>
      </c>
      <c r="GS11" s="32">
        <f t="shared" si="46"/>
        <v>0</v>
      </c>
      <c r="GT11" s="32">
        <f t="shared" si="47"/>
        <v>0</v>
      </c>
      <c r="GU11" s="32">
        <f t="shared" si="48"/>
        <v>0</v>
      </c>
      <c r="GV11" s="32">
        <f t="shared" si="49"/>
        <v>0</v>
      </c>
    </row>
    <row r="12" spans="1:312" x14ac:dyDescent="0.25">
      <c r="A12" s="8">
        <v>10</v>
      </c>
      <c r="B12" s="4">
        <v>9</v>
      </c>
      <c r="C12" s="4">
        <v>10</v>
      </c>
      <c r="D12" s="4">
        <f>grid_data!A11*grid_data!$F$2</f>
        <v>3.6299999999999999E-2</v>
      </c>
      <c r="E12" s="4">
        <f>grid_data!B11*grid_data!$F$2</f>
        <v>0.16768744666666666</v>
      </c>
      <c r="F12" s="4">
        <f>grid_data!C11*grid_data!$G$2</f>
        <v>50</v>
      </c>
      <c r="G12" s="5">
        <f t="shared" si="50"/>
        <v>1.1025</v>
      </c>
      <c r="H12" s="5">
        <f t="shared" si="50"/>
        <v>0.90249999999999997</v>
      </c>
      <c r="I12" s="4">
        <v>10</v>
      </c>
      <c r="J12" s="11">
        <v>15</v>
      </c>
      <c r="K12" s="11">
        <v>0</v>
      </c>
      <c r="L12" s="11">
        <v>2.5</v>
      </c>
      <c r="M12" s="11">
        <v>2.5</v>
      </c>
      <c r="N12" s="11">
        <v>7.5</v>
      </c>
      <c r="O12" s="12">
        <v>1</v>
      </c>
      <c r="P12" s="12">
        <v>1</v>
      </c>
      <c r="Q12" s="11">
        <v>2.5</v>
      </c>
      <c r="R12">
        <v>0</v>
      </c>
      <c r="S12">
        <v>0</v>
      </c>
      <c r="T12">
        <v>0</v>
      </c>
      <c r="AW12" s="15"/>
      <c r="EA12" s="8">
        <v>10</v>
      </c>
      <c r="EB12" s="4">
        <v>9</v>
      </c>
      <c r="EC12" s="4">
        <v>10</v>
      </c>
      <c r="ED12" s="4">
        <f>grid_data!A11*grid_data!$F$2</f>
        <v>3.6299999999999999E-2</v>
      </c>
      <c r="EE12" s="4">
        <f>grid_data!B11*grid_data!$F$2</f>
        <v>0.16768744666666666</v>
      </c>
      <c r="EF12" s="4">
        <f>grid_data!C11*grid_data!$G$2</f>
        <v>50</v>
      </c>
      <c r="EG12" s="5">
        <f t="shared" si="51"/>
        <v>1.1025</v>
      </c>
      <c r="EH12" s="5">
        <f t="shared" si="51"/>
        <v>0.90249999999999997</v>
      </c>
      <c r="EI12" s="32">
        <v>10</v>
      </c>
      <c r="EJ12" s="32">
        <v>15</v>
      </c>
      <c r="EK12" s="32">
        <v>0</v>
      </c>
      <c r="EL12" s="32">
        <v>2.5</v>
      </c>
      <c r="EM12" s="32">
        <v>2.5</v>
      </c>
      <c r="EN12" s="32">
        <v>7.5</v>
      </c>
      <c r="EO12" s="32">
        <v>1</v>
      </c>
      <c r="EP12" s="32">
        <v>1</v>
      </c>
      <c r="EQ12" s="32">
        <v>2.5</v>
      </c>
      <c r="ER12" s="32">
        <v>0</v>
      </c>
      <c r="ES12" s="32">
        <v>0</v>
      </c>
      <c r="ET12" s="32">
        <v>0</v>
      </c>
      <c r="FW12" s="15"/>
    </row>
    <row r="13" spans="1:312" x14ac:dyDescent="0.25">
      <c r="A13" s="8">
        <v>11</v>
      </c>
      <c r="B13" s="4">
        <v>2</v>
      </c>
      <c r="C13" s="4">
        <v>11</v>
      </c>
      <c r="D13" s="4">
        <f>grid_data!A12*grid_data!$F$2</f>
        <v>0.11091666666666666</v>
      </c>
      <c r="E13" s="4">
        <f>grid_data!B12*grid_data!$F$2</f>
        <v>0.51240676666666662</v>
      </c>
      <c r="F13" s="4">
        <f>grid_data!C12*grid_data!$G$2</f>
        <v>50</v>
      </c>
      <c r="G13" s="5">
        <f t="shared" si="50"/>
        <v>1.1025</v>
      </c>
      <c r="H13" s="5">
        <f t="shared" si="50"/>
        <v>0.90249999999999997</v>
      </c>
      <c r="I13" s="4">
        <v>11</v>
      </c>
      <c r="J13" s="11">
        <v>15</v>
      </c>
      <c r="K13" s="11">
        <v>0</v>
      </c>
      <c r="L13" s="11">
        <v>2.5</v>
      </c>
      <c r="M13" s="11">
        <v>2.5</v>
      </c>
      <c r="N13" s="11">
        <v>7.5</v>
      </c>
      <c r="O13" s="12">
        <v>1</v>
      </c>
      <c r="P13" s="12">
        <v>1</v>
      </c>
      <c r="Q13" s="11">
        <v>2.5</v>
      </c>
      <c r="R13">
        <v>0</v>
      </c>
      <c r="S13">
        <v>0</v>
      </c>
      <c r="T13">
        <v>0</v>
      </c>
      <c r="EA13" s="8">
        <v>11</v>
      </c>
      <c r="EB13" s="4">
        <v>2</v>
      </c>
      <c r="EC13" s="4">
        <v>11</v>
      </c>
      <c r="ED13" s="4">
        <f>grid_data!A12*grid_data!$F$2</f>
        <v>0.11091666666666666</v>
      </c>
      <c r="EE13" s="4">
        <f>grid_data!B12*grid_data!$F$2</f>
        <v>0.51240676666666662</v>
      </c>
      <c r="EF13" s="4">
        <f>grid_data!C12*grid_data!$G$2</f>
        <v>50</v>
      </c>
      <c r="EG13" s="5">
        <f t="shared" si="51"/>
        <v>1.1025</v>
      </c>
      <c r="EH13" s="5">
        <f t="shared" si="51"/>
        <v>0.90249999999999997</v>
      </c>
      <c r="EI13" s="32">
        <v>11</v>
      </c>
      <c r="EJ13" s="32">
        <v>15</v>
      </c>
      <c r="EK13" s="32">
        <v>0</v>
      </c>
      <c r="EL13" s="32">
        <v>2.5</v>
      </c>
      <c r="EM13" s="32">
        <v>2.5</v>
      </c>
      <c r="EN13" s="32">
        <v>7.5</v>
      </c>
      <c r="EO13" s="32">
        <v>1</v>
      </c>
      <c r="EP13" s="32">
        <v>1</v>
      </c>
      <c r="EQ13" s="32">
        <v>2.5</v>
      </c>
      <c r="ER13" s="32">
        <v>0</v>
      </c>
      <c r="ES13" s="32">
        <v>0</v>
      </c>
      <c r="ET13" s="32">
        <v>0</v>
      </c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</row>
    <row r="14" spans="1:312" x14ac:dyDescent="0.25">
      <c r="A14" s="8">
        <v>12</v>
      </c>
      <c r="B14" s="4">
        <v>11</v>
      </c>
      <c r="C14" s="4">
        <v>12</v>
      </c>
      <c r="D14" s="4">
        <f>grid_data!A13*grid_data!$F$2</f>
        <v>0.12705</v>
      </c>
      <c r="E14" s="4">
        <f>grid_data!B13*grid_data!$F$2</f>
        <v>0.3283335</v>
      </c>
      <c r="F14" s="4">
        <f>grid_data!C13*grid_data!$G$2</f>
        <v>50</v>
      </c>
      <c r="G14" s="5">
        <f t="shared" si="50"/>
        <v>1.1025</v>
      </c>
      <c r="H14" s="5">
        <f t="shared" si="50"/>
        <v>0.90249999999999997</v>
      </c>
      <c r="I14" s="4">
        <v>12</v>
      </c>
      <c r="J14" s="11">
        <v>15</v>
      </c>
      <c r="K14" s="11">
        <v>0</v>
      </c>
      <c r="L14" s="11">
        <v>2.5</v>
      </c>
      <c r="M14" s="11">
        <v>2.5</v>
      </c>
      <c r="N14" s="11">
        <v>7.5</v>
      </c>
      <c r="O14" s="12">
        <v>1</v>
      </c>
      <c r="P14" s="12">
        <v>1</v>
      </c>
      <c r="Q14" s="11">
        <v>2.5</v>
      </c>
      <c r="R14">
        <v>0</v>
      </c>
      <c r="S14">
        <v>0</v>
      </c>
      <c r="T14">
        <v>0</v>
      </c>
      <c r="EA14" s="8">
        <v>12</v>
      </c>
      <c r="EB14" s="4">
        <v>11</v>
      </c>
      <c r="EC14" s="4">
        <v>12</v>
      </c>
      <c r="ED14" s="4">
        <f>grid_data!A13*grid_data!$F$2</f>
        <v>0.12705</v>
      </c>
      <c r="EE14" s="4">
        <f>grid_data!B13*grid_data!$F$2</f>
        <v>0.3283335</v>
      </c>
      <c r="EF14" s="4">
        <f>grid_data!C13*grid_data!$G$2</f>
        <v>50</v>
      </c>
      <c r="EG14" s="5">
        <f t="shared" si="51"/>
        <v>1.1025</v>
      </c>
      <c r="EH14" s="5">
        <f t="shared" si="51"/>
        <v>0.90249999999999997</v>
      </c>
      <c r="EI14" s="32">
        <v>12</v>
      </c>
      <c r="EJ14" s="32">
        <v>15</v>
      </c>
      <c r="EK14" s="32">
        <v>0</v>
      </c>
      <c r="EL14" s="32">
        <v>2.5</v>
      </c>
      <c r="EM14" s="32">
        <v>2.5</v>
      </c>
      <c r="EN14" s="32">
        <v>7.5</v>
      </c>
      <c r="EO14" s="32">
        <v>1</v>
      </c>
      <c r="EP14" s="32">
        <v>1</v>
      </c>
      <c r="EQ14" s="32">
        <v>2.5</v>
      </c>
      <c r="ER14" s="32">
        <v>0</v>
      </c>
      <c r="ES14" s="32">
        <v>0</v>
      </c>
      <c r="ET14" s="32">
        <v>0</v>
      </c>
    </row>
    <row r="15" spans="1:312" x14ac:dyDescent="0.25">
      <c r="A15" s="8">
        <v>13</v>
      </c>
      <c r="B15" s="4">
        <v>12</v>
      </c>
      <c r="C15" s="4">
        <v>13</v>
      </c>
      <c r="D15" s="4">
        <f>grid_data!A14*grid_data!$F$2</f>
        <v>0.15992166666666666</v>
      </c>
      <c r="E15" s="4">
        <f>grid_data!B14*grid_data!$F$2</f>
        <v>0.41536880000000004</v>
      </c>
      <c r="F15" s="4">
        <f>grid_data!C14*grid_data!$G$2</f>
        <v>50</v>
      </c>
      <c r="G15" s="5">
        <f t="shared" si="50"/>
        <v>1.1025</v>
      </c>
      <c r="H15" s="5">
        <f t="shared" si="50"/>
        <v>0.90249999999999997</v>
      </c>
      <c r="I15" s="4">
        <v>13</v>
      </c>
      <c r="J15" s="11">
        <v>15</v>
      </c>
      <c r="K15" s="11">
        <v>0</v>
      </c>
      <c r="L15" s="11">
        <v>2.5</v>
      </c>
      <c r="M15" s="11">
        <v>2.5</v>
      </c>
      <c r="N15" s="11">
        <v>7.5</v>
      </c>
      <c r="O15" s="12">
        <v>1</v>
      </c>
      <c r="P15" s="12">
        <v>1</v>
      </c>
      <c r="Q15" s="11">
        <v>2.5</v>
      </c>
      <c r="R15">
        <v>0</v>
      </c>
      <c r="S15">
        <v>0</v>
      </c>
      <c r="T15">
        <v>0</v>
      </c>
      <c r="EA15" s="8">
        <v>13</v>
      </c>
      <c r="EB15" s="4">
        <v>12</v>
      </c>
      <c r="EC15" s="4">
        <v>13</v>
      </c>
      <c r="ED15" s="4">
        <f>grid_data!A14*grid_data!$F$2</f>
        <v>0.15992166666666666</v>
      </c>
      <c r="EE15" s="4">
        <f>grid_data!B14*grid_data!$F$2</f>
        <v>0.41536880000000004</v>
      </c>
      <c r="EF15" s="4">
        <f>grid_data!C14*grid_data!$G$2</f>
        <v>50</v>
      </c>
      <c r="EG15" s="5">
        <f t="shared" si="51"/>
        <v>1.1025</v>
      </c>
      <c r="EH15" s="5">
        <f t="shared" si="51"/>
        <v>0.90249999999999997</v>
      </c>
      <c r="EI15" s="32">
        <v>13</v>
      </c>
      <c r="EJ15" s="32">
        <v>15</v>
      </c>
      <c r="EK15" s="32">
        <v>0</v>
      </c>
      <c r="EL15" s="32">
        <v>2.5</v>
      </c>
      <c r="EM15" s="32">
        <v>2.5</v>
      </c>
      <c r="EN15" s="32">
        <v>7.5</v>
      </c>
      <c r="EO15" s="32">
        <v>1</v>
      </c>
      <c r="EP15" s="32">
        <v>1</v>
      </c>
      <c r="EQ15" s="32">
        <v>2.5</v>
      </c>
      <c r="ER15" s="32">
        <v>0</v>
      </c>
      <c r="ES15" s="32">
        <v>0</v>
      </c>
      <c r="ET15" s="32">
        <v>0</v>
      </c>
    </row>
    <row r="16" spans="1:312" x14ac:dyDescent="0.25">
      <c r="A16" s="8">
        <v>14</v>
      </c>
      <c r="B16" s="4">
        <v>13</v>
      </c>
      <c r="C16" s="4">
        <v>14</v>
      </c>
      <c r="D16" s="4">
        <f>grid_data!A15*grid_data!$F$2</f>
        <v>4.2793666666666667E-2</v>
      </c>
      <c r="E16" s="4">
        <f>grid_data!B15*grid_data!$F$2</f>
        <v>1.6750433333333332E-2</v>
      </c>
      <c r="F16" s="4">
        <f>grid_data!C15*grid_data!$G$2</f>
        <v>50</v>
      </c>
      <c r="G16" s="5">
        <f t="shared" si="50"/>
        <v>1.1025</v>
      </c>
      <c r="H16" s="5">
        <f t="shared" si="50"/>
        <v>0.90249999999999997</v>
      </c>
      <c r="I16" s="4">
        <v>14</v>
      </c>
      <c r="J16" s="11">
        <v>15</v>
      </c>
      <c r="K16" s="11">
        <v>0</v>
      </c>
      <c r="L16" s="11">
        <v>2.5</v>
      </c>
      <c r="M16" s="11">
        <v>2.5</v>
      </c>
      <c r="N16" s="11">
        <v>7.5</v>
      </c>
      <c r="O16" s="12">
        <v>1</v>
      </c>
      <c r="P16" s="12">
        <v>1</v>
      </c>
      <c r="Q16" s="11">
        <v>2.5</v>
      </c>
      <c r="R16">
        <v>0</v>
      </c>
      <c r="S16">
        <v>0</v>
      </c>
      <c r="T16">
        <v>0</v>
      </c>
      <c r="EA16" s="8">
        <v>14</v>
      </c>
      <c r="EB16" s="4">
        <v>13</v>
      </c>
      <c r="EC16" s="4">
        <v>14</v>
      </c>
      <c r="ED16" s="4">
        <f>grid_data!A15*grid_data!$F$2</f>
        <v>4.2793666666666667E-2</v>
      </c>
      <c r="EE16" s="4">
        <f>grid_data!B15*grid_data!$F$2</f>
        <v>1.6750433333333332E-2</v>
      </c>
      <c r="EF16" s="4">
        <f>grid_data!C15*grid_data!$G$2</f>
        <v>50</v>
      </c>
      <c r="EG16" s="5">
        <f t="shared" si="51"/>
        <v>1.1025</v>
      </c>
      <c r="EH16" s="5">
        <f t="shared" si="51"/>
        <v>0.90249999999999997</v>
      </c>
      <c r="EI16" s="32">
        <v>14</v>
      </c>
      <c r="EJ16" s="32">
        <v>15</v>
      </c>
      <c r="EK16" s="32">
        <v>0</v>
      </c>
      <c r="EL16" s="32">
        <v>2.5</v>
      </c>
      <c r="EM16" s="32">
        <v>2.5</v>
      </c>
      <c r="EN16" s="32">
        <v>7.5</v>
      </c>
      <c r="EO16" s="32">
        <v>1</v>
      </c>
      <c r="EP16" s="32">
        <v>1</v>
      </c>
      <c r="EQ16" s="32">
        <v>2.5</v>
      </c>
      <c r="ER16" s="32">
        <v>0</v>
      </c>
      <c r="ES16" s="32">
        <v>0</v>
      </c>
      <c r="ET16" s="32">
        <v>0</v>
      </c>
    </row>
  </sheetData>
  <mergeCells count="14">
    <mergeCell ref="GW1:IV1"/>
    <mergeCell ref="IW1:IZ1"/>
    <mergeCell ref="DW1:DZ1"/>
    <mergeCell ref="EA1:EE1"/>
    <mergeCell ref="EF1:EH1"/>
    <mergeCell ref="EI1:ET1"/>
    <mergeCell ref="EU1:FV1"/>
    <mergeCell ref="FW1:GV1"/>
    <mergeCell ref="BW1:DV1"/>
    <mergeCell ref="A1:E1"/>
    <mergeCell ref="F1:H1"/>
    <mergeCell ref="I1:T1"/>
    <mergeCell ref="U1:AV1"/>
    <mergeCell ref="AW1:BV1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"/>
  <sheetViews>
    <sheetView topLeftCell="U1" workbookViewId="0">
      <selection activeCell="Y10" sqref="Y10"/>
    </sheetView>
  </sheetViews>
  <sheetFormatPr defaultRowHeight="15" x14ac:dyDescent="0.25"/>
  <cols>
    <col min="26" max="26" width="30" customWidth="1"/>
  </cols>
  <sheetData>
    <row r="1" spans="1:26" x14ac:dyDescent="0.25">
      <c r="B1" s="21" t="s">
        <v>106</v>
      </c>
      <c r="C1" s="21" t="s">
        <v>107</v>
      </c>
      <c r="D1" s="21" t="s">
        <v>15</v>
      </c>
      <c r="E1" s="21" t="s">
        <v>16</v>
      </c>
      <c r="F1" s="21" t="s">
        <v>17</v>
      </c>
      <c r="G1" s="21" t="s">
        <v>18</v>
      </c>
      <c r="H1" s="21" t="s">
        <v>19</v>
      </c>
      <c r="I1" s="21" t="s">
        <v>20</v>
      </c>
      <c r="J1" s="21" t="s">
        <v>21</v>
      </c>
      <c r="K1" s="21" t="s">
        <v>22</v>
      </c>
      <c r="L1" s="21" t="s">
        <v>23</v>
      </c>
      <c r="M1" s="21" t="s">
        <v>24</v>
      </c>
      <c r="N1" s="21" t="s">
        <v>25</v>
      </c>
      <c r="O1" s="21" t="s">
        <v>26</v>
      </c>
      <c r="P1" s="21" t="s">
        <v>27</v>
      </c>
      <c r="Q1" s="21" t="s">
        <v>28</v>
      </c>
      <c r="R1" s="21" t="s">
        <v>29</v>
      </c>
      <c r="S1" s="21" t="s">
        <v>30</v>
      </c>
      <c r="T1" s="21" t="s">
        <v>31</v>
      </c>
      <c r="U1" s="21" t="s">
        <v>32</v>
      </c>
      <c r="V1" s="21" t="s">
        <v>33</v>
      </c>
      <c r="W1" s="21" t="s">
        <v>34</v>
      </c>
      <c r="X1" s="21" t="s">
        <v>35</v>
      </c>
      <c r="Y1" s="21" t="s">
        <v>36</v>
      </c>
      <c r="Z1" s="23" t="s">
        <v>111</v>
      </c>
    </row>
    <row r="2" spans="1:26" x14ac:dyDescent="0.25">
      <c r="A2" s="21" t="s">
        <v>108</v>
      </c>
      <c r="B2">
        <f t="shared" ref="B2:I2" si="0">(((0*(2/1.75))*1.5)*3)*5</f>
        <v>0</v>
      </c>
      <c r="C2">
        <f t="shared" si="0"/>
        <v>0</v>
      </c>
      <c r="D2">
        <f t="shared" si="0"/>
        <v>0</v>
      </c>
      <c r="E2">
        <f t="shared" si="0"/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>(((0.225270892697175*(2/1.75))*1.5)*3)*5</f>
        <v>5.7926800979273576</v>
      </c>
      <c r="K2">
        <f>(((1.01676321838995*(2/1.75))*1.5)*3)*5</f>
        <v>26.145339901455852</v>
      </c>
      <c r="L2">
        <f>(((1.79607873907207*(2/1.75))*1.5)*3)*5</f>
        <v>46.184881861853228</v>
      </c>
      <c r="M2">
        <f>(((2.15833868813916*(2/1.75))*1.5)*3)*5</f>
        <v>55.500137695006977</v>
      </c>
      <c r="N2">
        <f>(((2.84632817124133*(2/1.75))*1.5)*3)*5</f>
        <v>73.191295831919916</v>
      </c>
      <c r="O2">
        <f>(((2.97418462385325*(2/1.75))*1.5)*3)*5</f>
        <v>76.479033184797856</v>
      </c>
      <c r="P2">
        <f>(((1.84174175786203*(2/1.75))*1.5)*3)*5</f>
        <v>47.359073773595064</v>
      </c>
      <c r="Q2">
        <f>(((0.821934338219425*(2/1.75))*1.5)*3)*5</f>
        <v>21.13545441135664</v>
      </c>
      <c r="R2">
        <f>(((0.286154917750467*(2/1.75))*1.5)*3)*5</f>
        <v>7.3582693135834365</v>
      </c>
      <c r="S2">
        <f t="shared" ref="S2:Y2" si="1">(((0*(2/1.75))*1.5)*3)*5</f>
        <v>0</v>
      </c>
      <c r="T2">
        <f t="shared" si="1"/>
        <v>0</v>
      </c>
      <c r="U2">
        <f t="shared" si="1"/>
        <v>0</v>
      </c>
      <c r="V2">
        <f t="shared" si="1"/>
        <v>0</v>
      </c>
      <c r="W2">
        <f t="shared" si="1"/>
        <v>0</v>
      </c>
      <c r="X2">
        <f t="shared" si="1"/>
        <v>0</v>
      </c>
      <c r="Y2">
        <f t="shared" si="1"/>
        <v>0</v>
      </c>
      <c r="Z2" s="22">
        <v>2</v>
      </c>
    </row>
    <row r="3" spans="1:26" x14ac:dyDescent="0.25">
      <c r="A3" s="21" t="s">
        <v>109</v>
      </c>
      <c r="B3">
        <f>(((7.84936866693835*(2/1.75))*1.5)*3)*5</f>
        <v>201.84090857841468</v>
      </c>
      <c r="C3">
        <f>(((6.45546557278496*(2/1.75))*1.5)*3)*5</f>
        <v>165.99768615732756</v>
      </c>
      <c r="D3">
        <f>(((4.6745810947575*(2/1.75))*1.5)*3)*5</f>
        <v>120.20351386519287</v>
      </c>
      <c r="E3">
        <f>(((5.62374438953321*(2/1.75))*1.5)*3)*5</f>
        <v>144.61057001656826</v>
      </c>
      <c r="F3">
        <f>(((6.75195877237007*(2/1.75))*1.5)*3)*5</f>
        <v>173.62179700380182</v>
      </c>
      <c r="G3">
        <f>(((8.18629275737598*(2/1.75))*1.5)*3)*5</f>
        <v>210.50467090395381</v>
      </c>
      <c r="H3">
        <f>(((7.53362266218538*(2/1.75))*1.5)*3)*5</f>
        <v>193.7217255990526</v>
      </c>
      <c r="I3">
        <f>(((7.53169738166859*(2/1.75))*1.5)*3)*5</f>
        <v>193.67221838576376</v>
      </c>
      <c r="J3">
        <f>(((6.23020775232096*(2/1.75))*1.5)*3)*5</f>
        <v>160.20534220253893</v>
      </c>
      <c r="K3">
        <f>(((6.49782174415426*(2/1.75))*1.5)*3)*5</f>
        <v>167.08684484968097</v>
      </c>
      <c r="L3">
        <f>(((8.11313209773809*(2/1.75))*1.5)*3)*5</f>
        <v>208.62339679897943</v>
      </c>
      <c r="M3">
        <f>(((8.51359044522969*(2/1.75))*1.5)*3)*5</f>
        <v>218.92089716304918</v>
      </c>
      <c r="N3">
        <f>(((7.54902490631966*(2/1.75))*1.5)*3)*5</f>
        <v>194.11778330536271</v>
      </c>
      <c r="O3">
        <f>(((7.66839229836043*(2/1.75))*1.5)*3)*5</f>
        <v>197.18723052926819</v>
      </c>
      <c r="P3">
        <f>(((8.17666635479204*(2/1.75))*1.5)*3)*5</f>
        <v>210.2571348375096</v>
      </c>
      <c r="Q3">
        <f>(((7.27756035345277*(2/1.75))*1.5)*3)*5</f>
        <v>187.13726623164263</v>
      </c>
      <c r="R3">
        <f>(((7.41425527014462*(2/1.75))*1.5)*3)*5</f>
        <v>190.6522783751474</v>
      </c>
      <c r="S3">
        <f>(((7.76658160471654*(2/1.75))*1.5)*3)*5</f>
        <v>199.71209840699674</v>
      </c>
      <c r="T3">
        <f>(((8.84088813308338*(2/1.75))*1.5)*3)*5</f>
        <v>227.33712342214406</v>
      </c>
      <c r="U3">
        <f>(((8.07462648740236*(2/1.75))*1.5)*3)*5</f>
        <v>207.63325253320352</v>
      </c>
      <c r="V3">
        <f>(((7.17744576657989*(2/1.75))*1.5)*3)*5</f>
        <v>184.56289114062571</v>
      </c>
      <c r="W3">
        <f>(((8.15356298859061*(2/1.75))*1.5)*3)*5</f>
        <v>209.66304827804422</v>
      </c>
      <c r="X3">
        <f>(((8.3691944064707*(2/1.75))*1.5)*3)*5</f>
        <v>215.20785616638938</v>
      </c>
      <c r="Y3">
        <f>(((7.46816312461464*(2/1.75))*1.5)*3)*5</f>
        <v>192.03848034723362</v>
      </c>
    </row>
    <row r="4" spans="1:26" x14ac:dyDescent="0.25">
      <c r="A4" s="21" t="s">
        <v>110</v>
      </c>
      <c r="B4">
        <f t="shared" ref="B4:I5" si="2">(((0*(2/1.75))*1.5)*3)*5</f>
        <v>0</v>
      </c>
      <c r="C4">
        <f t="shared" si="2"/>
        <v>0</v>
      </c>
      <c r="D4">
        <f t="shared" si="2"/>
        <v>0</v>
      </c>
      <c r="E4">
        <f t="shared" si="2"/>
        <v>0</v>
      </c>
      <c r="F4">
        <f t="shared" si="2"/>
        <v>0</v>
      </c>
      <c r="G4">
        <f t="shared" si="2"/>
        <v>0</v>
      </c>
      <c r="H4">
        <f t="shared" si="2"/>
        <v>0</v>
      </c>
      <c r="I4">
        <f t="shared" si="2"/>
        <v>0</v>
      </c>
      <c r="J4">
        <f>(((0.310833611752612*(2/1.75))*1.5)*3)*5</f>
        <v>7.9928643022100232</v>
      </c>
      <c r="K4">
        <f>(((1.40295170709963*(2/1.75))*1.5)*3)*5</f>
        <v>36.075901039704775</v>
      </c>
      <c r="L4">
        <f>(((2.47826798559515*(2/1.75))*1.5)*3)*5</f>
        <v>63.726891058161002</v>
      </c>
      <c r="M4">
        <f>(((2.97812203692707*(2/1.75))*1.5)*3)*5</f>
        <v>76.580280949553213</v>
      </c>
      <c r="N4">
        <f>(((3.92742468903638*(2/1.75))*1.5)*3)*5</f>
        <v>100.99092057522121</v>
      </c>
      <c r="O4">
        <f>(((4.10384376597706*(2/1.75))*1.5)*3)*5</f>
        <v>105.52741112512439</v>
      </c>
      <c r="P4">
        <f>(((2.54127479878824*(2/1.75))*1.5)*3)*5</f>
        <v>65.347066254554733</v>
      </c>
      <c r="Q4">
        <f>(((1.13412263747575*(2/1.75))*1.5)*3)*5</f>
        <v>29.163153535090714</v>
      </c>
      <c r="R4">
        <f>(((0.394842696010077*(2/1.75))*1.5)*3)*5</f>
        <v>10.153097897401979</v>
      </c>
      <c r="S4">
        <f t="shared" ref="S4:Y5" si="3">(((0*(2/1.75))*1.5)*3)*5</f>
        <v>0</v>
      </c>
      <c r="T4">
        <f t="shared" si="3"/>
        <v>0</v>
      </c>
      <c r="U4">
        <f t="shared" si="3"/>
        <v>0</v>
      </c>
      <c r="V4">
        <f t="shared" si="3"/>
        <v>0</v>
      </c>
      <c r="W4">
        <f t="shared" si="3"/>
        <v>0</v>
      </c>
      <c r="X4">
        <f t="shared" si="3"/>
        <v>0</v>
      </c>
      <c r="Y4">
        <f t="shared" si="3"/>
        <v>0</v>
      </c>
    </row>
    <row r="5" spans="1:26" x14ac:dyDescent="0.25">
      <c r="A5" s="21" t="s">
        <v>179</v>
      </c>
      <c r="B5">
        <f t="shared" si="2"/>
        <v>0</v>
      </c>
      <c r="C5">
        <f t="shared" si="2"/>
        <v>0</v>
      </c>
      <c r="D5">
        <f t="shared" si="2"/>
        <v>0</v>
      </c>
      <c r="E5">
        <f t="shared" si="2"/>
        <v>0</v>
      </c>
      <c r="F5">
        <f t="shared" si="2"/>
        <v>0</v>
      </c>
      <c r="G5">
        <f t="shared" si="2"/>
        <v>0</v>
      </c>
      <c r="H5">
        <f t="shared" si="2"/>
        <v>0</v>
      </c>
      <c r="I5">
        <f t="shared" si="2"/>
        <v>0</v>
      </c>
      <c r="J5">
        <f>(((0.225270892697175*(2/1.75))*1.5)*3)*5</f>
        <v>5.7926800979273576</v>
      </c>
      <c r="K5">
        <f>(((1.01676321838995*(2/1.75))*1.5)*3)*5</f>
        <v>26.145339901455852</v>
      </c>
      <c r="L5">
        <f>(((1.79607873907207*(2/1.75))*1.5)*3)*5</f>
        <v>46.184881861853228</v>
      </c>
      <c r="M5">
        <f>(((2.15833868813916*(2/1.75))*1.5)*3)*5</f>
        <v>55.500137695006977</v>
      </c>
      <c r="N5">
        <f>(((2.84632817124133*(2/1.75))*1.5)*3)*5</f>
        <v>73.191295831919916</v>
      </c>
      <c r="O5">
        <f>(((2.97418462385325*(2/1.75))*1.5)*3)*5</f>
        <v>76.479033184797856</v>
      </c>
      <c r="P5">
        <f>(((1.84174175786203*(2/1.75))*1.5)*3)*5</f>
        <v>47.359073773595064</v>
      </c>
      <c r="Q5">
        <f>(((0.821934338219425*(2/1.75))*1.5)*3)*5</f>
        <v>21.13545441135664</v>
      </c>
      <c r="R5">
        <f>(((0.286154917750467*(2/1.75))*1.5)*3)*5</f>
        <v>7.3582693135834365</v>
      </c>
      <c r="S5">
        <f t="shared" si="3"/>
        <v>0</v>
      </c>
      <c r="T5">
        <f t="shared" si="3"/>
        <v>0</v>
      </c>
      <c r="U5">
        <f t="shared" si="3"/>
        <v>0</v>
      </c>
      <c r="V5">
        <f t="shared" si="3"/>
        <v>0</v>
      </c>
      <c r="W5">
        <f t="shared" si="3"/>
        <v>0</v>
      </c>
      <c r="X5">
        <f t="shared" si="3"/>
        <v>0</v>
      </c>
      <c r="Y5">
        <f t="shared" si="3"/>
        <v>0</v>
      </c>
    </row>
    <row r="6" spans="1:26" x14ac:dyDescent="0.25">
      <c r="A6" s="21" t="s">
        <v>180</v>
      </c>
      <c r="B6">
        <f>(((7.84936866693835*(2/1.75))*1.5)*3)*5</f>
        <v>201.84090857841468</v>
      </c>
      <c r="C6">
        <f>(((6.45546557278496*(2/1.75))*1.5)*3)*5</f>
        <v>165.99768615732756</v>
      </c>
      <c r="D6">
        <f>(((4.6745810947575*(2/1.75))*1.5)*3)*5</f>
        <v>120.20351386519287</v>
      </c>
      <c r="E6">
        <f>(((5.62374438953321*(2/1.75))*1.5)*3)*5</f>
        <v>144.61057001656826</v>
      </c>
      <c r="F6">
        <f>(((6.75195877237007*(2/1.75))*1.5)*3)*5</f>
        <v>173.62179700380182</v>
      </c>
      <c r="G6">
        <f>(((8.18629275737598*(2/1.75))*1.5)*3)*5</f>
        <v>210.50467090395381</v>
      </c>
      <c r="H6">
        <f>(((7.53362266218538*(2/1.75))*1.5)*3)*5</f>
        <v>193.7217255990526</v>
      </c>
      <c r="I6">
        <f>(((7.53169738166859*(2/1.75))*1.5)*3)*5</f>
        <v>193.67221838576376</v>
      </c>
      <c r="J6">
        <f>(((6.23020775232096*(2/1.75))*1.5)*3)*5</f>
        <v>160.20534220253893</v>
      </c>
      <c r="K6">
        <f>(((6.49782174415426*(2/1.75))*1.5)*3)*5</f>
        <v>167.08684484968097</v>
      </c>
      <c r="L6">
        <f>(((8.11313209773809*(2/1.75))*1.5)*3)*5</f>
        <v>208.62339679897943</v>
      </c>
      <c r="M6">
        <f>(((8.51359044522969*(2/1.75))*1.5)*3)*5</f>
        <v>218.92089716304918</v>
      </c>
      <c r="N6">
        <f>(((7.54902490631966*(2/1.75))*1.5)*3)*5</f>
        <v>194.11778330536271</v>
      </c>
      <c r="O6">
        <f>(((7.66839229836043*(2/1.75))*1.5)*3)*5</f>
        <v>197.18723052926819</v>
      </c>
      <c r="P6">
        <f>(((8.17666635479204*(2/1.75))*1.5)*3)*5</f>
        <v>210.2571348375096</v>
      </c>
      <c r="Q6">
        <f>(((7.27756035345277*(2/1.75))*1.5)*3)*5</f>
        <v>187.13726623164263</v>
      </c>
      <c r="R6">
        <f>(((7.41425527014462*(2/1.75))*1.5)*3)*5</f>
        <v>190.6522783751474</v>
      </c>
      <c r="S6">
        <f>(((7.76658160471654*(2/1.75))*1.5)*3)*5</f>
        <v>199.71209840699674</v>
      </c>
      <c r="T6">
        <f>(((8.84088813308338*(2/1.75))*1.5)*3)*5</f>
        <v>227.33712342214406</v>
      </c>
      <c r="U6">
        <f>(((8.07462648740236*(2/1.75))*1.5)*3)*5</f>
        <v>207.63325253320352</v>
      </c>
      <c r="V6">
        <f>(((7.17744576657989*(2/1.75))*1.5)*3)*5</f>
        <v>184.56289114062571</v>
      </c>
      <c r="W6">
        <f>(((8.15356298859061*(2/1.75))*1.5)*3)*5</f>
        <v>209.66304827804422</v>
      </c>
      <c r="X6">
        <f>(((8.3691944064707*(2/1.75))*1.5)*3)*5</f>
        <v>215.20785616638938</v>
      </c>
      <c r="Y6">
        <f>(((7.46816312461464*(2/1.75))*1.5)*3)*5</f>
        <v>192.03848034723362</v>
      </c>
    </row>
    <row r="7" spans="1:26" x14ac:dyDescent="0.25">
      <c r="A7" s="21" t="s">
        <v>181</v>
      </c>
      <c r="B7">
        <f t="shared" ref="B7:I8" si="4">(((0*(2/1.75))*1.5)*3)*5</f>
        <v>0</v>
      </c>
      <c r="C7">
        <f t="shared" si="4"/>
        <v>0</v>
      </c>
      <c r="D7">
        <f t="shared" si="4"/>
        <v>0</v>
      </c>
      <c r="E7">
        <f t="shared" si="4"/>
        <v>0</v>
      </c>
      <c r="F7">
        <f t="shared" si="4"/>
        <v>0</v>
      </c>
      <c r="G7">
        <f t="shared" si="4"/>
        <v>0</v>
      </c>
      <c r="H7">
        <f t="shared" si="4"/>
        <v>0</v>
      </c>
      <c r="I7">
        <f t="shared" si="4"/>
        <v>0</v>
      </c>
      <c r="J7">
        <f>(((0.310833611752612*(2/1.75))*1.5)*3)*5</f>
        <v>7.9928643022100232</v>
      </c>
      <c r="K7">
        <f>(((1.40295170709963*(2/1.75))*1.5)*3)*5</f>
        <v>36.075901039704775</v>
      </c>
      <c r="L7">
        <f>(((2.47826798559515*(2/1.75))*1.5)*3)*5</f>
        <v>63.726891058161002</v>
      </c>
      <c r="M7">
        <f>(((2.97812203692707*(2/1.75))*1.5)*3)*5</f>
        <v>76.580280949553213</v>
      </c>
      <c r="N7">
        <f>(((3.92742468903638*(2/1.75))*1.5)*3)*5</f>
        <v>100.99092057522121</v>
      </c>
      <c r="O7">
        <f>(((4.10384376597706*(2/1.75))*1.5)*3)*5</f>
        <v>105.52741112512439</v>
      </c>
      <c r="P7">
        <f>(((2.54127479878824*(2/1.75))*1.5)*3)*5</f>
        <v>65.347066254554733</v>
      </c>
      <c r="Q7">
        <f>(((1.13412263747575*(2/1.75))*1.5)*3)*5</f>
        <v>29.163153535090714</v>
      </c>
      <c r="R7">
        <f>(((0.394842696010077*(2/1.75))*1.5)*3)*5</f>
        <v>10.153097897401979</v>
      </c>
      <c r="S7">
        <f t="shared" ref="S7:Y8" si="5">(((0*(2/1.75))*1.5)*3)*5</f>
        <v>0</v>
      </c>
      <c r="T7">
        <f t="shared" si="5"/>
        <v>0</v>
      </c>
      <c r="U7">
        <f t="shared" si="5"/>
        <v>0</v>
      </c>
      <c r="V7">
        <f t="shared" si="5"/>
        <v>0</v>
      </c>
      <c r="W7">
        <f t="shared" si="5"/>
        <v>0</v>
      </c>
      <c r="X7">
        <f t="shared" si="5"/>
        <v>0</v>
      </c>
      <c r="Y7">
        <f t="shared" si="5"/>
        <v>0</v>
      </c>
    </row>
    <row r="8" spans="1:26" x14ac:dyDescent="0.25">
      <c r="A8" s="21" t="s">
        <v>182</v>
      </c>
      <c r="B8">
        <f t="shared" si="4"/>
        <v>0</v>
      </c>
      <c r="C8">
        <f t="shared" si="4"/>
        <v>0</v>
      </c>
      <c r="D8">
        <f t="shared" si="4"/>
        <v>0</v>
      </c>
      <c r="E8">
        <f t="shared" si="4"/>
        <v>0</v>
      </c>
      <c r="F8">
        <f t="shared" si="4"/>
        <v>0</v>
      </c>
      <c r="G8">
        <f t="shared" si="4"/>
        <v>0</v>
      </c>
      <c r="H8">
        <f t="shared" si="4"/>
        <v>0</v>
      </c>
      <c r="I8">
        <f t="shared" si="4"/>
        <v>0</v>
      </c>
      <c r="J8">
        <f>(((0.225270892697175*(2/1.75))*1.5)*3)*5</f>
        <v>5.7926800979273576</v>
      </c>
      <c r="K8">
        <f>(((1.01676321838995*(2/1.75))*1.5)*3)*5</f>
        <v>26.145339901455852</v>
      </c>
      <c r="L8">
        <f>(((1.79607873907207*(2/1.75))*1.5)*3)*5</f>
        <v>46.184881861853228</v>
      </c>
      <c r="M8">
        <f>(((2.15833868813916*(2/1.75))*1.5)*3)*5</f>
        <v>55.500137695006977</v>
      </c>
      <c r="N8">
        <f>(((2.84632817124133*(2/1.75))*1.5)*3)*5</f>
        <v>73.191295831919916</v>
      </c>
      <c r="O8">
        <f>(((2.97418462385325*(2/1.75))*1.5)*3)*5</f>
        <v>76.479033184797856</v>
      </c>
      <c r="P8">
        <f>(((1.84174175786203*(2/1.75))*1.5)*3)*5</f>
        <v>47.359073773595064</v>
      </c>
      <c r="Q8">
        <f>(((0.821934338219425*(2/1.75))*1.5)*3)*5</f>
        <v>21.13545441135664</v>
      </c>
      <c r="R8">
        <f>(((0.286154917750467*(2/1.75))*1.5)*3)*5</f>
        <v>7.3582693135834365</v>
      </c>
      <c r="S8">
        <f t="shared" si="5"/>
        <v>0</v>
      </c>
      <c r="T8">
        <f t="shared" si="5"/>
        <v>0</v>
      </c>
      <c r="U8">
        <f t="shared" si="5"/>
        <v>0</v>
      </c>
      <c r="V8">
        <f t="shared" si="5"/>
        <v>0</v>
      </c>
      <c r="W8">
        <f t="shared" si="5"/>
        <v>0</v>
      </c>
      <c r="X8">
        <f t="shared" si="5"/>
        <v>0</v>
      </c>
      <c r="Y8">
        <f t="shared" si="5"/>
        <v>0</v>
      </c>
    </row>
    <row r="9" spans="1:26" x14ac:dyDescent="0.25">
      <c r="A9" s="21" t="s">
        <v>183</v>
      </c>
      <c r="B9">
        <f>(((7.84936866693835*(2/1.75))*1.5)*3)*5</f>
        <v>201.84090857841468</v>
      </c>
      <c r="C9">
        <f>(((6.45546557278496*(2/1.75))*1.5)*3)*5</f>
        <v>165.99768615732756</v>
      </c>
      <c r="D9">
        <f>(((4.6745810947575*(2/1.75))*1.5)*3)*5</f>
        <v>120.20351386519287</v>
      </c>
      <c r="E9">
        <f>(((5.62374438953321*(2/1.75))*1.5)*3)*5</f>
        <v>144.61057001656826</v>
      </c>
      <c r="F9">
        <f>(((6.75195877237007*(2/1.75))*1.5)*3)*5</f>
        <v>173.62179700380182</v>
      </c>
      <c r="G9">
        <f>(((8.18629275737598*(2/1.75))*1.5)*3)*5</f>
        <v>210.50467090395381</v>
      </c>
      <c r="H9">
        <f>(((7.53362266218538*(2/1.75))*1.5)*3)*5</f>
        <v>193.7217255990526</v>
      </c>
      <c r="I9">
        <f>(((7.53169738166859*(2/1.75))*1.5)*3)*5</f>
        <v>193.67221838576376</v>
      </c>
      <c r="J9">
        <f>(((6.23020775232096*(2/1.75))*1.5)*3)*5</f>
        <v>160.20534220253893</v>
      </c>
      <c r="K9">
        <f>(((6.49782174415426*(2/1.75))*1.5)*3)*5</f>
        <v>167.08684484968097</v>
      </c>
      <c r="L9">
        <f>(((8.11313209773809*(2/1.75))*1.5)*3)*5</f>
        <v>208.62339679897943</v>
      </c>
      <c r="M9">
        <f>(((8.51359044522969*(2/1.75))*1.5)*3)*5</f>
        <v>218.92089716304918</v>
      </c>
      <c r="N9">
        <f>(((7.54902490631966*(2/1.75))*1.5)*3)*5</f>
        <v>194.11778330536271</v>
      </c>
      <c r="O9">
        <f>(((7.66839229836043*(2/1.75))*1.5)*3)*5</f>
        <v>197.18723052926819</v>
      </c>
      <c r="P9">
        <f>(((8.17666635479204*(2/1.75))*1.5)*3)*5</f>
        <v>210.2571348375096</v>
      </c>
      <c r="Q9">
        <f>(((7.27756035345277*(2/1.75))*1.5)*3)*5</f>
        <v>187.13726623164263</v>
      </c>
      <c r="R9">
        <f>(((7.41425527014462*(2/1.75))*1.5)*3)*5</f>
        <v>190.6522783751474</v>
      </c>
      <c r="S9">
        <f>(((7.76658160471654*(2/1.75))*1.5)*3)*5</f>
        <v>199.71209840699674</v>
      </c>
      <c r="T9">
        <f>(((8.84088813308338*(2/1.75))*1.5)*3)*5</f>
        <v>227.33712342214406</v>
      </c>
      <c r="U9">
        <f>(((8.07462648740236*(2/1.75))*1.5)*3)*5</f>
        <v>207.63325253320352</v>
      </c>
      <c r="V9">
        <f>(((7.17744576657989*(2/1.75))*1.5)*3)*5</f>
        <v>184.56289114062571</v>
      </c>
      <c r="W9">
        <f>(((8.15356298859061*(2/1.75))*1.5)*3)*5</f>
        <v>209.66304827804422</v>
      </c>
      <c r="X9">
        <f>(((8.3691944064707*(2/1.75))*1.5)*3)*5</f>
        <v>215.20785616638938</v>
      </c>
      <c r="Y9">
        <f>(((7.46816312461464*(2/1.75))*1.5)*3)*5</f>
        <v>192.03848034723362</v>
      </c>
    </row>
    <row r="10" spans="1:26" x14ac:dyDescent="0.25">
      <c r="A10" s="21" t="s">
        <v>184</v>
      </c>
      <c r="B10">
        <f t="shared" ref="B10:I10" si="6">(((0*(2/1.75))*1.5)*3)*5</f>
        <v>0</v>
      </c>
      <c r="C10">
        <f t="shared" si="6"/>
        <v>0</v>
      </c>
      <c r="D10">
        <f t="shared" si="6"/>
        <v>0</v>
      </c>
      <c r="E10">
        <f t="shared" si="6"/>
        <v>0</v>
      </c>
      <c r="F10">
        <f t="shared" si="6"/>
        <v>0</v>
      </c>
      <c r="G10">
        <f t="shared" si="6"/>
        <v>0</v>
      </c>
      <c r="H10">
        <f t="shared" si="6"/>
        <v>0</v>
      </c>
      <c r="I10">
        <f t="shared" si="6"/>
        <v>0</v>
      </c>
      <c r="J10">
        <f>(((0.310833611752612*(2/1.75))*1.5)*3)*5</f>
        <v>7.9928643022100232</v>
      </c>
      <c r="K10">
        <f>(((1.40295170709963*(2/1.75))*1.5)*3)*5</f>
        <v>36.075901039704775</v>
      </c>
      <c r="L10">
        <f>(((2.47826798559515*(2/1.75))*1.5)*3)*5</f>
        <v>63.726891058161002</v>
      </c>
      <c r="M10">
        <f>(((2.97812203692707*(2/1.75))*1.5)*3)*5</f>
        <v>76.580280949553213</v>
      </c>
      <c r="N10">
        <f>(((3.92742468903638*(2/1.75))*1.5)*3)*5</f>
        <v>100.99092057522121</v>
      </c>
      <c r="O10">
        <f>(((4.10384376597706*(2/1.75))*1.5)*3)*5</f>
        <v>105.52741112512439</v>
      </c>
      <c r="P10">
        <f>(((2.54127479878824*(2/1.75))*1.5)*3)*5</f>
        <v>65.347066254554733</v>
      </c>
      <c r="Q10">
        <f>(((1.13412263747575*(2/1.75))*1.5)*3)*5</f>
        <v>29.163153535090714</v>
      </c>
      <c r="R10">
        <f>(((0.394842696010077*(2/1.75))*1.5)*3)*5</f>
        <v>10.153097897401979</v>
      </c>
      <c r="S10">
        <f t="shared" ref="S10:Y10" si="7">(((0*(2/1.75))*1.5)*3)*5</f>
        <v>0</v>
      </c>
      <c r="T10">
        <f t="shared" si="7"/>
        <v>0</v>
      </c>
      <c r="U10">
        <f t="shared" si="7"/>
        <v>0</v>
      </c>
      <c r="V10">
        <f t="shared" si="7"/>
        <v>0</v>
      </c>
      <c r="W10">
        <f t="shared" si="7"/>
        <v>0</v>
      </c>
      <c r="X10">
        <f t="shared" si="7"/>
        <v>0</v>
      </c>
      <c r="Y10">
        <f t="shared" si="7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136</v>
      </c>
    </row>
    <row r="2" spans="1:1" x14ac:dyDescent="0.25">
      <c r="A2">
        <v>200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26"/>
  <sheetViews>
    <sheetView workbookViewId="0">
      <selection activeCell="B3" sqref="B3"/>
    </sheetView>
  </sheetViews>
  <sheetFormatPr defaultRowHeight="15" x14ac:dyDescent="0.25"/>
  <cols>
    <col min="1" max="1" width="14.42578125" customWidth="1"/>
    <col min="2" max="2" width="27.140625" customWidth="1"/>
  </cols>
  <sheetData>
    <row r="1" spans="1:16" x14ac:dyDescent="0.25">
      <c r="A1" s="45" t="s">
        <v>138</v>
      </c>
      <c r="B1" s="47" t="s">
        <v>175</v>
      </c>
    </row>
    <row r="2" spans="1:16" ht="15.75" thickBot="1" x14ac:dyDescent="0.3">
      <c r="A2" s="46"/>
      <c r="B2" s="48"/>
      <c r="E2" s="24" t="s">
        <v>139</v>
      </c>
      <c r="F2" s="25" t="s">
        <v>140</v>
      </c>
      <c r="G2" s="25" t="s">
        <v>141</v>
      </c>
      <c r="H2" s="25" t="s">
        <v>142</v>
      </c>
      <c r="I2" s="24" t="s">
        <v>143</v>
      </c>
      <c r="J2" s="25" t="s">
        <v>144</v>
      </c>
      <c r="K2" s="25" t="s">
        <v>145</v>
      </c>
      <c r="L2" s="25" t="s">
        <v>146</v>
      </c>
      <c r="M2" s="24" t="s">
        <v>147</v>
      </c>
      <c r="N2" s="25" t="s">
        <v>148</v>
      </c>
      <c r="O2" s="25" t="s">
        <v>149</v>
      </c>
      <c r="P2" s="25" t="s">
        <v>150</v>
      </c>
    </row>
    <row r="3" spans="1:16" x14ac:dyDescent="0.25">
      <c r="A3" s="26" t="s">
        <v>151</v>
      </c>
      <c r="B3" s="30">
        <v>152.2204183901836</v>
      </c>
      <c r="E3" s="27">
        <v>-6.1835471613186233</v>
      </c>
      <c r="F3" s="27">
        <v>4.7976809445552879</v>
      </c>
      <c r="G3" s="27">
        <v>-1.9728596824650726</v>
      </c>
      <c r="H3" s="27">
        <v>-0.7556801952036617</v>
      </c>
      <c r="I3" s="27">
        <v>2.2305022648456143</v>
      </c>
      <c r="J3" s="27">
        <v>26.363508786210041</v>
      </c>
      <c r="K3" s="27">
        <v>16.107983551888452</v>
      </c>
      <c r="L3" s="27">
        <v>11.529505586368579</v>
      </c>
      <c r="M3" s="27">
        <v>8.714100527829526</v>
      </c>
      <c r="N3" s="27">
        <v>152.2204183901836</v>
      </c>
      <c r="O3" s="27">
        <v>135.23572675389264</v>
      </c>
      <c r="P3" s="27">
        <v>11.645926058735036</v>
      </c>
    </row>
    <row r="4" spans="1:16" x14ac:dyDescent="0.25">
      <c r="A4" s="28" t="s">
        <v>152</v>
      </c>
      <c r="B4" s="30">
        <v>150.05050777330857</v>
      </c>
      <c r="E4" s="27">
        <v>-4.2178689629040553</v>
      </c>
      <c r="F4" s="27">
        <v>-1.3694251783372204</v>
      </c>
      <c r="G4" s="27">
        <v>0.81440367535645364</v>
      </c>
      <c r="H4" s="27">
        <v>-3.1534970848588877</v>
      </c>
      <c r="I4" s="27">
        <v>-4.3624241934315275</v>
      </c>
      <c r="J4" s="27">
        <v>30.936367249601318</v>
      </c>
      <c r="K4" s="27">
        <v>102.58198389644998</v>
      </c>
      <c r="L4" s="27">
        <v>15.580814611422499</v>
      </c>
      <c r="M4" s="27">
        <v>8.196507492486111</v>
      </c>
      <c r="N4" s="27">
        <v>150.05050777330857</v>
      </c>
      <c r="O4" s="27">
        <v>122.54583503152482</v>
      </c>
      <c r="P4" s="27">
        <v>10.029900364206325</v>
      </c>
    </row>
    <row r="5" spans="1:16" x14ac:dyDescent="0.25">
      <c r="A5" s="28" t="s">
        <v>153</v>
      </c>
      <c r="B5" s="30">
        <v>166.06362854986918</v>
      </c>
      <c r="E5" s="27">
        <v>-2.2591946442403312</v>
      </c>
      <c r="F5" s="27">
        <v>-3.1813311243549358</v>
      </c>
      <c r="G5" s="27">
        <v>-5.6619975351970062</v>
      </c>
      <c r="H5" s="27">
        <v>-6.0718169566635698</v>
      </c>
      <c r="I5" s="27">
        <v>-5.6113321400828449</v>
      </c>
      <c r="J5" s="27">
        <v>47.692199864934949</v>
      </c>
      <c r="K5" s="27">
        <v>207.73817598783361</v>
      </c>
      <c r="L5" s="27">
        <v>3.4734266287041056</v>
      </c>
      <c r="M5" s="27">
        <v>5.9322595884088871</v>
      </c>
      <c r="N5" s="27">
        <v>166.06362854986918</v>
      </c>
      <c r="O5" s="27">
        <v>94.471945647449047</v>
      </c>
      <c r="P5" s="27">
        <v>6.9360142577494175</v>
      </c>
    </row>
    <row r="6" spans="1:16" x14ac:dyDescent="0.25">
      <c r="A6" s="28" t="s">
        <v>154</v>
      </c>
      <c r="B6" s="30">
        <v>157.35852284925164</v>
      </c>
      <c r="E6" s="27">
        <v>-0.76339750981742949</v>
      </c>
      <c r="F6" s="27">
        <v>-4.1541947714224658</v>
      </c>
      <c r="G6" s="27">
        <v>-6.235182946792186</v>
      </c>
      <c r="H6" s="27">
        <v>-7.2610584690949995</v>
      </c>
      <c r="I6" s="27">
        <v>-6.1097617547892096</v>
      </c>
      <c r="J6" s="27">
        <v>-6.1064400307707789</v>
      </c>
      <c r="K6" s="27">
        <v>111.88577882138132</v>
      </c>
      <c r="L6" s="27">
        <v>0.58005688898502228</v>
      </c>
      <c r="M6" s="27">
        <v>6.5326014065905085</v>
      </c>
      <c r="N6" s="27">
        <v>157.35852284925164</v>
      </c>
      <c r="O6" s="27">
        <v>163.6682432194861</v>
      </c>
      <c r="P6" s="27">
        <v>7.795311429373962</v>
      </c>
    </row>
    <row r="7" spans="1:16" x14ac:dyDescent="0.25">
      <c r="A7" s="28" t="s">
        <v>155</v>
      </c>
      <c r="B7" s="30">
        <v>173.37804464772213</v>
      </c>
      <c r="E7" s="27">
        <v>-1.8517608223696127</v>
      </c>
      <c r="F7" s="27">
        <v>3.81706087770712</v>
      </c>
      <c r="G7" s="27">
        <v>5.0649753653260916</v>
      </c>
      <c r="H7" s="27">
        <v>-3.6705838168974014</v>
      </c>
      <c r="I7" s="27">
        <v>10.647243482219535</v>
      </c>
      <c r="J7" s="27">
        <v>20.623532524182231</v>
      </c>
      <c r="K7" s="27">
        <v>161.61397981696987</v>
      </c>
      <c r="L7" s="27">
        <v>2.0297136492793162</v>
      </c>
      <c r="M7" s="27">
        <v>11.432471944334742</v>
      </c>
      <c r="N7" s="27">
        <v>173.37804464772213</v>
      </c>
      <c r="O7" s="27">
        <v>120.21060168520172</v>
      </c>
      <c r="P7" s="27">
        <v>13.728388749131577</v>
      </c>
    </row>
    <row r="8" spans="1:16" x14ac:dyDescent="0.25">
      <c r="A8" s="28" t="s">
        <v>156</v>
      </c>
      <c r="B8" s="30">
        <v>193.66680269380748</v>
      </c>
      <c r="E8" s="27">
        <v>-2.9577042894733134</v>
      </c>
      <c r="F8" s="27">
        <v>22.20805521403528</v>
      </c>
      <c r="G8" s="27">
        <v>2.4097240854322828</v>
      </c>
      <c r="H8" s="27">
        <v>-3.1840831407715373</v>
      </c>
      <c r="I8" s="27">
        <v>15.692162831689821</v>
      </c>
      <c r="J8" s="27">
        <v>65.947363836652059</v>
      </c>
      <c r="K8" s="27">
        <v>192.06502806377532</v>
      </c>
      <c r="L8" s="27">
        <v>16.031248869510957</v>
      </c>
      <c r="M8" s="27">
        <v>55.743892097217348</v>
      </c>
      <c r="N8" s="27">
        <v>193.66680269380748</v>
      </c>
      <c r="O8" s="27">
        <v>98.269562169840626</v>
      </c>
      <c r="P8" s="27">
        <v>35.018367862415587</v>
      </c>
    </row>
    <row r="9" spans="1:16" x14ac:dyDescent="0.25">
      <c r="A9" s="28" t="s">
        <v>157</v>
      </c>
      <c r="B9" s="30">
        <v>261.78035729163827</v>
      </c>
      <c r="E9" s="27">
        <v>19.259509376635545</v>
      </c>
      <c r="F9" s="27">
        <v>20.525149652052406</v>
      </c>
      <c r="G9" s="27">
        <v>14.304519264874566</v>
      </c>
      <c r="H9" s="27">
        <v>9.2448102075370873</v>
      </c>
      <c r="I9" s="27">
        <v>43.127979259085052</v>
      </c>
      <c r="J9" s="27">
        <v>372.70365578649222</v>
      </c>
      <c r="K9" s="27">
        <v>274.46570727904594</v>
      </c>
      <c r="L9" s="27">
        <v>9.3012693733271572</v>
      </c>
      <c r="M9" s="27">
        <v>127.00610114182058</v>
      </c>
      <c r="N9" s="27">
        <v>261.78035729163827</v>
      </c>
      <c r="O9" s="27">
        <v>154.2749064015207</v>
      </c>
      <c r="P9" s="27">
        <v>95.448020670792133</v>
      </c>
    </row>
    <row r="10" spans="1:16" x14ac:dyDescent="0.25">
      <c r="A10" s="28" t="s">
        <v>158</v>
      </c>
      <c r="B10" s="30">
        <v>299.83136331505506</v>
      </c>
      <c r="E10" s="27">
        <v>-1.2636599802445792</v>
      </c>
      <c r="F10" s="27">
        <v>-3.8714381748620759</v>
      </c>
      <c r="G10" s="27">
        <v>-0.53159076029586505</v>
      </c>
      <c r="H10" s="27">
        <v>13.5442054085176</v>
      </c>
      <c r="I10" s="27">
        <v>46.857584635546232</v>
      </c>
      <c r="J10" s="27">
        <v>180.96884252262822</v>
      </c>
      <c r="K10" s="27">
        <v>221.67561087824654</v>
      </c>
      <c r="L10" s="27">
        <v>12.563610232820912</v>
      </c>
      <c r="M10" s="27">
        <v>10.568948210760622</v>
      </c>
      <c r="N10" s="27">
        <v>299.83136331505506</v>
      </c>
      <c r="O10" s="27">
        <v>22.472955452855718</v>
      </c>
      <c r="P10" s="27">
        <v>-5.5397223765681867</v>
      </c>
    </row>
    <row r="11" spans="1:16" x14ac:dyDescent="0.25">
      <c r="A11" s="28" t="s">
        <v>159</v>
      </c>
      <c r="B11" s="30">
        <v>319.60583266479654</v>
      </c>
      <c r="E11" s="27">
        <v>7.9379192871988842</v>
      </c>
      <c r="F11" s="27">
        <v>-6.4419484914800398</v>
      </c>
      <c r="G11" s="27">
        <v>86.211857928538578</v>
      </c>
      <c r="H11" s="27">
        <v>100.30030172452578</v>
      </c>
      <c r="I11" s="27">
        <v>-6.2119998676067167</v>
      </c>
      <c r="J11" s="27">
        <v>133.11315444785649</v>
      </c>
      <c r="K11" s="27">
        <v>18.591007814151556</v>
      </c>
      <c r="L11" s="27">
        <v>6.234576999675645</v>
      </c>
      <c r="M11" s="27">
        <v>6.3587915250390337</v>
      </c>
      <c r="N11" s="27">
        <v>319.60583266479654</v>
      </c>
      <c r="O11" s="27">
        <v>9.6100483688570932</v>
      </c>
      <c r="P11" s="27">
        <v>-8.360930970205791</v>
      </c>
    </row>
    <row r="12" spans="1:16" x14ac:dyDescent="0.25">
      <c r="A12" s="28" t="s">
        <v>160</v>
      </c>
      <c r="B12" s="30">
        <v>313.48183283489487</v>
      </c>
      <c r="E12" s="27">
        <v>37.839892322866646</v>
      </c>
      <c r="F12" s="27">
        <v>4.4415169968756816</v>
      </c>
      <c r="G12" s="27">
        <v>130.46858091092523</v>
      </c>
      <c r="H12" s="27">
        <v>97.600066720361042</v>
      </c>
      <c r="I12" s="27">
        <v>-6.5478193018049611</v>
      </c>
      <c r="J12" s="27">
        <v>239.29631053397154</v>
      </c>
      <c r="K12" s="27">
        <v>-3.2484526350965499</v>
      </c>
      <c r="L12" s="27">
        <v>5.9502904691176957</v>
      </c>
      <c r="M12" s="27">
        <v>6.1181964127213524</v>
      </c>
      <c r="N12" s="27">
        <v>313.48183283489487</v>
      </c>
      <c r="O12" s="27">
        <v>5.6940952504349367</v>
      </c>
      <c r="P12" s="27">
        <v>86.605150884946497</v>
      </c>
    </row>
    <row r="13" spans="1:16" x14ac:dyDescent="0.25">
      <c r="A13" s="28" t="s">
        <v>161</v>
      </c>
      <c r="B13" s="30">
        <v>321.52905085829804</v>
      </c>
      <c r="E13" s="27">
        <v>-10.749907728571886</v>
      </c>
      <c r="F13" s="27">
        <v>105.29691133618432</v>
      </c>
      <c r="G13" s="27">
        <v>112.61549282672019</v>
      </c>
      <c r="H13" s="27">
        <v>-7.3807058842149074</v>
      </c>
      <c r="I13" s="27">
        <v>-7.2241585292883608</v>
      </c>
      <c r="J13" s="27">
        <v>132.86659063121161</v>
      </c>
      <c r="K13" s="27">
        <v>-7.6927986292829935</v>
      </c>
      <c r="L13" s="27">
        <v>3.8999889172749884</v>
      </c>
      <c r="M13" s="27">
        <v>122.8103522181412</v>
      </c>
      <c r="N13" s="27">
        <v>321.52905085829804</v>
      </c>
      <c r="O13" s="27">
        <v>10.297973113359879</v>
      </c>
      <c r="P13" s="27">
        <v>-0.63991113061636473</v>
      </c>
    </row>
    <row r="14" spans="1:16" x14ac:dyDescent="0.25">
      <c r="A14" s="28" t="s">
        <v>162</v>
      </c>
      <c r="B14" s="30">
        <v>317.71681298078374</v>
      </c>
      <c r="E14" s="27">
        <v>-5.9072052350458399</v>
      </c>
      <c r="F14" s="27">
        <v>134.59787612173179</v>
      </c>
      <c r="G14" s="27">
        <v>139.45061307498636</v>
      </c>
      <c r="H14" s="27">
        <v>-7.5780901600980775</v>
      </c>
      <c r="I14" s="27">
        <v>-7.3828918409066659</v>
      </c>
      <c r="J14" s="27">
        <v>14.672458154629515</v>
      </c>
      <c r="K14" s="27">
        <v>-7.6596574353667393</v>
      </c>
      <c r="L14" s="27">
        <v>9.141790753547598</v>
      </c>
      <c r="M14" s="27">
        <v>264.14718191408519</v>
      </c>
      <c r="N14" s="27">
        <v>317.71681298078374</v>
      </c>
      <c r="O14" s="27">
        <v>9.8536207594272103</v>
      </c>
      <c r="P14" s="27">
        <v>114.29385256741932</v>
      </c>
    </row>
    <row r="15" spans="1:16" x14ac:dyDescent="0.25">
      <c r="A15" s="28" t="s">
        <v>163</v>
      </c>
      <c r="B15" s="30">
        <v>327.08913530230956</v>
      </c>
      <c r="E15" s="27">
        <v>-3.0586515638106491</v>
      </c>
      <c r="F15" s="27">
        <v>188.9392398372089</v>
      </c>
      <c r="G15" s="27">
        <v>115.3199727920175</v>
      </c>
      <c r="H15" s="27">
        <v>-9.4660465839948014</v>
      </c>
      <c r="I15" s="27">
        <v>-7.2744340114113575</v>
      </c>
      <c r="J15" s="27">
        <v>4.2294253493388734</v>
      </c>
      <c r="K15" s="27">
        <v>-7.2482250081582116</v>
      </c>
      <c r="L15" s="27">
        <v>8.0119983407517079</v>
      </c>
      <c r="M15" s="27">
        <v>307.01057177942886</v>
      </c>
      <c r="N15" s="27">
        <v>327.08913530230956</v>
      </c>
      <c r="O15" s="27">
        <v>10.07260125277776</v>
      </c>
      <c r="P15" s="27">
        <v>169.07181527929174</v>
      </c>
    </row>
    <row r="16" spans="1:16" x14ac:dyDescent="0.25">
      <c r="A16" s="28" t="s">
        <v>164</v>
      </c>
      <c r="B16" s="30">
        <v>326.52236226422156</v>
      </c>
      <c r="E16" s="27">
        <v>7.4245738573276618</v>
      </c>
      <c r="F16" s="27">
        <v>163.55881502432726</v>
      </c>
      <c r="G16" s="27">
        <v>139.89187115484958</v>
      </c>
      <c r="H16" s="27">
        <v>-7.8503060788440067</v>
      </c>
      <c r="I16" s="27">
        <v>-4.8099269639783575</v>
      </c>
      <c r="J16" s="27">
        <v>109.67148197718139</v>
      </c>
      <c r="K16" s="27">
        <v>-6.9591702454239091</v>
      </c>
      <c r="L16" s="27">
        <v>3.580791403684966</v>
      </c>
      <c r="M16" s="27">
        <v>315.7468926249303</v>
      </c>
      <c r="N16" s="27">
        <v>326.52236226422156</v>
      </c>
      <c r="O16" s="27">
        <v>24.723349427573144</v>
      </c>
      <c r="P16" s="27">
        <v>154.6931372580255</v>
      </c>
    </row>
    <row r="17" spans="1:16" x14ac:dyDescent="0.25">
      <c r="A17" s="28" t="s">
        <v>165</v>
      </c>
      <c r="B17" s="30">
        <v>302.1849321845761</v>
      </c>
      <c r="E17" s="27">
        <v>2.2548903140652867</v>
      </c>
      <c r="F17" s="27">
        <v>140.98445166824214</v>
      </c>
      <c r="G17" s="27">
        <v>52.129482344505398</v>
      </c>
      <c r="H17" s="27">
        <v>-10.432169903279105</v>
      </c>
      <c r="I17" s="27">
        <v>-2.7403083890841407</v>
      </c>
      <c r="J17" s="27">
        <v>36.81095477419489</v>
      </c>
      <c r="K17" s="27">
        <v>-5.8237663329066605</v>
      </c>
      <c r="L17" s="27">
        <v>14.790303210986711</v>
      </c>
      <c r="M17" s="27">
        <v>176.21919742226649</v>
      </c>
      <c r="N17" s="27">
        <v>302.1849321845761</v>
      </c>
      <c r="O17" s="27">
        <v>17.661973185059477</v>
      </c>
      <c r="P17" s="27">
        <v>7.0221019964615765</v>
      </c>
    </row>
    <row r="18" spans="1:16" x14ac:dyDescent="0.25">
      <c r="A18" s="28" t="s">
        <v>166</v>
      </c>
      <c r="B18" s="30">
        <v>290.43249124668921</v>
      </c>
      <c r="E18" s="27">
        <v>-8.1951244696670464</v>
      </c>
      <c r="F18" s="27">
        <v>210.79690967312578</v>
      </c>
      <c r="G18" s="27">
        <v>130.24138387829544</v>
      </c>
      <c r="H18" s="27">
        <v>68.831189593709411</v>
      </c>
      <c r="I18" s="27">
        <v>-5.4499481023964433</v>
      </c>
      <c r="J18" s="27">
        <v>99.109630766695943</v>
      </c>
      <c r="K18" s="27">
        <v>-5.3838605228460867</v>
      </c>
      <c r="L18" s="27">
        <v>60.160265499679497</v>
      </c>
      <c r="M18" s="27">
        <v>8.3258888778296782</v>
      </c>
      <c r="N18" s="27">
        <v>290.43249124668921</v>
      </c>
      <c r="O18" s="27">
        <v>13.67303859971728</v>
      </c>
      <c r="P18" s="27">
        <v>6.0068200065670396</v>
      </c>
    </row>
    <row r="19" spans="1:16" x14ac:dyDescent="0.25">
      <c r="A19" s="28" t="s">
        <v>167</v>
      </c>
      <c r="B19" s="30">
        <v>298.4599905847611</v>
      </c>
      <c r="E19" s="27">
        <v>-11.387480610426525</v>
      </c>
      <c r="F19" s="27">
        <v>159.42907089540367</v>
      </c>
      <c r="G19" s="27">
        <v>20.748219836818127</v>
      </c>
      <c r="H19" s="27">
        <v>83.821138394075973</v>
      </c>
      <c r="I19" s="27">
        <v>-4.2609363379846066</v>
      </c>
      <c r="J19" s="27">
        <v>115.2311302998628</v>
      </c>
      <c r="K19" s="27">
        <v>-6.7057285685023853</v>
      </c>
      <c r="L19" s="27">
        <v>126.87570447965982</v>
      </c>
      <c r="M19" s="27">
        <v>10.141173871396608</v>
      </c>
      <c r="N19" s="27">
        <v>298.4599905847611</v>
      </c>
      <c r="O19" s="27">
        <v>11.37398690326868</v>
      </c>
      <c r="P19" s="27">
        <v>4.0463893428421027</v>
      </c>
    </row>
    <row r="20" spans="1:16" x14ac:dyDescent="0.25">
      <c r="A20" s="28" t="s">
        <v>168</v>
      </c>
      <c r="B20" s="30">
        <v>267.73674006843908</v>
      </c>
      <c r="E20" s="27">
        <v>-8.9386124902384179</v>
      </c>
      <c r="F20" s="27">
        <v>175.84354024762638</v>
      </c>
      <c r="G20" s="27">
        <v>-2.1233749252954714</v>
      </c>
      <c r="H20" s="27">
        <v>-8.0431680805675043</v>
      </c>
      <c r="I20" s="27">
        <v>-3.2452853753465805</v>
      </c>
      <c r="J20" s="27">
        <v>37.984568784801183</v>
      </c>
      <c r="K20" s="27">
        <v>-7.8784111038215983</v>
      </c>
      <c r="L20" s="27">
        <v>137.33347643731321</v>
      </c>
      <c r="M20" s="27">
        <v>8.4668381867823221</v>
      </c>
      <c r="N20" s="27">
        <v>267.73674006843908</v>
      </c>
      <c r="O20" s="27">
        <v>8.7943187414577899</v>
      </c>
      <c r="P20" s="27">
        <v>4.4140083644039381</v>
      </c>
    </row>
    <row r="21" spans="1:16" x14ac:dyDescent="0.25">
      <c r="A21" s="28" t="s">
        <v>169</v>
      </c>
      <c r="B21" s="30">
        <v>256.48805003044811</v>
      </c>
      <c r="E21" s="27">
        <v>-14.30909611896182</v>
      </c>
      <c r="F21" s="27">
        <v>181.51079195052225</v>
      </c>
      <c r="G21" s="27">
        <v>-5.2112667547996283</v>
      </c>
      <c r="H21" s="27">
        <v>-3.9546297851811008</v>
      </c>
      <c r="I21" s="27">
        <v>-2.0508264728678296</v>
      </c>
      <c r="J21" s="27">
        <v>68.567550053056024</v>
      </c>
      <c r="K21" s="27">
        <v>-6.7056132917392821</v>
      </c>
      <c r="L21" s="27">
        <v>42.565949752489026</v>
      </c>
      <c r="M21" s="27">
        <v>7.3024006659849476</v>
      </c>
      <c r="N21" s="27">
        <v>256.48805003044811</v>
      </c>
      <c r="O21" s="27">
        <v>43.754735942738044</v>
      </c>
      <c r="P21" s="27">
        <v>0.67710335580899605</v>
      </c>
    </row>
    <row r="22" spans="1:16" x14ac:dyDescent="0.25">
      <c r="A22" s="28" t="s">
        <v>170</v>
      </c>
      <c r="B22" s="30">
        <v>232.76194153463234</v>
      </c>
      <c r="E22" s="27">
        <v>-14.981536520896835</v>
      </c>
      <c r="F22" s="27">
        <v>151.2972298868338</v>
      </c>
      <c r="G22" s="27">
        <v>5.1473743676844004</v>
      </c>
      <c r="H22" s="27">
        <v>-10.423522283815878</v>
      </c>
      <c r="I22" s="27">
        <v>26.978842865599571</v>
      </c>
      <c r="J22" s="27">
        <v>133.92718561583649</v>
      </c>
      <c r="K22" s="27">
        <v>26.168389920975063</v>
      </c>
      <c r="L22" s="27">
        <v>13.916937178270009</v>
      </c>
      <c r="M22" s="27">
        <v>10.431007784747498</v>
      </c>
      <c r="N22" s="27">
        <v>232.76194153463234</v>
      </c>
      <c r="O22" s="27">
        <v>131.69611212075603</v>
      </c>
      <c r="P22" s="27">
        <v>-1.7205986384410699</v>
      </c>
    </row>
    <row r="23" spans="1:16" x14ac:dyDescent="0.25">
      <c r="A23" s="28" t="s">
        <v>171</v>
      </c>
      <c r="B23" s="30">
        <v>215.09333232137158</v>
      </c>
      <c r="E23" s="27">
        <v>-7.3050047062793579</v>
      </c>
      <c r="F23" s="27">
        <v>121.97474553190236</v>
      </c>
      <c r="G23" s="27">
        <v>25.018292561306563</v>
      </c>
      <c r="H23" s="27">
        <v>-5.4500794107285291</v>
      </c>
      <c r="I23" s="27">
        <v>48.403724427282775</v>
      </c>
      <c r="J23" s="27">
        <v>168.90137386305159</v>
      </c>
      <c r="K23" s="27">
        <v>165.30492348397337</v>
      </c>
      <c r="L23" s="27">
        <v>14.592955815408695</v>
      </c>
      <c r="M23" s="27">
        <v>40.435590980713627</v>
      </c>
      <c r="N23" s="27">
        <v>215.09333232137158</v>
      </c>
      <c r="O23" s="27">
        <v>58.255252147655384</v>
      </c>
      <c r="P23" s="27">
        <v>-2.8829306360040419</v>
      </c>
    </row>
    <row r="24" spans="1:16" x14ac:dyDescent="0.25">
      <c r="A24" s="28" t="s">
        <v>172</v>
      </c>
      <c r="B24" s="30">
        <v>220.09423363741638</v>
      </c>
      <c r="E24" s="27">
        <v>28.290068880164107</v>
      </c>
      <c r="F24" s="27">
        <v>84.679711813500617</v>
      </c>
      <c r="G24" s="27">
        <v>33.801462730083919</v>
      </c>
      <c r="H24" s="27">
        <v>25.269407808428795</v>
      </c>
      <c r="I24" s="27">
        <v>188.7993009403491</v>
      </c>
      <c r="J24" s="27">
        <v>71.226417497807944</v>
      </c>
      <c r="K24" s="27">
        <v>232.18751600952206</v>
      </c>
      <c r="L24" s="27">
        <v>28.730043055175138</v>
      </c>
      <c r="M24" s="27">
        <v>110.44050463964186</v>
      </c>
      <c r="N24" s="27">
        <v>220.09423363741638</v>
      </c>
      <c r="O24" s="27">
        <v>108.46753561993245</v>
      </c>
      <c r="P24" s="27">
        <v>75.511284102241021</v>
      </c>
    </row>
    <row r="25" spans="1:16" x14ac:dyDescent="0.25">
      <c r="A25" s="28" t="s">
        <v>173</v>
      </c>
      <c r="B25" s="30">
        <v>189.07012634918857</v>
      </c>
      <c r="E25" s="27">
        <v>74.717031949399725</v>
      </c>
      <c r="F25" s="27">
        <v>53.590316197166217</v>
      </c>
      <c r="G25" s="27">
        <v>5.2987623920459335</v>
      </c>
      <c r="H25" s="27">
        <v>-3.2945098074812988</v>
      </c>
      <c r="I25" s="27">
        <v>112.68935495696287</v>
      </c>
      <c r="J25" s="27">
        <v>-5.0865255105925016</v>
      </c>
      <c r="K25" s="27">
        <v>189.66520872700571</v>
      </c>
      <c r="L25" s="27">
        <v>10.252537616698101</v>
      </c>
      <c r="M25" s="27">
        <v>9.234040442392379</v>
      </c>
      <c r="N25" s="27">
        <v>189.07012634918857</v>
      </c>
      <c r="O25" s="27">
        <v>41.461718101471945</v>
      </c>
      <c r="P25" s="27">
        <v>2.4124087556115463</v>
      </c>
    </row>
    <row r="26" spans="1:16" ht="15.75" thickBot="1" x14ac:dyDescent="0.3">
      <c r="A26" s="29" t="s">
        <v>174</v>
      </c>
      <c r="B26" s="30">
        <v>105.61329024844777</v>
      </c>
      <c r="E26" s="27">
        <v>51.159681775777464</v>
      </c>
      <c r="F26" s="27">
        <v>43.193711125770008</v>
      </c>
      <c r="G26" s="27">
        <v>17.042061926773343</v>
      </c>
      <c r="H26" s="27">
        <v>11.93276814461678</v>
      </c>
      <c r="I26" s="27">
        <v>136.80946881889864</v>
      </c>
      <c r="J26" s="27">
        <v>-5.2867472680464687</v>
      </c>
      <c r="K26" s="27">
        <v>97.018397718299624</v>
      </c>
      <c r="L26" s="27">
        <v>13.019764259706079</v>
      </c>
      <c r="M26" s="27">
        <v>8.4055499949878243</v>
      </c>
      <c r="N26" s="27">
        <v>105.61329024844777</v>
      </c>
      <c r="O26" s="27">
        <v>57.506228559259249</v>
      </c>
      <c r="P26" s="27">
        <v>3.7242466526868143</v>
      </c>
    </row>
  </sheetData>
  <mergeCells count="2">
    <mergeCell ref="A1:A2"/>
    <mergeCell ref="B1:B2"/>
  </mergeCell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5"/>
  <sheetViews>
    <sheetView workbookViewId="0">
      <selection activeCell="H2" sqref="H2"/>
    </sheetView>
  </sheetViews>
  <sheetFormatPr defaultRowHeight="15" x14ac:dyDescent="0.25"/>
  <cols>
    <col min="9" max="9" width="10.42578125" customWidth="1"/>
  </cols>
  <sheetData>
    <row r="1" spans="1:32" ht="30" x14ac:dyDescent="0.25">
      <c r="A1" s="2" t="s">
        <v>5</v>
      </c>
      <c r="B1" s="2" t="s">
        <v>6</v>
      </c>
      <c r="C1" s="3" t="s">
        <v>88</v>
      </c>
      <c r="D1" s="3" t="s">
        <v>89</v>
      </c>
      <c r="E1" s="3" t="s">
        <v>90</v>
      </c>
      <c r="F1" s="3" t="s">
        <v>177</v>
      </c>
      <c r="G1" s="3" t="s">
        <v>178</v>
      </c>
      <c r="H1" s="3" t="s">
        <v>176</v>
      </c>
      <c r="I1" s="3" t="s">
        <v>185</v>
      </c>
    </row>
    <row r="2" spans="1:32" ht="15.75" x14ac:dyDescent="0.25">
      <c r="A2" s="4">
        <v>1.2704999999999999E-2</v>
      </c>
      <c r="B2" s="4">
        <v>0.30333489999999996</v>
      </c>
      <c r="C2" s="9">
        <v>50</v>
      </c>
      <c r="D2" s="5">
        <f>1.05^2</f>
        <v>1.1025</v>
      </c>
      <c r="E2" s="5">
        <f>0.95^2</f>
        <v>0.90249999999999997</v>
      </c>
      <c r="F2">
        <v>1</v>
      </c>
      <c r="G2">
        <v>1</v>
      </c>
      <c r="H2">
        <v>1</v>
      </c>
      <c r="I2">
        <v>38.266266368371646</v>
      </c>
      <c r="J2">
        <v>37.327031010161384</v>
      </c>
      <c r="K2">
        <v>36.739251463410483</v>
      </c>
      <c r="L2">
        <v>37.048290194176431</v>
      </c>
      <c r="M2">
        <v>38.369279278626919</v>
      </c>
      <c r="N2">
        <v>39.090369650414146</v>
      </c>
      <c r="O2">
        <v>42.25953153650417</v>
      </c>
      <c r="P2">
        <v>44.943926786098515</v>
      </c>
      <c r="Q2">
        <v>46.386107529672955</v>
      </c>
      <c r="R2">
        <v>47.573785789087196</v>
      </c>
      <c r="S2">
        <v>47.361700385620331</v>
      </c>
      <c r="T2">
        <v>44.840913875843249</v>
      </c>
      <c r="U2">
        <v>43.047277320809492</v>
      </c>
      <c r="V2">
        <v>41.720228653402827</v>
      </c>
      <c r="W2">
        <v>41.538441164716957</v>
      </c>
      <c r="X2">
        <v>42.792774836649265</v>
      </c>
      <c r="Y2">
        <v>46.97994665938004</v>
      </c>
      <c r="Z2">
        <v>50.68841142857142</v>
      </c>
      <c r="AA2">
        <v>48.822059878063328</v>
      </c>
      <c r="AB2">
        <v>46.810278336606608</v>
      </c>
      <c r="AC2">
        <v>44.501577230296306</v>
      </c>
      <c r="AD2">
        <v>44.598530557595382</v>
      </c>
      <c r="AE2">
        <v>41.944433222781981</v>
      </c>
      <c r="AF2">
        <v>40.065962506361508</v>
      </c>
    </row>
    <row r="3" spans="1:32" ht="15.75" x14ac:dyDescent="0.25">
      <c r="A3" s="4">
        <v>1.3309999999999999E-3</v>
      </c>
      <c r="B3" s="4">
        <v>7.4576333333333297E-3</v>
      </c>
      <c r="C3" s="9">
        <v>50</v>
      </c>
      <c r="D3" s="5">
        <f>D2</f>
        <v>1.1025</v>
      </c>
      <c r="E3" s="5">
        <f>E2</f>
        <v>0.90249999999999997</v>
      </c>
      <c r="I3">
        <v>91.066355059346222</v>
      </c>
      <c r="J3">
        <v>88.831155528989996</v>
      </c>
      <c r="K3">
        <v>87.432353242250656</v>
      </c>
      <c r="L3">
        <v>88.167805990948523</v>
      </c>
      <c r="M3">
        <v>91.311505975578854</v>
      </c>
      <c r="N3">
        <v>93.027562389206494</v>
      </c>
      <c r="O3">
        <v>100.56955822389205</v>
      </c>
      <c r="P3">
        <v>106.9579026880709</v>
      </c>
      <c r="Q3">
        <v>110.3900155153277</v>
      </c>
      <c r="R3">
        <v>113.21646137306817</v>
      </c>
      <c r="S3">
        <v>112.71173889847165</v>
      </c>
      <c r="T3">
        <v>106.7127517718383</v>
      </c>
      <c r="U3">
        <v>102.44424170096458</v>
      </c>
      <c r="V3">
        <v>99.286121074203763</v>
      </c>
      <c r="W3">
        <v>98.853501810263651</v>
      </c>
      <c r="X3">
        <v>101.83857473144904</v>
      </c>
      <c r="Y3">
        <v>111.80323844419755</v>
      </c>
      <c r="Z3">
        <v>120.62867142857142</v>
      </c>
      <c r="AA3">
        <v>116.18711365212152</v>
      </c>
      <c r="AB3">
        <v>111.39946046452081</v>
      </c>
      <c r="AC3">
        <v>105.90519581248394</v>
      </c>
      <c r="AD3">
        <v>106.13592608658533</v>
      </c>
      <c r="AE3">
        <v>99.819684833062894</v>
      </c>
      <c r="AF3">
        <v>95.349285772350427</v>
      </c>
    </row>
    <row r="4" spans="1:32" ht="15.75" x14ac:dyDescent="0.25">
      <c r="A4" s="4">
        <v>2.690233333333333E-2</v>
      </c>
      <c r="B4" s="4">
        <v>0.12425893333333332</v>
      </c>
      <c r="C4" s="9">
        <v>50</v>
      </c>
      <c r="D4" s="5">
        <f>D2</f>
        <v>1.1025</v>
      </c>
      <c r="E4" s="5">
        <f>E2</f>
        <v>0.90249999999999997</v>
      </c>
      <c r="I4">
        <v>176.24559221586566</v>
      </c>
      <c r="J4">
        <v>171.91969090257032</v>
      </c>
      <c r="K4">
        <v>169.21251395166911</v>
      </c>
      <c r="L4">
        <v>170.63587502894728</v>
      </c>
      <c r="M4">
        <v>176.72004590829172</v>
      </c>
      <c r="N4">
        <v>180.04122175527257</v>
      </c>
      <c r="O4">
        <v>194.63765005755255</v>
      </c>
      <c r="P4">
        <v>207.00135510135735</v>
      </c>
      <c r="Q4">
        <v>213.64370679532061</v>
      </c>
      <c r="R4">
        <v>219.11387877858397</v>
      </c>
      <c r="S4">
        <v>218.13706235300145</v>
      </c>
      <c r="T4">
        <v>206.52690140893208</v>
      </c>
      <c r="U4">
        <v>198.26582535257475</v>
      </c>
      <c r="V4">
        <v>192.15374543249911</v>
      </c>
      <c r="W4">
        <v>191.31647421057093</v>
      </c>
      <c r="X4">
        <v>197.09364564187482</v>
      </c>
      <c r="Y4">
        <v>216.37879278695226</v>
      </c>
      <c r="Z4">
        <v>233.4591257142857</v>
      </c>
      <c r="AA4">
        <v>224.86314116915739</v>
      </c>
      <c r="AB4">
        <v>215.5973396464864</v>
      </c>
      <c r="AC4">
        <v>204.96399512799962</v>
      </c>
      <c r="AD4">
        <v>205.41053977969452</v>
      </c>
      <c r="AE4">
        <v>193.18637993954397</v>
      </c>
      <c r="AF4">
        <v>184.53457731295339</v>
      </c>
    </row>
    <row r="5" spans="1:32" ht="15.75" x14ac:dyDescent="0.25">
      <c r="A5" s="4">
        <v>2.3352999999999999E-2</v>
      </c>
      <c r="B5" s="4">
        <v>6.0294300000000002E-2</v>
      </c>
      <c r="C5" s="9">
        <v>50</v>
      </c>
      <c r="D5" s="5">
        <f t="shared" ref="D5:E15" si="0">D3</f>
        <v>1.1025</v>
      </c>
      <c r="E5" s="5">
        <f t="shared" si="0"/>
        <v>0.90249999999999997</v>
      </c>
      <c r="I5">
        <v>77.636367343523304</v>
      </c>
      <c r="J5">
        <v>75.730803299462053</v>
      </c>
      <c r="K5">
        <v>74.538289026727014</v>
      </c>
      <c r="L5">
        <v>75.165281067030989</v>
      </c>
      <c r="M5">
        <v>77.845364690291234</v>
      </c>
      <c r="N5">
        <v>79.308346117667412</v>
      </c>
      <c r="O5">
        <v>85.738088021176537</v>
      </c>
      <c r="P5">
        <v>91.184312998719236</v>
      </c>
      <c r="Q5">
        <v>94.110275853470824</v>
      </c>
      <c r="R5">
        <v>96.519892322090328</v>
      </c>
      <c r="S5">
        <v>96.089603666979855</v>
      </c>
      <c r="T5">
        <v>90.975315651951334</v>
      </c>
      <c r="U5">
        <v>87.336303025872851</v>
      </c>
      <c r="V5">
        <v>84.643925441038448</v>
      </c>
      <c r="W5">
        <v>84.275106593800359</v>
      </c>
      <c r="X5">
        <v>86.819956639740766</v>
      </c>
      <c r="Y5">
        <v>95.315084087780576</v>
      </c>
      <c r="Z5">
        <v>102.83898857142857</v>
      </c>
      <c r="AA5">
        <v>99.052448406455312</v>
      </c>
      <c r="AB5">
        <v>94.97085316369251</v>
      </c>
      <c r="AC5">
        <v>90.286853803774463</v>
      </c>
      <c r="AD5">
        <v>90.483557188967723</v>
      </c>
      <c r="AE5">
        <v>85.098802019298176</v>
      </c>
      <c r="AF5">
        <v>81.287673931175675</v>
      </c>
    </row>
    <row r="6" spans="1:32" ht="15.75" x14ac:dyDescent="0.25">
      <c r="A6" s="4">
        <v>5.703133333333333E-2</v>
      </c>
      <c r="B6" s="4">
        <v>0.1474143</v>
      </c>
      <c r="C6" s="9">
        <v>50</v>
      </c>
      <c r="D6" s="5">
        <f t="shared" si="0"/>
        <v>1.1025</v>
      </c>
      <c r="E6" s="5">
        <f t="shared" si="0"/>
        <v>0.90249999999999997</v>
      </c>
      <c r="I6">
        <v>117.3744131876015</v>
      </c>
      <c r="J6">
        <v>114.49348934847609</v>
      </c>
      <c r="K6">
        <v>112.69058862334526</v>
      </c>
      <c r="L6">
        <v>113.63850549944509</v>
      </c>
      <c r="M6">
        <v>117.69038547963478</v>
      </c>
      <c r="N6">
        <v>119.90219152386626</v>
      </c>
      <c r="O6">
        <v>129.62298615523869</v>
      </c>
      <c r="P6">
        <v>137.8568523535136</v>
      </c>
      <c r="Q6">
        <v>142.28046444197724</v>
      </c>
      <c r="R6">
        <v>145.92343910306553</v>
      </c>
      <c r="S6">
        <v>145.27290791358564</v>
      </c>
      <c r="T6">
        <v>137.54088006148029</v>
      </c>
      <c r="U6">
        <v>132.03924485902118</v>
      </c>
      <c r="V6">
        <v>127.96877827341822</v>
      </c>
      <c r="W6">
        <v>127.41118011100646</v>
      </c>
      <c r="X6">
        <v>131.25860743164583</v>
      </c>
      <c r="Y6">
        <v>144.1019517725214</v>
      </c>
      <c r="Z6">
        <v>155.4769542857143</v>
      </c>
      <c r="AA6">
        <v>149.75227981829082</v>
      </c>
      <c r="AB6">
        <v>143.58152682093777</v>
      </c>
      <c r="AC6">
        <v>136.50003015831231</v>
      </c>
      <c r="AD6">
        <v>136.79741584493226</v>
      </c>
      <c r="AE6">
        <v>128.65648267372552</v>
      </c>
      <c r="AF6">
        <v>122.89463499547465</v>
      </c>
    </row>
    <row r="7" spans="1:32" ht="15.75" x14ac:dyDescent="0.25">
      <c r="A7" s="4">
        <v>3.2266666666666666E-2</v>
      </c>
      <c r="B7" s="4">
        <v>0.14907603333333333</v>
      </c>
      <c r="C7" s="9">
        <v>50</v>
      </c>
      <c r="D7" s="5">
        <f t="shared" si="0"/>
        <v>1.1025</v>
      </c>
      <c r="E7" s="5">
        <f t="shared" si="0"/>
        <v>0.90249999999999997</v>
      </c>
      <c r="I7">
        <v>59.423096331654001</v>
      </c>
      <c r="J7">
        <v>57.96457219366404</v>
      </c>
      <c r="K7">
        <v>57.051818378276806</v>
      </c>
      <c r="L7">
        <v>57.531719868841279</v>
      </c>
      <c r="M7">
        <v>59.583063495175459</v>
      </c>
      <c r="N7">
        <v>60.702833639825791</v>
      </c>
      <c r="O7">
        <v>65.624176376398282</v>
      </c>
      <c r="P7">
        <v>69.792732461104919</v>
      </c>
      <c r="Q7">
        <v>72.032272750405596</v>
      </c>
      <c r="R7">
        <v>73.876600047476742</v>
      </c>
      <c r="S7">
        <v>73.547255887285445</v>
      </c>
      <c r="T7">
        <v>69.632765297583447</v>
      </c>
      <c r="U7">
        <v>66.847454685680162</v>
      </c>
      <c r="V7">
        <v>64.786701226197621</v>
      </c>
      <c r="W7">
        <v>64.504406231747936</v>
      </c>
      <c r="X7">
        <v>66.452241693450574</v>
      </c>
      <c r="Y7">
        <v>72.954436398941198</v>
      </c>
      <c r="Z7">
        <v>78.713254285714271</v>
      </c>
      <c r="AA7">
        <v>75.81502567603107</v>
      </c>
      <c r="AB7">
        <v>72.69096107078812</v>
      </c>
      <c r="AC7">
        <v>69.105814641277419</v>
      </c>
      <c r="AD7">
        <v>69.256371971650594</v>
      </c>
      <c r="AE7">
        <v>65.134865052685512</v>
      </c>
      <c r="AF7">
        <v>62.217816776705661</v>
      </c>
    </row>
    <row r="8" spans="1:32" ht="15.75" x14ac:dyDescent="0.25">
      <c r="A8" s="4">
        <v>3.6299999999999999E-2</v>
      </c>
      <c r="B8" s="4">
        <v>0.16768583333333334</v>
      </c>
      <c r="C8" s="9">
        <v>50</v>
      </c>
      <c r="D8" s="5">
        <f t="shared" si="0"/>
        <v>1.1025</v>
      </c>
      <c r="E8" s="5">
        <f t="shared" si="0"/>
        <v>0.90249999999999997</v>
      </c>
      <c r="I8">
        <v>13.30733942618053</v>
      </c>
      <c r="J8">
        <v>12.980714309623441</v>
      </c>
      <c r="K8">
        <v>12.77631020442322</v>
      </c>
      <c r="L8">
        <v>12.883780404064566</v>
      </c>
      <c r="M8">
        <v>13.343162826061</v>
      </c>
      <c r="N8">
        <v>13.593926625224169</v>
      </c>
      <c r="O8">
        <v>14.696022986252231</v>
      </c>
      <c r="P8">
        <v>15.629538641960545</v>
      </c>
      <c r="Q8">
        <v>16.131066240286877</v>
      </c>
      <c r="R8">
        <v>16.544088968320363</v>
      </c>
      <c r="S8">
        <v>16.470334909742963</v>
      </c>
      <c r="T8">
        <v>15.593715242080071</v>
      </c>
      <c r="U8">
        <v>14.969966632396869</v>
      </c>
      <c r="V8">
        <v>14.508476951583983</v>
      </c>
      <c r="W8">
        <v>14.445259187089064</v>
      </c>
      <c r="X8">
        <v>14.881461762104021</v>
      </c>
      <c r="Y8">
        <v>16.337577604303618</v>
      </c>
      <c r="Z8">
        <v>17.627219999999998</v>
      </c>
      <c r="AA8">
        <v>16.978184284518793</v>
      </c>
      <c r="AB8">
        <v>16.278574357441748</v>
      </c>
      <c r="AC8">
        <v>15.475708748356251</v>
      </c>
      <c r="AD8">
        <v>15.509424889420202</v>
      </c>
      <c r="AE8">
        <v>14.586445527794357</v>
      </c>
      <c r="AF8">
        <v>13.933195294680178</v>
      </c>
    </row>
    <row r="9" spans="1:32" ht="15.75" x14ac:dyDescent="0.25">
      <c r="A9" s="4">
        <v>2.8233333333333333E-2</v>
      </c>
      <c r="B9" s="4">
        <v>0.1304622</v>
      </c>
      <c r="C9" s="9">
        <v>50</v>
      </c>
      <c r="D9" s="5">
        <f t="shared" si="0"/>
        <v>1.1025</v>
      </c>
      <c r="E9" s="5">
        <f t="shared" si="0"/>
        <v>0.90249999999999997</v>
      </c>
      <c r="I9">
        <v>24.284361349158893</v>
      </c>
      <c r="J9">
        <v>23.688308141063949</v>
      </c>
      <c r="K9">
        <v>23.315294197933557</v>
      </c>
      <c r="L9">
        <v>23.51141493091966</v>
      </c>
      <c r="M9">
        <v>24.349734926820972</v>
      </c>
      <c r="N9">
        <v>24.807349970455114</v>
      </c>
      <c r="O9">
        <v>26.81854885970457</v>
      </c>
      <c r="P9">
        <v>28.522107383485576</v>
      </c>
      <c r="Q9">
        <v>29.437337470754006</v>
      </c>
      <c r="R9">
        <v>30.191056366151496</v>
      </c>
      <c r="S9">
        <v>30.056463706259077</v>
      </c>
      <c r="T9">
        <v>28.456733805823564</v>
      </c>
      <c r="U9">
        <v>27.318464453590664</v>
      </c>
      <c r="V9">
        <v>26.476298953121034</v>
      </c>
      <c r="W9">
        <v>26.360933816070357</v>
      </c>
      <c r="X9">
        <v>27.156953261719718</v>
      </c>
      <c r="Y9">
        <v>29.814196918452712</v>
      </c>
      <c r="Z9">
        <v>32.167645714285712</v>
      </c>
      <c r="AA9">
        <v>30.983230307232539</v>
      </c>
      <c r="AB9">
        <v>29.706522790538834</v>
      </c>
      <c r="AC9">
        <v>28.241385549995719</v>
      </c>
      <c r="AD9">
        <v>28.302913623089413</v>
      </c>
      <c r="AE9">
        <v>26.618582622150157</v>
      </c>
      <c r="AF9">
        <v>25.426476205960185</v>
      </c>
    </row>
    <row r="10" spans="1:32" ht="15.75" x14ac:dyDescent="0.25">
      <c r="A10" s="4">
        <v>1.4802333333333334E-2</v>
      </c>
      <c r="B10" s="4">
        <v>6.8324666666666659E-2</v>
      </c>
      <c r="C10" s="9">
        <v>50</v>
      </c>
      <c r="D10" s="5">
        <f t="shared" si="0"/>
        <v>1.1025</v>
      </c>
      <c r="E10" s="5">
        <f t="shared" si="0"/>
        <v>0.90249999999999997</v>
      </c>
      <c r="I10">
        <v>5.3352005994364271</v>
      </c>
      <c r="J10">
        <v>5.2042495158398117</v>
      </c>
      <c r="K10">
        <v>5.1222994828793453</v>
      </c>
      <c r="L10">
        <v>5.1653866136111324</v>
      </c>
      <c r="M10">
        <v>5.3495629763470252</v>
      </c>
      <c r="N10">
        <v>5.4500996147212044</v>
      </c>
      <c r="O10">
        <v>5.8919539161472123</v>
      </c>
      <c r="P10">
        <v>6.2662205615233528</v>
      </c>
      <c r="Q10">
        <v>6.4672938382717131</v>
      </c>
      <c r="R10">
        <v>6.6328835955938903</v>
      </c>
      <c r="S10">
        <v>6.6033139960720675</v>
      </c>
      <c r="T10">
        <v>6.2518581846127619</v>
      </c>
      <c r="U10">
        <v>6.0017838572282418</v>
      </c>
      <c r="V10">
        <v>5.8167626487917339</v>
      </c>
      <c r="W10">
        <v>5.7914172777730322</v>
      </c>
      <c r="X10">
        <v>5.9663003378020658</v>
      </c>
      <c r="Y10">
        <v>6.5500887169327937</v>
      </c>
      <c r="Z10">
        <v>7.0671342857142854</v>
      </c>
      <c r="AA10">
        <v>6.8069218099222928</v>
      </c>
      <c r="AB10">
        <v>6.5264330373153445</v>
      </c>
      <c r="AC10">
        <v>6.2045468253778502</v>
      </c>
      <c r="AD10">
        <v>6.2180643565878242</v>
      </c>
      <c r="AE10">
        <v>5.8480219397147941</v>
      </c>
      <c r="AF10">
        <v>5.5861197725215614</v>
      </c>
    </row>
    <row r="11" spans="1:32" ht="15.75" x14ac:dyDescent="0.25">
      <c r="A11" s="4">
        <v>3.6299999999999999E-2</v>
      </c>
      <c r="B11" s="4">
        <v>0.16768744666666666</v>
      </c>
      <c r="C11" s="9">
        <v>50</v>
      </c>
      <c r="D11" s="5">
        <f t="shared" si="0"/>
        <v>1.1025</v>
      </c>
      <c r="E11" s="5">
        <f t="shared" si="0"/>
        <v>0.90249999999999997</v>
      </c>
    </row>
    <row r="12" spans="1:32" ht="15.75" x14ac:dyDescent="0.25">
      <c r="A12" s="4">
        <v>0.11091666666666666</v>
      </c>
      <c r="B12" s="4">
        <v>0.51240676666666662</v>
      </c>
      <c r="C12" s="9">
        <v>50</v>
      </c>
      <c r="D12" s="5">
        <f t="shared" si="0"/>
        <v>1.1025</v>
      </c>
      <c r="E12" s="5">
        <f t="shared" si="0"/>
        <v>0.90249999999999997</v>
      </c>
    </row>
    <row r="13" spans="1:32" ht="15.75" x14ac:dyDescent="0.25">
      <c r="A13" s="4">
        <v>0.12705</v>
      </c>
      <c r="B13" s="4">
        <v>0.3283335</v>
      </c>
      <c r="C13" s="9">
        <v>50</v>
      </c>
      <c r="D13" s="5">
        <f t="shared" si="0"/>
        <v>1.1025</v>
      </c>
      <c r="E13" s="5">
        <f t="shared" si="0"/>
        <v>0.90249999999999997</v>
      </c>
    </row>
    <row r="14" spans="1:32" ht="15.75" x14ac:dyDescent="0.25">
      <c r="A14" s="4">
        <v>0.15992166666666666</v>
      </c>
      <c r="B14" s="4">
        <v>0.41536880000000004</v>
      </c>
      <c r="C14" s="9">
        <v>50</v>
      </c>
      <c r="D14" s="5">
        <f t="shared" si="0"/>
        <v>1.1025</v>
      </c>
      <c r="E14" s="5">
        <f t="shared" si="0"/>
        <v>0.90249999999999997</v>
      </c>
    </row>
    <row r="15" spans="1:32" ht="15.75" x14ac:dyDescent="0.25">
      <c r="A15" s="4">
        <v>4.2793666666666667E-2</v>
      </c>
      <c r="B15" s="4">
        <v>1.6750433333333332E-2</v>
      </c>
      <c r="C15" s="9">
        <v>50</v>
      </c>
      <c r="D15" s="5">
        <f t="shared" si="0"/>
        <v>1.1025</v>
      </c>
      <c r="E15" s="5">
        <f t="shared" si="0"/>
        <v>0.90249999999999997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MMGs15Bus_High_Flexibility</vt:lpstr>
      <vt:lpstr>MMGs15Bus_Low_Flexibility</vt:lpstr>
      <vt:lpstr>Baseline_RES</vt:lpstr>
      <vt:lpstr>Value_of_Lost_Load</vt:lpstr>
      <vt:lpstr>Balancing Market Prices</vt:lpstr>
      <vt:lpstr>grid_data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2022-10-14T13:27:28Z</dcterms:modified>
</cp:coreProperties>
</file>