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aa9f6a7348244/문서/소프트웨어융합캡스톤디자인/국궁 실측/"/>
    </mc:Choice>
  </mc:AlternateContent>
  <xr:revisionPtr revIDLastSave="409" documentId="8_{97EFD870-6018-4103-A496-D4E6DCDF2F16}" xr6:coauthVersionLast="47" xr6:coauthVersionMax="47" xr10:uidLastSave="{A84DECE4-0F30-4F10-AB12-069657DBCDD7}"/>
  <bookViews>
    <workbookView xWindow="4902" yWindow="2730" windowWidth="17280" windowHeight="9444" tabRatio="210" xr2:uid="{B6E0A9D7-1C73-456E-A7BF-5B6B7FE21112}"/>
  </bookViews>
  <sheets>
    <sheet name="Sheet1" sheetId="1" r:id="rId1"/>
    <sheet name="Sheet2" sheetId="2" r:id="rId2"/>
  </sheets>
  <definedNames>
    <definedName name="_xlnm._FilterDatabase" localSheetId="0" hidden="1">Sheet1!$A$7:$P$49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1" l="1"/>
  <c r="J38" i="1" s="1"/>
  <c r="K38" i="1" s="1"/>
  <c r="H11" i="1"/>
  <c r="J11" i="1" s="1"/>
  <c r="K11" i="1" s="1"/>
  <c r="M43" i="1"/>
  <c r="O43" i="1" s="1"/>
  <c r="P43" i="1" s="1"/>
  <c r="M41" i="1"/>
  <c r="O41" i="1" s="1"/>
  <c r="P41" i="1" s="1"/>
  <c r="M47" i="1"/>
  <c r="N47" i="1" s="1"/>
  <c r="M17" i="1"/>
  <c r="N17" i="1" s="1"/>
  <c r="M13" i="1"/>
  <c r="O13" i="1" s="1"/>
  <c r="P13" i="1" s="1"/>
  <c r="M10" i="1"/>
  <c r="N10" i="1" s="1"/>
  <c r="M18" i="1"/>
  <c r="O18" i="1" s="1"/>
  <c r="P18" i="1" s="1"/>
  <c r="M38" i="1"/>
  <c r="O38" i="1" s="1"/>
  <c r="P38" i="1" s="1"/>
  <c r="M32" i="1"/>
  <c r="N32" i="1" s="1"/>
  <c r="M26" i="1"/>
  <c r="N26" i="1" s="1"/>
  <c r="M30" i="1"/>
  <c r="N30" i="1" s="1"/>
  <c r="M44" i="1"/>
  <c r="N44" i="1" s="1"/>
  <c r="M40" i="1"/>
  <c r="O40" i="1" s="1"/>
  <c r="P40" i="1" s="1"/>
  <c r="M9" i="1"/>
  <c r="O9" i="1" s="1"/>
  <c r="P9" i="1" s="1"/>
  <c r="M33" i="1"/>
  <c r="N33" i="1" s="1"/>
  <c r="M27" i="1"/>
  <c r="N27" i="1" s="1"/>
  <c r="M21" i="1"/>
  <c r="N21" i="1" s="1"/>
  <c r="M22" i="1"/>
  <c r="N22" i="1" s="1"/>
  <c r="M31" i="1"/>
  <c r="O31" i="1" s="1"/>
  <c r="P31" i="1" s="1"/>
  <c r="M24" i="1"/>
  <c r="O24" i="1" s="1"/>
  <c r="P24" i="1" s="1"/>
  <c r="M45" i="1"/>
  <c r="N45" i="1" s="1"/>
  <c r="M23" i="1"/>
  <c r="N23" i="1" s="1"/>
  <c r="M19" i="1"/>
  <c r="N19" i="1" s="1"/>
  <c r="M20" i="1"/>
  <c r="O20" i="1" s="1"/>
  <c r="P20" i="1" s="1"/>
  <c r="M35" i="1"/>
  <c r="O35" i="1" s="1"/>
  <c r="P35" i="1" s="1"/>
  <c r="M15" i="1"/>
  <c r="O15" i="1" s="1"/>
  <c r="P15" i="1" s="1"/>
  <c r="M12" i="1"/>
  <c r="N12" i="1" s="1"/>
  <c r="M46" i="1"/>
  <c r="N46" i="1" s="1"/>
  <c r="M16" i="1"/>
  <c r="N16" i="1" s="1"/>
  <c r="M34" i="1"/>
  <c r="O34" i="1" s="1"/>
  <c r="P34" i="1" s="1"/>
  <c r="M8" i="1"/>
  <c r="O8" i="1" s="1"/>
  <c r="P8" i="1" s="1"/>
  <c r="M39" i="1"/>
  <c r="O39" i="1" s="1"/>
  <c r="P39" i="1" s="1"/>
  <c r="M25" i="1"/>
  <c r="N25" i="1" s="1"/>
  <c r="M36" i="1"/>
  <c r="N36" i="1" s="1"/>
  <c r="M28" i="1"/>
  <c r="N28" i="1" s="1"/>
  <c r="M14" i="1"/>
  <c r="O14" i="1" s="1"/>
  <c r="P14" i="1" s="1"/>
  <c r="M37" i="1"/>
  <c r="O37" i="1" s="1"/>
  <c r="P37" i="1" s="1"/>
  <c r="M48" i="1"/>
  <c r="O48" i="1" s="1"/>
  <c r="P48" i="1" s="1"/>
  <c r="M49" i="1"/>
  <c r="N49" i="1" s="1"/>
  <c r="M11" i="1"/>
  <c r="O11" i="1" s="1"/>
  <c r="P11" i="1" s="1"/>
  <c r="M29" i="1"/>
  <c r="N29" i="1" s="1"/>
  <c r="M42" i="1"/>
  <c r="N42" i="1" s="1"/>
  <c r="H42" i="1"/>
  <c r="J42" i="1" s="1"/>
  <c r="K42" i="1" s="1"/>
  <c r="H43" i="1"/>
  <c r="I43" i="1" s="1"/>
  <c r="H41" i="1"/>
  <c r="I41" i="1" s="1"/>
  <c r="H47" i="1"/>
  <c r="J47" i="1" s="1"/>
  <c r="K47" i="1" s="1"/>
  <c r="H17" i="1"/>
  <c r="J17" i="1" s="1"/>
  <c r="K17" i="1" s="1"/>
  <c r="H13" i="1"/>
  <c r="J13" i="1" s="1"/>
  <c r="K13" i="1" s="1"/>
  <c r="H10" i="1"/>
  <c r="J10" i="1" s="1"/>
  <c r="K10" i="1" s="1"/>
  <c r="H18" i="1"/>
  <c r="I18" i="1" s="1"/>
  <c r="H32" i="1"/>
  <c r="J32" i="1" s="1"/>
  <c r="K32" i="1" s="1"/>
  <c r="H26" i="1"/>
  <c r="J26" i="1" s="1"/>
  <c r="K26" i="1" s="1"/>
  <c r="H30" i="1"/>
  <c r="J30" i="1" s="1"/>
  <c r="H44" i="1"/>
  <c r="J44" i="1" s="1"/>
  <c r="K44" i="1" s="1"/>
  <c r="H40" i="1"/>
  <c r="I40" i="1" s="1"/>
  <c r="H9" i="1"/>
  <c r="I9" i="1" s="1"/>
  <c r="H33" i="1"/>
  <c r="J33" i="1" s="1"/>
  <c r="K33" i="1" s="1"/>
  <c r="H27" i="1"/>
  <c r="I27" i="1" s="1"/>
  <c r="H21" i="1"/>
  <c r="J21" i="1" s="1"/>
  <c r="K21" i="1" s="1"/>
  <c r="H22" i="1"/>
  <c r="J22" i="1" s="1"/>
  <c r="K22" i="1" s="1"/>
  <c r="H31" i="1"/>
  <c r="I31" i="1" s="1"/>
  <c r="H24" i="1"/>
  <c r="I24" i="1" s="1"/>
  <c r="H45" i="1"/>
  <c r="J45" i="1" s="1"/>
  <c r="K45" i="1" s="1"/>
  <c r="H23" i="1"/>
  <c r="J23" i="1" s="1"/>
  <c r="K23" i="1" s="1"/>
  <c r="H19" i="1"/>
  <c r="J19" i="1" s="1"/>
  <c r="K19" i="1" s="1"/>
  <c r="H20" i="1"/>
  <c r="J20" i="1" s="1"/>
  <c r="K20" i="1" s="1"/>
  <c r="H35" i="1"/>
  <c r="I35" i="1" s="1"/>
  <c r="H15" i="1"/>
  <c r="I15" i="1" s="1"/>
  <c r="H12" i="1"/>
  <c r="J12" i="1" s="1"/>
  <c r="K12" i="1" s="1"/>
  <c r="H46" i="1"/>
  <c r="J46" i="1" s="1"/>
  <c r="K46" i="1" s="1"/>
  <c r="H16" i="1"/>
  <c r="J16" i="1" s="1"/>
  <c r="H34" i="1"/>
  <c r="J34" i="1" s="1"/>
  <c r="K34" i="1" s="1"/>
  <c r="H8" i="1"/>
  <c r="I8" i="1" s="1"/>
  <c r="H39" i="1"/>
  <c r="J39" i="1" s="1"/>
  <c r="K39" i="1" s="1"/>
  <c r="H25" i="1"/>
  <c r="J25" i="1" s="1"/>
  <c r="K25" i="1" s="1"/>
  <c r="H36" i="1"/>
  <c r="I36" i="1" s="1"/>
  <c r="H28" i="1"/>
  <c r="J28" i="1" s="1"/>
  <c r="H14" i="1"/>
  <c r="J14" i="1" s="1"/>
  <c r="K14" i="1" s="1"/>
  <c r="H37" i="1"/>
  <c r="I37" i="1" s="1"/>
  <c r="H48" i="1"/>
  <c r="I48" i="1" s="1"/>
  <c r="H49" i="1"/>
  <c r="J49" i="1" s="1"/>
  <c r="K49" i="1" s="1"/>
  <c r="H29" i="1"/>
  <c r="J29" i="1" s="1"/>
  <c r="I11" i="2"/>
  <c r="I4" i="2"/>
  <c r="G7" i="2"/>
  <c r="G4" i="2"/>
  <c r="O49" i="1" l="1"/>
  <c r="P49" i="1" s="1"/>
  <c r="I25" i="1"/>
  <c r="I47" i="1"/>
  <c r="I32" i="1"/>
  <c r="I12" i="1"/>
  <c r="I49" i="1"/>
  <c r="I33" i="1"/>
  <c r="I46" i="1"/>
  <c r="I17" i="1"/>
  <c r="J36" i="1"/>
  <c r="K36" i="1" s="1"/>
  <c r="J27" i="1"/>
  <c r="K27" i="1" s="1"/>
  <c r="I45" i="1"/>
  <c r="I11" i="1"/>
  <c r="O44" i="1"/>
  <c r="P44" i="1" s="1"/>
  <c r="N40" i="1"/>
  <c r="I23" i="1"/>
  <c r="I26" i="1"/>
  <c r="O22" i="1"/>
  <c r="P22" i="1" s="1"/>
  <c r="N14" i="1"/>
  <c r="I29" i="1"/>
  <c r="I16" i="1"/>
  <c r="I21" i="1"/>
  <c r="I13" i="1"/>
  <c r="O42" i="1"/>
  <c r="P42" i="1" s="1"/>
  <c r="O10" i="1"/>
  <c r="P10" i="1" s="1"/>
  <c r="N34" i="1"/>
  <c r="I42" i="1"/>
  <c r="N35" i="1"/>
  <c r="N18" i="1"/>
  <c r="N8" i="1"/>
  <c r="N20" i="1"/>
  <c r="I28" i="1"/>
  <c r="I19" i="1"/>
  <c r="I30" i="1"/>
  <c r="N37" i="1"/>
  <c r="N31" i="1"/>
  <c r="N43" i="1"/>
  <c r="J48" i="1"/>
  <c r="K48" i="1" s="1"/>
  <c r="J24" i="1"/>
  <c r="K24" i="1" s="1"/>
  <c r="J41" i="1"/>
  <c r="K41" i="1" s="1"/>
  <c r="N13" i="1"/>
  <c r="I14" i="1"/>
  <c r="I34" i="1"/>
  <c r="I20" i="1"/>
  <c r="I22" i="1"/>
  <c r="I44" i="1"/>
  <c r="I10" i="1"/>
  <c r="N48" i="1"/>
  <c r="N39" i="1"/>
  <c r="N15" i="1"/>
  <c r="N24" i="1"/>
  <c r="N9" i="1"/>
  <c r="N38" i="1"/>
  <c r="N41" i="1"/>
  <c r="O29" i="1"/>
  <c r="P29" i="1" s="1"/>
  <c r="O28" i="1"/>
  <c r="P28" i="1" s="1"/>
  <c r="O16" i="1"/>
  <c r="P16" i="1" s="1"/>
  <c r="O19" i="1"/>
  <c r="P19" i="1" s="1"/>
  <c r="O21" i="1"/>
  <c r="P21" i="1" s="1"/>
  <c r="O30" i="1"/>
  <c r="P30" i="1" s="1"/>
  <c r="O46" i="1"/>
  <c r="P46" i="1" s="1"/>
  <c r="O23" i="1"/>
  <c r="P23" i="1" s="1"/>
  <c r="O26" i="1"/>
  <c r="P26" i="1" s="1"/>
  <c r="O17" i="1"/>
  <c r="P17" i="1" s="1"/>
  <c r="J15" i="1"/>
  <c r="K15" i="1" s="1"/>
  <c r="J9" i="1"/>
  <c r="K9" i="1" s="1"/>
  <c r="O36" i="1"/>
  <c r="P36" i="1" s="1"/>
  <c r="O27" i="1"/>
  <c r="P27" i="1" s="1"/>
  <c r="I39" i="1"/>
  <c r="I38" i="1"/>
  <c r="J37" i="1"/>
  <c r="K37" i="1" s="1"/>
  <c r="J8" i="1"/>
  <c r="K8" i="1" s="1"/>
  <c r="J35" i="1"/>
  <c r="K35" i="1" s="1"/>
  <c r="J31" i="1"/>
  <c r="K31" i="1" s="1"/>
  <c r="J40" i="1"/>
  <c r="K40" i="1" s="1"/>
  <c r="J18" i="1"/>
  <c r="K18" i="1" s="1"/>
  <c r="J43" i="1"/>
  <c r="K43" i="1" s="1"/>
  <c r="O25" i="1"/>
  <c r="P25" i="1" s="1"/>
  <c r="O12" i="1"/>
  <c r="P12" i="1" s="1"/>
  <c r="O45" i="1"/>
  <c r="P45" i="1" s="1"/>
  <c r="O33" i="1"/>
  <c r="P33" i="1" s="1"/>
  <c r="O32" i="1"/>
  <c r="P32" i="1" s="1"/>
  <c r="O47" i="1"/>
  <c r="P47" i="1" s="1"/>
  <c r="N11" i="1"/>
  <c r="K16" i="1"/>
  <c r="K30" i="1"/>
  <c r="K28" i="1"/>
  <c r="K29" i="1"/>
  <c r="P5" i="1" l="1"/>
  <c r="N5" i="1"/>
  <c r="K5" i="1"/>
  <c r="I5" i="1"/>
</calcChain>
</file>

<file path=xl/sharedStrings.xml><?xml version="1.0" encoding="utf-8"?>
<sst xmlns="http://schemas.openxmlformats.org/spreadsheetml/2006/main" count="77" uniqueCount="30">
  <si>
    <t>당긴 거리(m)</t>
    <phoneticPr fontId="1" type="noConversion"/>
  </si>
  <si>
    <t>화살 각도(degree)</t>
    <phoneticPr fontId="1" type="noConversion"/>
  </si>
  <si>
    <t>순</t>
    <phoneticPr fontId="1" type="noConversion"/>
  </si>
  <si>
    <t>시</t>
    <phoneticPr fontId="1" type="noConversion"/>
  </si>
  <si>
    <t>o</t>
    <phoneticPr fontId="1" type="noConversion"/>
  </si>
  <si>
    <t xml:space="preserve">30m 국궁 실측 </t>
    <phoneticPr fontId="1" type="noConversion"/>
  </si>
  <si>
    <t>장소: 경희대학교 국제캠퍼스 양궁장</t>
    <phoneticPr fontId="1" type="noConversion"/>
  </si>
  <si>
    <t>날씨: 맑음</t>
    <phoneticPr fontId="1" type="noConversion"/>
  </si>
  <si>
    <t>파운드</t>
    <phoneticPr fontId="1" type="noConversion"/>
  </si>
  <si>
    <t>파운드 -&gt; kg 변환</t>
    <phoneticPr fontId="1" type="noConversion"/>
  </si>
  <si>
    <t>중력가속도</t>
    <phoneticPr fontId="1" type="noConversion"/>
  </si>
  <si>
    <t>F</t>
    <phoneticPr fontId="1" type="noConversion"/>
  </si>
  <si>
    <t>X</t>
    <phoneticPr fontId="1" type="noConversion"/>
  </si>
  <si>
    <t>활의 탄성계수 K</t>
    <phoneticPr fontId="1" type="noConversion"/>
  </si>
  <si>
    <t>화살 무게(kg)</t>
    <phoneticPr fontId="1" type="noConversion"/>
  </si>
  <si>
    <t>당긴 길이(m)</t>
    <phoneticPr fontId="1" type="noConversion"/>
  </si>
  <si>
    <t>현고(m)</t>
    <phoneticPr fontId="1" type="noConversion"/>
  </si>
  <si>
    <t>초기속도</t>
    <phoneticPr fontId="1" type="noConversion"/>
  </si>
  <si>
    <t xml:space="preserve">활 </t>
    <phoneticPr fontId="1" type="noConversion"/>
  </si>
  <si>
    <t>장장궁</t>
    <phoneticPr fontId="1" type="noConversion"/>
  </si>
  <si>
    <t>실측 초기 속도(m/s)</t>
    <phoneticPr fontId="1" type="noConversion"/>
  </si>
  <si>
    <t>이론 초기 속도(m/s)</t>
    <phoneticPr fontId="1" type="noConversion"/>
  </si>
  <si>
    <t>관중여부(30m)</t>
    <phoneticPr fontId="1" type="noConversion"/>
  </si>
  <si>
    <t>이론 최대 수평 거리(m)</t>
    <phoneticPr fontId="1" type="noConversion"/>
  </si>
  <si>
    <t>오차율(%)</t>
    <phoneticPr fontId="1" type="noConversion"/>
  </si>
  <si>
    <t>평균 오차율</t>
    <phoneticPr fontId="1" type="noConversion"/>
  </si>
  <si>
    <t>이론 초기 속도(현고 o)</t>
    <phoneticPr fontId="1" type="noConversion"/>
  </si>
  <si>
    <t>이론 최대 수평 거리(현고 o)</t>
    <phoneticPr fontId="1" type="noConversion"/>
  </si>
  <si>
    <t>화살 길이</t>
    <phoneticPr fontId="1" type="noConversion"/>
  </si>
  <si>
    <t>2.85자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</si>
</sst>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39A3-34E1-4EA0-8E30-D4DB95033DC1}">
  <sheetPr filterMode="1"/>
  <dimension ref="A2:P49"/>
  <sheetViews>
    <sheetView tabSelected="1" topLeftCell="A4" zoomScale="70" zoomScaleNormal="70" workbookViewId="0">
      <selection activeCell="J34" sqref="J34:J45"/>
    </sheetView>
  </sheetViews>
  <sheetFormatPr defaultRowHeight="16.5" x14ac:dyDescent="0.7"/>
  <cols>
    <col min="3" max="3" width="15" customWidth="1"/>
    <col min="4" max="4" width="17.5" customWidth="1"/>
    <col min="5" max="5" width="23.5" customWidth="1"/>
    <col min="6" max="6" width="17.09765625" bestFit="1" customWidth="1"/>
    <col min="7" max="7" width="13.84765625" customWidth="1"/>
    <col min="8" max="8" width="21.09765625" style="1" customWidth="1"/>
    <col min="9" max="9" width="15.09765625" style="1" customWidth="1"/>
    <col min="10" max="10" width="25" style="1" customWidth="1"/>
    <col min="11" max="11" width="12.5" style="1" customWidth="1"/>
    <col min="13" max="13" width="22.84765625" style="1" customWidth="1"/>
    <col min="14" max="14" width="10.09765625" customWidth="1"/>
    <col min="15" max="15" width="25.25" style="1" customWidth="1"/>
  </cols>
  <sheetData>
    <row r="2" spans="1:16" x14ac:dyDescent="0.7">
      <c r="B2" t="s">
        <v>5</v>
      </c>
    </row>
    <row r="3" spans="1:16" x14ac:dyDescent="0.7">
      <c r="B3" t="s">
        <v>6</v>
      </c>
      <c r="E3" t="s">
        <v>7</v>
      </c>
      <c r="F3" s="2">
        <v>45449</v>
      </c>
    </row>
    <row r="4" spans="1:16" x14ac:dyDescent="0.7">
      <c r="B4" s="1" t="s">
        <v>8</v>
      </c>
      <c r="C4" s="1" t="s">
        <v>18</v>
      </c>
      <c r="D4" s="1"/>
      <c r="E4" s="1" t="s">
        <v>16</v>
      </c>
      <c r="F4" s="1" t="s">
        <v>14</v>
      </c>
      <c r="G4" s="1" t="s">
        <v>28</v>
      </c>
    </row>
    <row r="5" spans="1:16" x14ac:dyDescent="0.7">
      <c r="B5" s="1">
        <v>15</v>
      </c>
      <c r="C5" s="1" t="s">
        <v>19</v>
      </c>
      <c r="D5" s="1"/>
      <c r="E5" s="1">
        <v>0.14000000000000001</v>
      </c>
      <c r="F5" s="1">
        <v>2.8125000000000001E-2</v>
      </c>
      <c r="G5" s="1" t="s">
        <v>29</v>
      </c>
      <c r="H5" s="1" t="s">
        <v>25</v>
      </c>
      <c r="I5" s="1">
        <f>ROUND(AVERAGE(I8:I49),4)</f>
        <v>19.381599999999999</v>
      </c>
      <c r="K5" s="1">
        <f>ROUND(AVERAGE(K8:K49),4)</f>
        <v>20.9834</v>
      </c>
      <c r="N5">
        <f>ROUND(AVERAGE(N8:N49),4)</f>
        <v>3.1905000000000001</v>
      </c>
      <c r="P5">
        <f>ROUND(AVERAGE(P8:P49),4)</f>
        <v>71.673400000000001</v>
      </c>
    </row>
    <row r="7" spans="1:16" s="1" customFormat="1" x14ac:dyDescent="0.7">
      <c r="A7" s="1" t="s">
        <v>2</v>
      </c>
      <c r="B7" s="1" t="s">
        <v>3</v>
      </c>
      <c r="C7" s="1" t="s">
        <v>0</v>
      </c>
      <c r="D7" s="1" t="s">
        <v>1</v>
      </c>
      <c r="E7" s="1" t="s">
        <v>20</v>
      </c>
      <c r="F7" s="1" t="s">
        <v>22</v>
      </c>
      <c r="H7" s="1" t="s">
        <v>21</v>
      </c>
      <c r="I7" s="1" t="s">
        <v>24</v>
      </c>
      <c r="J7" s="1" t="s">
        <v>23</v>
      </c>
      <c r="K7" s="1" t="s">
        <v>24</v>
      </c>
      <c r="M7" s="1" t="s">
        <v>26</v>
      </c>
      <c r="N7" s="1" t="s">
        <v>24</v>
      </c>
      <c r="O7" s="1" t="s">
        <v>27</v>
      </c>
      <c r="P7" s="1" t="s">
        <v>24</v>
      </c>
    </row>
    <row r="8" spans="1:16" hidden="1" x14ac:dyDescent="0.7">
      <c r="A8">
        <v>12</v>
      </c>
      <c r="B8">
        <v>1</v>
      </c>
      <c r="C8">
        <v>0.78</v>
      </c>
      <c r="D8">
        <v>4.82</v>
      </c>
      <c r="E8">
        <v>34.299999999999997</v>
      </c>
      <c r="F8" t="s">
        <v>4</v>
      </c>
      <c r="H8" s="1">
        <f>SQRT(((($B$5*0.453592*9.81)/C8)* C8^2) / $F$5)</f>
        <v>43.024304855744042</v>
      </c>
      <c r="I8" s="1">
        <f>ROUND(ABS(H8-E8) /H8 * 100, 4)</f>
        <v>20.2776</v>
      </c>
      <c r="J8" s="1">
        <f>H8^2 * SIN(RADIANS(D8 * 2)) / 9.81</f>
        <v>31.598188237410131</v>
      </c>
      <c r="K8" s="1">
        <f>ROUND(ABS(J8-30) / J8 * 100, 4)</f>
        <v>5.0578000000000003</v>
      </c>
      <c r="M8" s="1">
        <f>SQRT(((($B$5*0.453592*9.81)/C8 - $E$5)* (C8 - $E$5)^2) / $F$5)</f>
        <v>35.273103965757606</v>
      </c>
      <c r="N8">
        <f>ROUND(ABS(M8-E8) /M8 * 100, 4)</f>
        <v>2.7587999999999999</v>
      </c>
      <c r="O8" s="1">
        <f>M8^2 * SIN(RADIANS(D8 * 2)) / 9.81</f>
        <v>21.238400907078564</v>
      </c>
      <c r="P8" s="1">
        <f>ROUND(ABS(O8-30) / O8 * 100, 4)</f>
        <v>41.253599999999999</v>
      </c>
    </row>
    <row r="9" spans="1:16" hidden="1" x14ac:dyDescent="0.7">
      <c r="A9">
        <v>12</v>
      </c>
      <c r="B9">
        <v>3</v>
      </c>
      <c r="C9">
        <v>0.78</v>
      </c>
      <c r="D9">
        <v>3.82</v>
      </c>
      <c r="E9">
        <v>33.909999999999997</v>
      </c>
      <c r="F9" t="s">
        <v>4</v>
      </c>
      <c r="H9" s="1">
        <f>SQRT(((($B$5*0.453592*9.81)/C9)* C9^2) / $F$5)</f>
        <v>43.024304855744042</v>
      </c>
      <c r="I9" s="1">
        <f>ROUND(ABS(H9-E9) /H9 * 100, 4)</f>
        <v>21.184100000000001</v>
      </c>
      <c r="J9" s="1">
        <f>H9^2 * SIN(RADIANS(D9 * 2)) / 9.81</f>
        <v>25.086593430503825</v>
      </c>
      <c r="K9" s="1">
        <f>ROUND(ABS(J9-30) / J9 * 100, 4)</f>
        <v>19.585799999999999</v>
      </c>
      <c r="M9" s="1">
        <f>SQRT(((($B$5*0.453592*9.81)/C9 - $E$5)* (C9 - $E$5)^2) / $F$5)</f>
        <v>35.273103965757606</v>
      </c>
      <c r="N9">
        <f>ROUND(ABS(M9-E9) /M9 * 100, 4)</f>
        <v>3.8643999999999998</v>
      </c>
      <c r="O9" s="1">
        <f>M9^2 * SIN(RADIANS(D9 * 2)) / 9.81</f>
        <v>16.861698672936104</v>
      </c>
      <c r="P9" s="1">
        <f>ROUND(ABS(O9-30) / O9 * 100, 4)</f>
        <v>77.918000000000006</v>
      </c>
    </row>
    <row r="10" spans="1:16" hidden="1" x14ac:dyDescent="0.7">
      <c r="A10">
        <v>10</v>
      </c>
      <c r="B10">
        <v>5</v>
      </c>
      <c r="C10">
        <v>0.78</v>
      </c>
      <c r="D10">
        <v>3.32</v>
      </c>
      <c r="E10">
        <v>32.06</v>
      </c>
      <c r="F10" t="s">
        <v>4</v>
      </c>
      <c r="H10" s="1">
        <f>SQRT(((($B$5*0.453592*9.81)/C10)* C10^2) / $F$5)</f>
        <v>43.024304855744042</v>
      </c>
      <c r="I10" s="1">
        <f>ROUND(ABS(H10-E10) /H10 * 100, 4)</f>
        <v>25.484000000000002</v>
      </c>
      <c r="J10" s="1">
        <f>H10^2 * SIN(RADIANS(D10 * 2)) / 9.81</f>
        <v>21.818837066717052</v>
      </c>
      <c r="K10" s="1">
        <f>ROUND(ABS(J10-30) / J10 * 100, 4)</f>
        <v>37.495899999999999</v>
      </c>
      <c r="M10" s="1">
        <f>SQRT(((($B$5*0.453592*9.81)/C10 - $E$5)* (C10 - $E$5)^2) / $F$5)</f>
        <v>35.273103965757606</v>
      </c>
      <c r="N10">
        <f>ROUND(ABS(M10-E10) /M10 * 100, 4)</f>
        <v>9.1091999999999995</v>
      </c>
      <c r="O10" s="1">
        <f>M10^2 * SIN(RADIANS(D10 * 2)) / 9.81</f>
        <v>14.665309462285297</v>
      </c>
      <c r="P10" s="1">
        <f>ROUND(ABS(O10-30) / O10 * 100, 4)</f>
        <v>104.56440000000001</v>
      </c>
    </row>
    <row r="11" spans="1:16" hidden="1" x14ac:dyDescent="0.7">
      <c r="A11">
        <v>2</v>
      </c>
      <c r="B11">
        <v>3</v>
      </c>
      <c r="C11">
        <v>0.79</v>
      </c>
      <c r="D11">
        <v>5.52</v>
      </c>
      <c r="E11">
        <v>37.31</v>
      </c>
      <c r="F11" t="s">
        <v>4</v>
      </c>
      <c r="H11" s="1">
        <f>SQRT(((($B$5*0.453592*9.81)/C11)* C11^2) / $F$5)</f>
        <v>43.299223338993045</v>
      </c>
      <c r="I11" s="1">
        <f>ROUND(ABS(H11-E11) /H11 * 100, 4)</f>
        <v>13.8322</v>
      </c>
      <c r="J11" s="1">
        <f>H11^2 * SIN(RADIANS(D11 * 2)) / 9.81</f>
        <v>36.597123556063913</v>
      </c>
      <c r="K11" s="1">
        <f>ROUND(ABS(J11-30) / J11 * 100, 4)</f>
        <v>18.026299999999999</v>
      </c>
      <c r="M11" s="1">
        <f>SQRT(((($B$5*0.453592*9.81)/C11 - $E$5)* (C11 - $E$5)^2) / $F$5)</f>
        <v>35.596414448617573</v>
      </c>
      <c r="N11">
        <f>ROUND(ABS(M11-E11) /M11 * 100, 4)</f>
        <v>4.8139000000000003</v>
      </c>
      <c r="O11" s="1">
        <f>M11^2 * SIN(RADIANS(D11 * 2)) / 9.81</f>
        <v>24.734278618389535</v>
      </c>
      <c r="P11" s="1">
        <f>ROUND(ABS(O11-30) / O11 * 100, 4)</f>
        <v>21.289200000000001</v>
      </c>
    </row>
    <row r="12" spans="1:16" hidden="1" x14ac:dyDescent="0.7">
      <c r="A12">
        <v>12</v>
      </c>
      <c r="B12">
        <v>5</v>
      </c>
      <c r="C12">
        <v>0.79</v>
      </c>
      <c r="D12">
        <v>4.3</v>
      </c>
      <c r="E12">
        <v>37.090000000000003</v>
      </c>
      <c r="F12" t="s">
        <v>4</v>
      </c>
      <c r="H12" s="1">
        <f>SQRT(((($B$5*0.453592*9.81)/C12)* C12^2) / $F$5)</f>
        <v>43.299223338993045</v>
      </c>
      <c r="I12" s="1">
        <f>ROUND(ABS(H12-E12) /H12 * 100, 4)</f>
        <v>14.340299999999999</v>
      </c>
      <c r="J12" s="1">
        <f>H12^2 * SIN(RADIANS(D12 * 2)) / 9.81</f>
        <v>28.578212292065114</v>
      </c>
      <c r="K12" s="1">
        <f>ROUND(ABS(J12-30) / J12 * 100, 4)</f>
        <v>4.9751000000000003</v>
      </c>
      <c r="M12" s="1">
        <f>SQRT(((($B$5*0.453592*9.81)/C12 - $E$5)* (C12 - $E$5)^2) / $F$5)</f>
        <v>35.596414448617573</v>
      </c>
      <c r="N12">
        <f>ROUND(ABS(M12-E12) /M12 * 100, 4)</f>
        <v>4.1959</v>
      </c>
      <c r="O12" s="1">
        <f>M12^2 * SIN(RADIANS(D12 * 2)) / 9.81</f>
        <v>19.314672754665185</v>
      </c>
      <c r="P12" s="1">
        <f>ROUND(ABS(O12-30) / O12 * 100, 4)</f>
        <v>55.322299999999998</v>
      </c>
    </row>
    <row r="13" spans="1:16" hidden="1" x14ac:dyDescent="0.7">
      <c r="A13">
        <v>5</v>
      </c>
      <c r="B13">
        <v>1</v>
      </c>
      <c r="C13">
        <v>0.79</v>
      </c>
      <c r="D13">
        <v>3.19</v>
      </c>
      <c r="E13">
        <v>36.35</v>
      </c>
      <c r="F13" t="s">
        <v>4</v>
      </c>
      <c r="H13" s="1">
        <f>SQRT(((($B$5*0.453592*9.81)/C13)* C13^2) / $F$5)</f>
        <v>43.299223338993045</v>
      </c>
      <c r="I13" s="1">
        <f>ROUND(ABS(H13-E13) /H13 * 100, 4)</f>
        <v>16.049299999999999</v>
      </c>
      <c r="J13" s="1">
        <f>H13^2 * SIN(RADIANS(D13 * 2)) / 9.81</f>
        <v>21.236913179238517</v>
      </c>
      <c r="K13" s="1">
        <f>ROUND(ABS(J13-30) / J13 * 100, 4)</f>
        <v>41.263500000000001</v>
      </c>
      <c r="M13" s="1">
        <f>SQRT(((($B$5*0.453592*9.81)/C13 - $E$5)* (C13 - $E$5)^2) / $F$5)</f>
        <v>35.596414448617573</v>
      </c>
      <c r="N13">
        <f>ROUND(ABS(M13-E13) /M13 * 100, 4)</f>
        <v>2.117</v>
      </c>
      <c r="O13" s="1">
        <f>M13^2 * SIN(RADIANS(D13 * 2)) / 9.81</f>
        <v>14.353033149316966</v>
      </c>
      <c r="P13" s="1">
        <f>ROUND(ABS(O13-30) / O13 * 100, 4)</f>
        <v>109.0151</v>
      </c>
    </row>
    <row r="14" spans="1:16" hidden="1" x14ac:dyDescent="0.7">
      <c r="A14">
        <v>2</v>
      </c>
      <c r="B14">
        <v>2</v>
      </c>
      <c r="C14">
        <v>0.79</v>
      </c>
      <c r="D14">
        <v>5.07</v>
      </c>
      <c r="E14">
        <v>36.22</v>
      </c>
      <c r="F14" t="s">
        <v>4</v>
      </c>
      <c r="H14" s="1">
        <f>SQRT(((($B$5*0.453592*9.81)/C14)* C14^2) / $F$5)</f>
        <v>43.299223338993045</v>
      </c>
      <c r="I14" s="1">
        <f>ROUND(ABS(H14-E14) /H14 * 100, 4)</f>
        <v>16.349499999999999</v>
      </c>
      <c r="J14" s="1">
        <f>H14^2 * SIN(RADIANS(D14 * 2)) / 9.81</f>
        <v>33.64628295776415</v>
      </c>
      <c r="K14" s="1">
        <f>ROUND(ABS(J14-30) / J14 * 100, 4)</f>
        <v>10.8371</v>
      </c>
      <c r="M14" s="1">
        <f>SQRT(((($B$5*0.453592*9.81)/C14 - $E$5)* (C14 - $E$5)^2) / $F$5)</f>
        <v>35.596414448617573</v>
      </c>
      <c r="N14">
        <f>ROUND(ABS(M14-E14) /M14 * 100, 4)</f>
        <v>1.7518</v>
      </c>
      <c r="O14" s="1">
        <f>M14^2 * SIN(RADIANS(D14 * 2)) / 9.81</f>
        <v>22.739943915964318</v>
      </c>
      <c r="P14" s="1">
        <f>ROUND(ABS(O14-30) / O14 * 100, 4)</f>
        <v>31.926400000000001</v>
      </c>
    </row>
    <row r="15" spans="1:16" hidden="1" x14ac:dyDescent="0.7">
      <c r="A15">
        <v>3</v>
      </c>
      <c r="B15">
        <v>2</v>
      </c>
      <c r="C15">
        <v>0.79</v>
      </c>
      <c r="D15">
        <v>4.3</v>
      </c>
      <c r="E15">
        <v>35.409999999999997</v>
      </c>
      <c r="F15" t="s">
        <v>4</v>
      </c>
      <c r="H15" s="1">
        <f>SQRT(((($B$5*0.453592*9.81)/C15)* C15^2) / $F$5)</f>
        <v>43.299223338993045</v>
      </c>
      <c r="I15" s="1">
        <f>ROUND(ABS(H15-E15) /H15 * 100, 4)</f>
        <v>18.220199999999998</v>
      </c>
      <c r="J15" s="1">
        <f>H15^2 * SIN(RADIANS(D15 * 2)) / 9.81</f>
        <v>28.578212292065114</v>
      </c>
      <c r="K15" s="1">
        <f>ROUND(ABS(J15-30) / J15 * 100, 4)</f>
        <v>4.9751000000000003</v>
      </c>
      <c r="M15" s="1">
        <f>SQRT(((($B$5*0.453592*9.81)/C15 - $E$5)* (C15 - $E$5)^2) / $F$5)</f>
        <v>35.596414448617573</v>
      </c>
      <c r="N15">
        <f>ROUND(ABS(M15-E15) /M15 * 100, 4)</f>
        <v>0.52370000000000005</v>
      </c>
      <c r="O15" s="1">
        <f>M15^2 * SIN(RADIANS(D15 * 2)) / 9.81</f>
        <v>19.314672754665185</v>
      </c>
      <c r="P15" s="1">
        <f>ROUND(ABS(O15-30) / O15 * 100, 4)</f>
        <v>55.322299999999998</v>
      </c>
    </row>
    <row r="16" spans="1:16" hidden="1" x14ac:dyDescent="0.7">
      <c r="A16">
        <v>12</v>
      </c>
      <c r="B16">
        <v>4</v>
      </c>
      <c r="C16">
        <v>0.79</v>
      </c>
      <c r="D16">
        <v>4.3899999999999997</v>
      </c>
      <c r="E16">
        <v>34.32</v>
      </c>
      <c r="F16" t="s">
        <v>4</v>
      </c>
      <c r="H16" s="1">
        <f>SQRT(((($B$5*0.453592*9.81)/C16)* C16^2) / $F$5)</f>
        <v>43.299223338993045</v>
      </c>
      <c r="I16" s="1">
        <f>ROUND(ABS(H16-E16) /H16 * 100, 4)</f>
        <v>20.7376</v>
      </c>
      <c r="J16" s="1">
        <f>H16^2 * SIN(RADIANS(D16 * 2)) / 9.81</f>
        <v>29.171720158483875</v>
      </c>
      <c r="K16" s="1">
        <f>ROUND(ABS(J16-30) / J16 * 100, 4)</f>
        <v>2.8393000000000002</v>
      </c>
      <c r="M16" s="1">
        <f>SQRT(((($B$5*0.453592*9.81)/C16 - $E$5)* (C16 - $E$5)^2) / $F$5)</f>
        <v>35.596414448617573</v>
      </c>
      <c r="N16">
        <f>ROUND(ABS(M16-E16) /M16 * 100, 4)</f>
        <v>3.5857999999999999</v>
      </c>
      <c r="O16" s="1">
        <f>M16^2 * SIN(RADIANS(D16 * 2)) / 9.81</f>
        <v>19.715796873278471</v>
      </c>
      <c r="P16" s="1">
        <f>ROUND(ABS(O16-30) / O16 * 100, 4)</f>
        <v>52.162199999999999</v>
      </c>
    </row>
    <row r="17" spans="1:16" hidden="1" x14ac:dyDescent="0.7">
      <c r="A17">
        <v>8</v>
      </c>
      <c r="B17">
        <v>1</v>
      </c>
      <c r="C17">
        <v>0.79</v>
      </c>
      <c r="D17">
        <v>3.17</v>
      </c>
      <c r="E17">
        <v>34.200000000000003</v>
      </c>
      <c r="F17" t="s">
        <v>4</v>
      </c>
      <c r="H17" s="1">
        <f>SQRT(((($B$5*0.453592*9.81)/C17)* C17^2) / $F$5)</f>
        <v>43.299223338993045</v>
      </c>
      <c r="I17" s="1">
        <f>ROUND(ABS(H17-E17) /H17 * 100, 4)</f>
        <v>21.014700000000001</v>
      </c>
      <c r="J17" s="1">
        <f>H17^2 * SIN(RADIANS(D17 * 2)) / 9.81</f>
        <v>21.104311986682148</v>
      </c>
      <c r="K17" s="1">
        <f>ROUND(ABS(J17-30) / J17 * 100, 4)</f>
        <v>42.151000000000003</v>
      </c>
      <c r="M17" s="1">
        <f>SQRT(((($B$5*0.453592*9.81)/C17 - $E$5)* (C17 - $E$5)^2) / $F$5)</f>
        <v>35.596414448617573</v>
      </c>
      <c r="N17">
        <f>ROUND(ABS(M17-E17) /M17 * 100, 4)</f>
        <v>3.9228999999999998</v>
      </c>
      <c r="O17" s="1">
        <f>M17^2 * SIN(RADIANS(D17 * 2)) / 9.81</f>
        <v>14.263414225119398</v>
      </c>
      <c r="P17" s="1">
        <f>ROUND(ABS(O17-30) / O17 * 100, 4)</f>
        <v>110.3283</v>
      </c>
    </row>
    <row r="18" spans="1:16" hidden="1" x14ac:dyDescent="0.7">
      <c r="A18">
        <v>12</v>
      </c>
      <c r="B18">
        <v>2</v>
      </c>
      <c r="C18">
        <v>0.79</v>
      </c>
      <c r="D18">
        <v>3.35</v>
      </c>
      <c r="E18">
        <v>32.700000000000003</v>
      </c>
      <c r="F18" t="s">
        <v>4</v>
      </c>
      <c r="H18" s="1">
        <f>SQRT(((($B$5*0.453592*9.81)/C18)* C18^2) / $F$5)</f>
        <v>43.299223338993045</v>
      </c>
      <c r="I18" s="1">
        <f>ROUND(ABS(H18-E18) /H18 * 100, 4)</f>
        <v>24.478999999999999</v>
      </c>
      <c r="J18" s="1">
        <f>H18^2 * SIN(RADIANS(D18 * 2)) / 9.81</f>
        <v>22.297344669901321</v>
      </c>
      <c r="K18" s="1">
        <f>ROUND(ABS(J18-30) / J18 * 100, 4)</f>
        <v>34.545200000000001</v>
      </c>
      <c r="M18" s="1">
        <f>SQRT(((($B$5*0.453592*9.81)/C18 - $E$5)* (C18 - $E$5)^2) / $F$5)</f>
        <v>35.596414448617573</v>
      </c>
      <c r="N18">
        <f>ROUND(ABS(M18-E18) /M18 * 100, 4)</f>
        <v>8.1367999999999991</v>
      </c>
      <c r="O18" s="1">
        <f>M18^2 * SIN(RADIANS(D18 * 2)) / 9.81</f>
        <v>15.069729036784384</v>
      </c>
      <c r="P18" s="1">
        <f>ROUND(ABS(O18-30) / O18 * 100, 4)</f>
        <v>99.074600000000004</v>
      </c>
    </row>
    <row r="19" spans="1:16" hidden="1" x14ac:dyDescent="0.7">
      <c r="A19">
        <v>8</v>
      </c>
      <c r="B19">
        <v>4</v>
      </c>
      <c r="C19">
        <v>0.8</v>
      </c>
      <c r="D19">
        <v>4.0999999999999996</v>
      </c>
      <c r="E19">
        <v>36.25</v>
      </c>
      <c r="F19" t="s">
        <v>4</v>
      </c>
      <c r="H19" s="1">
        <f>SQRT(((($B$5*0.453592*9.81)/C19)* C19^2) / $F$5)</f>
        <v>43.572407268820946</v>
      </c>
      <c r="I19" s="1">
        <f>ROUND(ABS(H19-E19) /H19 * 100, 4)</f>
        <v>16.805099999999999</v>
      </c>
      <c r="J19" s="1">
        <f>H19^2 * SIN(RADIANS(D19 * 2)) / 9.81</f>
        <v>27.603346473536192</v>
      </c>
      <c r="K19" s="1">
        <f>ROUND(ABS(J19-30) / J19 * 100, 4)</f>
        <v>8.6824999999999992</v>
      </c>
      <c r="M19" s="1">
        <f>SQRT(((($B$5*0.453592*9.81)/C19 - $E$5)* (C19 - $E$5)^2) / $F$5)</f>
        <v>35.917063574407081</v>
      </c>
      <c r="N19">
        <f>ROUND(ABS(M19-E19) /M19 * 100, 4)</f>
        <v>0.92700000000000005</v>
      </c>
      <c r="O19" s="1">
        <f>M19^2 * SIN(RADIANS(D19 * 2)) / 9.81</f>
        <v>18.756002192069186</v>
      </c>
      <c r="P19" s="1">
        <f>ROUND(ABS(O19-30) / O19 * 100, 4)</f>
        <v>59.948799999999999</v>
      </c>
    </row>
    <row r="20" spans="1:16" hidden="1" x14ac:dyDescent="0.7">
      <c r="A20">
        <v>3</v>
      </c>
      <c r="B20">
        <v>5</v>
      </c>
      <c r="C20">
        <v>0.8</v>
      </c>
      <c r="D20">
        <v>4.1100000000000003</v>
      </c>
      <c r="E20">
        <v>35.99</v>
      </c>
      <c r="F20" t="s">
        <v>4</v>
      </c>
      <c r="H20" s="1">
        <f>SQRT(((($B$5*0.453592*9.81)/C20)* C20^2) / $F$5)</f>
        <v>43.572407268820946</v>
      </c>
      <c r="I20" s="1">
        <f>ROUND(ABS(H20-E20) /H20 * 100, 4)</f>
        <v>17.401900000000001</v>
      </c>
      <c r="J20" s="1">
        <f>H20^2 * SIN(RADIANS(D20 * 2)) / 9.81</f>
        <v>27.670209734402462</v>
      </c>
      <c r="K20" s="1">
        <f>ROUND(ABS(J20-30) / J20 * 100, 4)</f>
        <v>8.4199000000000002</v>
      </c>
      <c r="M20" s="1">
        <f>SQRT(((($B$5*0.453592*9.81)/C20 - $E$5)* (C20 - $E$5)^2) / $F$5)</f>
        <v>35.917063574407081</v>
      </c>
      <c r="N20">
        <f>ROUND(ABS(M20-E20) /M20 * 100, 4)</f>
        <v>0.2031</v>
      </c>
      <c r="O20" s="1">
        <f>M20^2 * SIN(RADIANS(D20 * 2)) / 9.81</f>
        <v>18.801434635145572</v>
      </c>
      <c r="P20" s="1">
        <f>ROUND(ABS(O20-30) / O20 * 100, 4)</f>
        <v>59.5623</v>
      </c>
    </row>
    <row r="21" spans="1:16" hidden="1" x14ac:dyDescent="0.7">
      <c r="A21">
        <v>4</v>
      </c>
      <c r="B21">
        <v>3</v>
      </c>
      <c r="C21">
        <v>0.8</v>
      </c>
      <c r="D21">
        <v>3.72</v>
      </c>
      <c r="E21">
        <v>35.93</v>
      </c>
      <c r="F21" t="s">
        <v>4</v>
      </c>
      <c r="H21" s="1">
        <f>SQRT(((($B$5*0.453592*9.81)/C21)* C21^2) / $F$5)</f>
        <v>43.572407268820946</v>
      </c>
      <c r="I21" s="1">
        <f>ROUND(ABS(H21-E21) /H21 * 100, 4)</f>
        <v>17.5396</v>
      </c>
      <c r="J21" s="1">
        <f>H21^2 * SIN(RADIANS(D21 * 2)) / 9.81</f>
        <v>25.060124786060335</v>
      </c>
      <c r="K21" s="1">
        <f>ROUND(ABS(J21-30) / J21 * 100, 4)</f>
        <v>19.7121</v>
      </c>
      <c r="M21" s="1">
        <f>SQRT(((($B$5*0.453592*9.81)/C21 - $E$5)* (C21 - $E$5)^2) / $F$5)</f>
        <v>35.917063574407081</v>
      </c>
      <c r="N21">
        <f>ROUND(ABS(M21-E21) /M21 * 100, 4)</f>
        <v>3.5999999999999997E-2</v>
      </c>
      <c r="O21" s="1">
        <f>M21^2 * SIN(RADIANS(D21 * 2)) / 9.81</f>
        <v>17.027926518674057</v>
      </c>
      <c r="P21" s="1">
        <f>ROUND(ABS(O21-30) / O21 * 100, 4)</f>
        <v>76.181200000000004</v>
      </c>
    </row>
    <row r="22" spans="1:16" hidden="1" x14ac:dyDescent="0.7">
      <c r="A22">
        <v>2</v>
      </c>
      <c r="B22">
        <v>4</v>
      </c>
      <c r="C22">
        <v>0.8</v>
      </c>
      <c r="D22">
        <v>3.84</v>
      </c>
      <c r="E22">
        <v>35.869999999999997</v>
      </c>
      <c r="F22" t="s">
        <v>4</v>
      </c>
      <c r="H22" s="1">
        <f>SQRT(((($B$5*0.453592*9.81)/C22)* C22^2) / $F$5)</f>
        <v>43.572407268820946</v>
      </c>
      <c r="I22" s="1">
        <f>ROUND(ABS(H22-E22) /H22 * 100, 4)</f>
        <v>17.677299999999999</v>
      </c>
      <c r="J22" s="1">
        <f>H22^2 * SIN(RADIANS(D22 * 2)) / 9.81</f>
        <v>25.863744981734509</v>
      </c>
      <c r="K22" s="1">
        <f>ROUND(ABS(J22-30) / J22 * 100, 4)</f>
        <v>15.9925</v>
      </c>
      <c r="M22" s="1">
        <f>SQRT(((($B$5*0.453592*9.81)/C22 - $E$5)* (C22 - $E$5)^2) / $F$5)</f>
        <v>35.917063574407081</v>
      </c>
      <c r="N22">
        <f>ROUND(ABS(M22-E22) /M22 * 100, 4)</f>
        <v>0.13100000000000001</v>
      </c>
      <c r="O22" s="1">
        <f>M22^2 * SIN(RADIANS(D22 * 2)) / 9.81</f>
        <v>17.57397270789631</v>
      </c>
      <c r="P22" s="1">
        <f>ROUND(ABS(O22-30) / O22 * 100, 4)</f>
        <v>70.706999999999994</v>
      </c>
    </row>
    <row r="23" spans="1:16" hidden="1" x14ac:dyDescent="0.7">
      <c r="A23">
        <v>6</v>
      </c>
      <c r="B23">
        <v>1</v>
      </c>
      <c r="C23">
        <v>0.8</v>
      </c>
      <c r="D23">
        <v>4.07</v>
      </c>
      <c r="E23">
        <v>35.74</v>
      </c>
      <c r="F23" t="s">
        <v>4</v>
      </c>
      <c r="H23" s="1">
        <f>SQRT(((($B$5*0.453592*9.81)/C23)* C23^2) / $F$5)</f>
        <v>43.572407268820946</v>
      </c>
      <c r="I23" s="1">
        <f>ROUND(ABS(H23-E23) /H23 * 100, 4)</f>
        <v>17.9756</v>
      </c>
      <c r="J23" s="1">
        <f>H23^2 * SIN(RADIANS(D23 * 2)) / 9.81</f>
        <v>27.402736543223561</v>
      </c>
      <c r="K23" s="1">
        <f>ROUND(ABS(J23-30) / J23 * 100, 4)</f>
        <v>9.4780999999999995</v>
      </c>
      <c r="M23" s="1">
        <f>SQRT(((($B$5*0.453592*9.81)/C23 - $E$5)* (C23 - $E$5)^2) / $F$5)</f>
        <v>35.917063574407081</v>
      </c>
      <c r="N23">
        <f>ROUND(ABS(M23-E23) /M23 * 100, 4)</f>
        <v>0.49299999999999999</v>
      </c>
      <c r="O23" s="1">
        <f>M23^2 * SIN(RADIANS(D23 * 2)) / 9.81</f>
        <v>18.619691172812814</v>
      </c>
      <c r="P23" s="1">
        <f>ROUND(ABS(O23-30) / O23 * 100, 4)</f>
        <v>61.119799999999998</v>
      </c>
    </row>
    <row r="24" spans="1:16" hidden="1" x14ac:dyDescent="0.7">
      <c r="A24">
        <v>3</v>
      </c>
      <c r="B24">
        <v>4</v>
      </c>
      <c r="C24">
        <v>0.8</v>
      </c>
      <c r="D24">
        <v>4.0199999999999996</v>
      </c>
      <c r="E24">
        <v>35.33</v>
      </c>
      <c r="F24" t="s">
        <v>4</v>
      </c>
      <c r="H24" s="1">
        <f>SQRT(((($B$5*0.453592*9.81)/C24)* C24^2) / $F$5)</f>
        <v>43.572407268820946</v>
      </c>
      <c r="I24" s="1">
        <f>ROUND(ABS(H24-E24) /H24 * 100, 4)</f>
        <v>18.916599999999999</v>
      </c>
      <c r="J24" s="1">
        <f>H24^2 * SIN(RADIANS(D24 * 2)) / 9.81</f>
        <v>27.068319989221685</v>
      </c>
      <c r="K24" s="1">
        <f>ROUND(ABS(J24-30) / J24 * 100, 4)</f>
        <v>10.8307</v>
      </c>
      <c r="M24" s="1">
        <f>SQRT(((($B$5*0.453592*9.81)/C24 - $E$5)* (C24 - $E$5)^2) / $F$5)</f>
        <v>35.917063574407081</v>
      </c>
      <c r="N24">
        <f>ROUND(ABS(M24-E24) /M24 * 100, 4)</f>
        <v>1.6345000000000001</v>
      </c>
      <c r="O24" s="1">
        <f>M24^2 * SIN(RADIANS(D24 * 2)) / 9.81</f>
        <v>18.392460839493019</v>
      </c>
      <c r="P24" s="1">
        <f>ROUND(ABS(O24-30) / O24 * 100, 4)</f>
        <v>63.110300000000002</v>
      </c>
    </row>
    <row r="25" spans="1:16" hidden="1" x14ac:dyDescent="0.7">
      <c r="A25">
        <v>7</v>
      </c>
      <c r="B25">
        <v>4</v>
      </c>
      <c r="C25">
        <v>0.8</v>
      </c>
      <c r="D25">
        <v>4.6399999999999997</v>
      </c>
      <c r="E25">
        <v>35.130000000000003</v>
      </c>
      <c r="F25" t="s">
        <v>4</v>
      </c>
      <c r="H25" s="1">
        <f>SQRT(((($B$5*0.453592*9.81)/C25)* C25^2) / $F$5)</f>
        <v>43.572407268820946</v>
      </c>
      <c r="I25" s="1">
        <f>ROUND(ABS(H25-E25) /H25 * 100, 4)</f>
        <v>19.375599999999999</v>
      </c>
      <c r="J25" s="1">
        <f>H25^2 * SIN(RADIANS(D25 * 2)) / 9.81</f>
        <v>31.208935962528532</v>
      </c>
      <c r="K25" s="1">
        <f>ROUND(ABS(J25-30) / J25 * 100, 4)</f>
        <v>3.8736999999999999</v>
      </c>
      <c r="M25" s="1">
        <f>SQRT(((($B$5*0.453592*9.81)/C25 - $E$5)* (C25 - $E$5)^2) / $F$5)</f>
        <v>35.917063574407081</v>
      </c>
      <c r="N25">
        <f>ROUND(ABS(M25-E25) /M25 * 100, 4)</f>
        <v>2.1913</v>
      </c>
      <c r="O25" s="1">
        <f>M25^2 * SIN(RADIANS(D25 * 2)) / 9.81</f>
        <v>21.20593863090194</v>
      </c>
      <c r="P25" s="1">
        <f>ROUND(ABS(O25-30) / O25 * 100, 4)</f>
        <v>41.469799999999999</v>
      </c>
    </row>
    <row r="26" spans="1:16" hidden="1" x14ac:dyDescent="0.7">
      <c r="A26">
        <v>11</v>
      </c>
      <c r="B26">
        <v>5</v>
      </c>
      <c r="C26">
        <v>0.8</v>
      </c>
      <c r="D26">
        <v>3.45</v>
      </c>
      <c r="E26">
        <v>34.89</v>
      </c>
      <c r="F26" t="s">
        <v>4</v>
      </c>
      <c r="H26" s="1">
        <f>SQRT(((($B$5*0.453592*9.81)/C26)* C26^2) / $F$5)</f>
        <v>43.572407268820946</v>
      </c>
      <c r="I26" s="1">
        <f>ROUND(ABS(H26-E26) /H26 * 100, 4)</f>
        <v>19.926400000000001</v>
      </c>
      <c r="J26" s="1">
        <f>H26^2 * SIN(RADIANS(D26 * 2)) / 9.81</f>
        <v>23.25039317362571</v>
      </c>
      <c r="K26" s="1">
        <f>ROUND(ABS(J26-30) / J26 * 100, 4)</f>
        <v>29.030100000000001</v>
      </c>
      <c r="M26" s="1">
        <f>SQRT(((($B$5*0.453592*9.81)/C26 - $E$5)* (C26 - $E$5)^2) / $F$5)</f>
        <v>35.917063574407081</v>
      </c>
      <c r="N26">
        <f>ROUND(ABS(M26-E26) /M26 * 100, 4)</f>
        <v>2.8595000000000002</v>
      </c>
      <c r="O26" s="1">
        <f>M26^2 * SIN(RADIANS(D26 * 2)) / 9.81</f>
        <v>15.798244816043445</v>
      </c>
      <c r="P26" s="1">
        <f>ROUND(ABS(O26-30) / O26 * 100, 4)</f>
        <v>89.894499999999994</v>
      </c>
    </row>
    <row r="27" spans="1:16" hidden="1" x14ac:dyDescent="0.7">
      <c r="A27">
        <v>9</v>
      </c>
      <c r="B27">
        <v>1</v>
      </c>
      <c r="C27">
        <v>0.8</v>
      </c>
      <c r="D27">
        <v>3.71</v>
      </c>
      <c r="E27">
        <v>34.659999999999997</v>
      </c>
      <c r="F27" t="s">
        <v>4</v>
      </c>
      <c r="H27" s="1">
        <f>SQRT(((($B$5*0.453592*9.81)/C27)* C27^2) / $F$5)</f>
        <v>43.572407268820946</v>
      </c>
      <c r="I27" s="1">
        <f>ROUND(ABS(H27-E27) /H27 * 100, 4)</f>
        <v>20.4542</v>
      </c>
      <c r="J27" s="1">
        <f>H27^2 * SIN(RADIANS(D27 * 2)) / 9.81</f>
        <v>24.993136394165202</v>
      </c>
      <c r="K27" s="1">
        <f>ROUND(ABS(J27-30) / J27 * 100, 4)</f>
        <v>20.033000000000001</v>
      </c>
      <c r="M27" s="1">
        <f>SQRT(((($B$5*0.453592*9.81)/C27 - $E$5)* (C27 - $E$5)^2) / $F$5)</f>
        <v>35.917063574407081</v>
      </c>
      <c r="N27">
        <f>ROUND(ABS(M27-E27) /M27 * 100, 4)</f>
        <v>3.4998999999999998</v>
      </c>
      <c r="O27" s="1">
        <f>M27^2 * SIN(RADIANS(D27 * 2)) / 9.81</f>
        <v>16.98240905120203</v>
      </c>
      <c r="P27" s="1">
        <f>ROUND(ABS(O27-30) / O27 * 100, 4)</f>
        <v>76.653400000000005</v>
      </c>
    </row>
    <row r="28" spans="1:16" hidden="1" x14ac:dyDescent="0.7">
      <c r="A28">
        <v>8</v>
      </c>
      <c r="B28">
        <v>3</v>
      </c>
      <c r="C28">
        <v>0.8</v>
      </c>
      <c r="D28">
        <v>4.8</v>
      </c>
      <c r="E28">
        <v>34.64</v>
      </c>
      <c r="F28" t="s">
        <v>4</v>
      </c>
      <c r="H28" s="1">
        <f>SQRT(((($B$5*0.453592*9.81)/C28)* C28^2) / $F$5)</f>
        <v>43.572407268820946</v>
      </c>
      <c r="I28" s="1">
        <f>ROUND(ABS(H28-E28) /H28 * 100, 4)</f>
        <v>20.5001</v>
      </c>
      <c r="J28" s="1">
        <f>H28^2 * SIN(RADIANS(D28 * 2)) / 9.81</f>
        <v>32.275186927125446</v>
      </c>
      <c r="K28" s="1">
        <f>ROUND(ABS(J28-30) / J28 * 100, 4)</f>
        <v>7.0492999999999997</v>
      </c>
      <c r="M28" s="1">
        <f>SQRT(((($B$5*0.453592*9.81)/C28 - $E$5)* (C28 - $E$5)^2) / $F$5)</f>
        <v>35.917063574407081</v>
      </c>
      <c r="N28">
        <f>ROUND(ABS(M28-E28) /M28 * 100, 4)</f>
        <v>3.5556000000000001</v>
      </c>
      <c r="O28" s="1">
        <f>M28^2 * SIN(RADIANS(D28 * 2)) / 9.81</f>
        <v>21.930437939290101</v>
      </c>
      <c r="P28" s="1">
        <f>ROUND(ABS(O28-30) / O28 * 100, 4)</f>
        <v>36.796199999999999</v>
      </c>
    </row>
    <row r="29" spans="1:16" hidden="1" x14ac:dyDescent="0.7">
      <c r="A29">
        <v>7</v>
      </c>
      <c r="B29">
        <v>1</v>
      </c>
      <c r="C29">
        <v>0.8</v>
      </c>
      <c r="D29">
        <v>5.38</v>
      </c>
      <c r="E29">
        <v>34.15</v>
      </c>
      <c r="F29" t="s">
        <v>4</v>
      </c>
      <c r="H29" s="1">
        <f>SQRT(((($B$5*0.453592*9.81)/C29)* C29^2) / $F$5)</f>
        <v>43.572407268820946</v>
      </c>
      <c r="I29" s="1">
        <f>ROUND(ABS(H29-E29) /H29 * 100, 4)</f>
        <v>21.624700000000001</v>
      </c>
      <c r="J29" s="1">
        <f>H29^2 * SIN(RADIANS(D29 * 2)) / 9.81</f>
        <v>36.131663635665092</v>
      </c>
      <c r="K29" s="1">
        <f>ROUND(ABS(J29-30) / J29 * 100, 4)</f>
        <v>16.970300000000002</v>
      </c>
      <c r="M29" s="1">
        <f>SQRT(((($B$5*0.453592*9.81)/C29 - $E$5)* (C29 - $E$5)^2) / $F$5)</f>
        <v>35.917063574407081</v>
      </c>
      <c r="N29">
        <f>ROUND(ABS(M29-E29) /M29 * 100, 4)</f>
        <v>4.9198000000000004</v>
      </c>
      <c r="O29" s="1">
        <f>M29^2 * SIN(RADIANS(D29 * 2)) / 9.81</f>
        <v>24.550847956183496</v>
      </c>
      <c r="P29" s="1">
        <f>ROUND(ABS(O29-30) / O29 * 100, 4)</f>
        <v>22.195399999999999</v>
      </c>
    </row>
    <row r="30" spans="1:16" hidden="1" x14ac:dyDescent="0.7">
      <c r="A30">
        <v>8</v>
      </c>
      <c r="B30">
        <v>2</v>
      </c>
      <c r="C30">
        <v>0.8</v>
      </c>
      <c r="D30">
        <v>3.53</v>
      </c>
      <c r="E30">
        <v>34.119999999999997</v>
      </c>
      <c r="F30" t="s">
        <v>4</v>
      </c>
      <c r="H30" s="1">
        <f>SQRT(((($B$5*0.453592*9.81)/C30)* C30^2) / $F$5)</f>
        <v>43.572407268820946</v>
      </c>
      <c r="I30" s="1">
        <f>ROUND(ABS(H30-E30) /H30 * 100, 4)</f>
        <v>21.6936</v>
      </c>
      <c r="J30" s="1">
        <f>H30^2 * SIN(RADIANS(D30 * 2)) / 9.81</f>
        <v>23.786832498361619</v>
      </c>
      <c r="K30" s="1">
        <f>ROUND(ABS(J30-30) / J30 * 100, 4)</f>
        <v>26.120200000000001</v>
      </c>
      <c r="M30" s="1">
        <f>SQRT(((($B$5*0.453592*9.81)/C30 - $E$5)* (C30 - $E$5)^2) / $F$5)</f>
        <v>35.917063574407081</v>
      </c>
      <c r="N30">
        <f>ROUND(ABS(M30-E30) /M30 * 100, 4)</f>
        <v>5.0034000000000001</v>
      </c>
      <c r="O30" s="1">
        <f>M30^2 * SIN(RADIANS(D30 * 2)) / 9.81</f>
        <v>16.162746169540746</v>
      </c>
      <c r="P30" s="1">
        <f>ROUND(ABS(O30-30) / O30 * 100, 4)</f>
        <v>85.611999999999995</v>
      </c>
    </row>
    <row r="31" spans="1:16" hidden="1" x14ac:dyDescent="0.7">
      <c r="A31">
        <v>9</v>
      </c>
      <c r="B31">
        <v>4</v>
      </c>
      <c r="C31">
        <v>0.8</v>
      </c>
      <c r="D31">
        <v>3.9</v>
      </c>
      <c r="E31">
        <v>34.04</v>
      </c>
      <c r="F31" t="s">
        <v>4</v>
      </c>
      <c r="H31" s="1">
        <f>SQRT(((($B$5*0.453592*9.81)/C31)* C31^2) / $F$5)</f>
        <v>43.572407268820946</v>
      </c>
      <c r="I31" s="1">
        <f>ROUND(ABS(H31-E31) /H31 * 100, 4)</f>
        <v>21.877199999999998</v>
      </c>
      <c r="J31" s="1">
        <f>H31^2 * SIN(RADIANS(D31 * 2)) / 9.81</f>
        <v>26.265385784158294</v>
      </c>
      <c r="K31" s="1">
        <f>ROUND(ABS(J31-30) / J31 * 100, 4)</f>
        <v>14.2188</v>
      </c>
      <c r="M31" s="1">
        <f>SQRT(((($B$5*0.453592*9.81)/C31 - $E$5)* (C31 - $E$5)^2) / $F$5)</f>
        <v>35.917063574407081</v>
      </c>
      <c r="N31">
        <f>ROUND(ABS(M31-E31) /M31 * 100, 4)</f>
        <v>5.2260999999999997</v>
      </c>
      <c r="O31" s="1">
        <f>M31^2 * SIN(RADIANS(D31 * 2)) / 9.81</f>
        <v>17.846880769167328</v>
      </c>
      <c r="P31" s="1">
        <f>ROUND(ABS(O31-30) / O31 * 100, 4)</f>
        <v>68.096599999999995</v>
      </c>
    </row>
    <row r="32" spans="1:16" hidden="1" x14ac:dyDescent="0.7">
      <c r="A32">
        <v>7</v>
      </c>
      <c r="B32">
        <v>2</v>
      </c>
      <c r="C32">
        <v>0.8</v>
      </c>
      <c r="D32">
        <v>3.43</v>
      </c>
      <c r="E32">
        <v>33.78</v>
      </c>
      <c r="F32" t="s">
        <v>4</v>
      </c>
      <c r="H32" s="1">
        <f>SQRT(((($B$5*0.453592*9.81)/C32)* C32^2) / $F$5)</f>
        <v>43.572407268820946</v>
      </c>
      <c r="I32" s="1">
        <f>ROUND(ABS(H32-E32) /H32 * 100, 4)</f>
        <v>22.4739</v>
      </c>
      <c r="J32" s="1">
        <f>H32^2 * SIN(RADIANS(D32 * 2)) / 9.81</f>
        <v>23.116254849121056</v>
      </c>
      <c r="K32" s="1">
        <f>ROUND(ABS(J32-30) / J32 * 100, 4)</f>
        <v>29.7788</v>
      </c>
      <c r="M32" s="1">
        <f>SQRT(((($B$5*0.453592*9.81)/C32 - $E$5)* (C32 - $E$5)^2) / $F$5)</f>
        <v>35.917063574407081</v>
      </c>
      <c r="N32">
        <f>ROUND(ABS(M32-E32) /M32 * 100, 4)</f>
        <v>5.95</v>
      </c>
      <c r="O32" s="1">
        <f>M32^2 * SIN(RADIANS(D32 * 2)) / 9.81</f>
        <v>15.707100116944668</v>
      </c>
      <c r="P32" s="1">
        <f>ROUND(ABS(O32-30) / O32 * 100, 4)</f>
        <v>90.996399999999994</v>
      </c>
    </row>
    <row r="33" spans="1:16" hidden="1" x14ac:dyDescent="0.7">
      <c r="A33">
        <v>10</v>
      </c>
      <c r="B33">
        <v>1</v>
      </c>
      <c r="C33">
        <v>0.8</v>
      </c>
      <c r="D33">
        <v>3.68</v>
      </c>
      <c r="E33">
        <v>33.74</v>
      </c>
      <c r="F33" t="s">
        <v>4</v>
      </c>
      <c r="H33" s="1">
        <f>SQRT(((($B$5*0.453592*9.81)/C33)* C33^2) / $F$5)</f>
        <v>43.572407268820946</v>
      </c>
      <c r="I33" s="1">
        <f>ROUND(ABS(H33-E33) /H33 * 100, 4)</f>
        <v>22.5657</v>
      </c>
      <c r="J33" s="1">
        <f>H33^2 * SIN(RADIANS(D33 * 2)) / 9.81</f>
        <v>24.79215297910384</v>
      </c>
      <c r="K33" s="1">
        <f>ROUND(ABS(J33-30) / J33 * 100, 4)</f>
        <v>21.006</v>
      </c>
      <c r="M33" s="1">
        <f>SQRT(((($B$5*0.453592*9.81)/C33 - $E$5)* (C33 - $E$5)^2) / $F$5)</f>
        <v>35.917063574407081</v>
      </c>
      <c r="N33">
        <f>ROUND(ABS(M33-E33) /M33 * 100, 4)</f>
        <v>6.0613999999999999</v>
      </c>
      <c r="O33" s="1">
        <f>M33^2 * SIN(RADIANS(D33 * 2)) / 9.81</f>
        <v>16.845844255441691</v>
      </c>
      <c r="P33" s="1">
        <f>ROUND(ABS(O33-30) / O33 * 100, 4)</f>
        <v>78.085499999999996</v>
      </c>
    </row>
    <row r="34" spans="1:16" x14ac:dyDescent="0.7">
      <c r="A34">
        <v>2</v>
      </c>
      <c r="B34">
        <v>5</v>
      </c>
      <c r="C34">
        <v>0.81</v>
      </c>
      <c r="D34">
        <v>4.16</v>
      </c>
      <c r="E34">
        <v>36.869999999999997</v>
      </c>
      <c r="F34" t="s">
        <v>4</v>
      </c>
      <c r="H34" s="1">
        <f>SQRT(((($B$5*0.453592*9.81)/C34)* C34^2) / $F$5)</f>
        <v>43.843889068375312</v>
      </c>
      <c r="I34" s="1">
        <f>ROUND(ABS(H34-E34) /H34 * 100, 4)</f>
        <v>15.9062</v>
      </c>
      <c r="J34" s="1">
        <f>H34^2 * SIN(RADIANS(D34 * 2)) / 9.81</f>
        <v>28.354531244125127</v>
      </c>
      <c r="K34" s="1">
        <f>ROUND(ABS(J34-30) / J34 * 100, 4)</f>
        <v>5.8032000000000004</v>
      </c>
      <c r="M34" s="1">
        <f>SQRT(((($B$5*0.453592*9.81)/C34 - $E$5)* (C34 - $E$5)^2) / $F$5)</f>
        <v>36.235112350642765</v>
      </c>
      <c r="N34">
        <f>ROUND(ABS(M34-E34) /M34 * 100, 4)</f>
        <v>1.7521</v>
      </c>
      <c r="O34" s="1">
        <f>M34^2 * SIN(RADIANS(D34 * 2)) / 9.81</f>
        <v>19.367053662597996</v>
      </c>
      <c r="P34" s="1">
        <f>ROUND(ABS(O34-30) / O34 * 100, 4)</f>
        <v>54.902200000000001</v>
      </c>
    </row>
    <row r="35" spans="1:16" x14ac:dyDescent="0.7">
      <c r="A35">
        <v>4</v>
      </c>
      <c r="B35">
        <v>5</v>
      </c>
      <c r="C35">
        <v>0.81</v>
      </c>
      <c r="D35">
        <v>4.03</v>
      </c>
      <c r="E35">
        <v>36.729999999999997</v>
      </c>
      <c r="F35" t="s">
        <v>4</v>
      </c>
      <c r="H35" s="1">
        <f>SQRT(((($B$5*0.453592*9.81)/C35)* C35^2) / $F$5)</f>
        <v>43.843889068375312</v>
      </c>
      <c r="I35" s="1">
        <f>ROUND(ABS(H35-E35) /H35 * 100, 4)</f>
        <v>16.2255</v>
      </c>
      <c r="J35" s="1">
        <f>H35^2 * SIN(RADIANS(D35 * 2)) / 9.81</f>
        <v>27.474400053120156</v>
      </c>
      <c r="K35" s="1">
        <f>ROUND(ABS(J35-30) / J35 * 100, 4)</f>
        <v>9.1926000000000005</v>
      </c>
      <c r="M35" s="1">
        <f>SQRT(((($B$5*0.453592*9.81)/C35 - $E$5)* (C35 - $E$5)^2) / $F$5)</f>
        <v>36.235112350642765</v>
      </c>
      <c r="N35">
        <f>ROUND(ABS(M35-E35) /M35 * 100, 4)</f>
        <v>1.3657999999999999</v>
      </c>
      <c r="O35" s="1">
        <f>M35^2 * SIN(RADIANS(D35 * 2)) / 9.81</f>
        <v>18.765895849070354</v>
      </c>
      <c r="P35" s="1">
        <f>ROUND(ABS(O35-30) / O35 * 100, 4)</f>
        <v>59.8645</v>
      </c>
    </row>
    <row r="36" spans="1:16" x14ac:dyDescent="0.7">
      <c r="A36">
        <v>4</v>
      </c>
      <c r="B36">
        <v>2</v>
      </c>
      <c r="C36">
        <v>0.81</v>
      </c>
      <c r="D36">
        <v>4.53</v>
      </c>
      <c r="E36">
        <v>36.44</v>
      </c>
      <c r="F36" t="s">
        <v>4</v>
      </c>
      <c r="H36" s="1">
        <f>SQRT(((($B$5*0.453592*9.81)/C36)* C36^2) / $F$5)</f>
        <v>43.843889068375312</v>
      </c>
      <c r="I36" s="1">
        <f>ROUND(ABS(H36-E36) /H36 * 100, 4)</f>
        <v>16.886900000000001</v>
      </c>
      <c r="J36" s="1">
        <f>H36^2 * SIN(RADIANS(D36 * 2)) / 9.81</f>
        <v>30.856263233242505</v>
      </c>
      <c r="K36" s="1">
        <f>ROUND(ABS(J36-30) / J36 * 100, 4)</f>
        <v>2.7749999999999999</v>
      </c>
      <c r="M36" s="1">
        <f>SQRT(((($B$5*0.453592*9.81)/C36 - $E$5)* (C36 - $E$5)^2) / $F$5)</f>
        <v>36.235112350642765</v>
      </c>
      <c r="N36">
        <f>ROUND(ABS(M36-E36) /M36 * 100, 4)</f>
        <v>0.56540000000000001</v>
      </c>
      <c r="O36" s="1">
        <f>M36^2 * SIN(RADIANS(D36 * 2)) / 9.81</f>
        <v>21.075816796981076</v>
      </c>
      <c r="P36" s="1">
        <f>ROUND(ABS(O36-30) / O36 * 100, 4)</f>
        <v>42.343200000000003</v>
      </c>
    </row>
    <row r="37" spans="1:16" x14ac:dyDescent="0.7">
      <c r="A37">
        <v>2</v>
      </c>
      <c r="B37">
        <v>1</v>
      </c>
      <c r="C37">
        <v>0.81</v>
      </c>
      <c r="D37">
        <v>4.8099999999999996</v>
      </c>
      <c r="E37">
        <v>36.14</v>
      </c>
      <c r="F37" t="s">
        <v>4</v>
      </c>
      <c r="H37" s="1">
        <f>SQRT(((($B$5*0.453592*9.81)/C37)* C37^2) / $F$5)</f>
        <v>43.843889068375312</v>
      </c>
      <c r="I37" s="1">
        <f>ROUND(ABS(H37-E37) /H37 * 100, 4)</f>
        <v>17.571200000000001</v>
      </c>
      <c r="J37" s="1">
        <f>H37^2 * SIN(RADIANS(D37 * 2)) / 9.81</f>
        <v>32.74606696167082</v>
      </c>
      <c r="K37" s="1">
        <f>ROUND(ABS(J37-30) / J37 * 100, 4)</f>
        <v>8.3858999999999995</v>
      </c>
      <c r="M37" s="1">
        <f>SQRT(((($B$5*0.453592*9.81)/C37 - $E$5)* (C37 - $E$5)^2) / $F$5)</f>
        <v>36.235112350642765</v>
      </c>
      <c r="N37">
        <f>ROUND(ABS(M37-E37) /M37 * 100, 4)</f>
        <v>0.26250000000000001</v>
      </c>
      <c r="O37" s="1">
        <f>M37^2 * SIN(RADIANS(D37 * 2)) / 9.81</f>
        <v>22.366613315715</v>
      </c>
      <c r="P37" s="1">
        <f>ROUND(ABS(O37-30) / O37 * 100, 4)</f>
        <v>34.128500000000003</v>
      </c>
    </row>
    <row r="38" spans="1:16" x14ac:dyDescent="0.7">
      <c r="A38">
        <v>5</v>
      </c>
      <c r="B38">
        <v>2</v>
      </c>
      <c r="C38">
        <v>0.81</v>
      </c>
      <c r="D38">
        <v>3.25</v>
      </c>
      <c r="E38">
        <v>35.93</v>
      </c>
      <c r="F38" t="s">
        <v>4</v>
      </c>
      <c r="H38" s="1">
        <f>SQRT(((($B$5*0.453592*9.81)/C38)* C38^2) / $F$5)</f>
        <v>43.843889068375312</v>
      </c>
      <c r="I38" s="1">
        <f>ROUND(ABS(H38-E38) /H38 * 100, 4)</f>
        <v>18.0502</v>
      </c>
      <c r="J38" s="1">
        <f>H38^2 * SIN(RADIANS(D38 * 2)) / 9.81</f>
        <v>22.182367164226136</v>
      </c>
      <c r="K38" s="1">
        <f>ROUND(ABS(J38-30) / J38 * 100, 4)</f>
        <v>35.242600000000003</v>
      </c>
      <c r="M38" s="1">
        <f>SQRT(((($B$5*0.453592*9.81)/C38 - $E$5)* (C38 - $E$5)^2) / $F$5)</f>
        <v>36.235112350642765</v>
      </c>
      <c r="N38">
        <f>ROUND(ABS(M38-E38) /M38 * 100, 4)</f>
        <v>0.84199999999999997</v>
      </c>
      <c r="O38" s="1">
        <f>M38^2 * SIN(RADIANS(D38 * 2)) / 9.81</f>
        <v>15.151267765078327</v>
      </c>
      <c r="P38" s="1">
        <f>ROUND(ABS(O38-30) / O38 * 100, 4)</f>
        <v>98.003200000000007</v>
      </c>
    </row>
    <row r="39" spans="1:16" x14ac:dyDescent="0.7">
      <c r="A39">
        <v>6</v>
      </c>
      <c r="B39">
        <v>3</v>
      </c>
      <c r="C39">
        <v>0.81</v>
      </c>
      <c r="D39">
        <v>4.43</v>
      </c>
      <c r="E39">
        <v>35.619999999999997</v>
      </c>
      <c r="F39" t="s">
        <v>4</v>
      </c>
      <c r="H39" s="1">
        <f>SQRT(((($B$5*0.453592*9.81)/C39)* C39^2) / $F$5)</f>
        <v>43.843889068375312</v>
      </c>
      <c r="I39" s="1">
        <f>ROUND(ABS(H39-E39) /H39 * 100, 4)</f>
        <v>18.757200000000001</v>
      </c>
      <c r="J39" s="1">
        <f>H39^2 * SIN(RADIANS(D39 * 2)) / 9.81</f>
        <v>30.180609601050612</v>
      </c>
      <c r="K39" s="1">
        <f>ROUND(ABS(J39-30) / J39 * 100, 4)</f>
        <v>0.59840000000000004</v>
      </c>
      <c r="M39" s="1">
        <f>SQRT(((($B$5*0.453592*9.81)/C39 - $E$5)* (C39 - $E$5)^2) / $F$5)</f>
        <v>36.235112350642765</v>
      </c>
      <c r="N39">
        <f>ROUND(ABS(M39-E39) /M39 * 100, 4)</f>
        <v>1.6976</v>
      </c>
      <c r="O39" s="1">
        <f>M39^2 * SIN(RADIANS(D39 * 2)) / 9.81</f>
        <v>20.614323710062184</v>
      </c>
      <c r="P39" s="1">
        <f>ROUND(ABS(O39-30) / O39 * 100, 4)</f>
        <v>45.529899999999998</v>
      </c>
    </row>
    <row r="40" spans="1:16" x14ac:dyDescent="0.7">
      <c r="A40">
        <v>9</v>
      </c>
      <c r="B40">
        <v>3</v>
      </c>
      <c r="C40">
        <v>0.81</v>
      </c>
      <c r="D40">
        <v>3.48</v>
      </c>
      <c r="E40">
        <v>35.43</v>
      </c>
      <c r="F40" t="s">
        <v>4</v>
      </c>
      <c r="H40" s="1">
        <f>SQRT(((($B$5*0.453592*9.81)/C40)* C40^2) / $F$5)</f>
        <v>43.843889068375312</v>
      </c>
      <c r="I40" s="1">
        <f>ROUND(ABS(H40-E40) /H40 * 100, 4)</f>
        <v>19.1906</v>
      </c>
      <c r="J40" s="1">
        <f>H40^2 * SIN(RADIANS(D40 * 2)) / 9.81</f>
        <v>23.74472413493692</v>
      </c>
      <c r="K40" s="1">
        <f>ROUND(ABS(J40-30) / J40 * 100, 4)</f>
        <v>26.343900000000001</v>
      </c>
      <c r="M40" s="1">
        <f>SQRT(((($B$5*0.453592*9.81)/C40 - $E$5)* (C40 - $E$5)^2) / $F$5)</f>
        <v>36.235112350642765</v>
      </c>
      <c r="N40">
        <f>ROUND(ABS(M40-E40) /M40 * 100, 4)</f>
        <v>2.2219000000000002</v>
      </c>
      <c r="O40" s="1">
        <f>M40^2 * SIN(RADIANS(D40 * 2)) / 9.81</f>
        <v>16.218407652928143</v>
      </c>
      <c r="P40" s="1">
        <f>ROUND(ABS(O40-30) / O40 * 100, 4)</f>
        <v>84.974999999999994</v>
      </c>
    </row>
    <row r="41" spans="1:16" x14ac:dyDescent="0.7">
      <c r="A41">
        <v>7</v>
      </c>
      <c r="B41">
        <v>3</v>
      </c>
      <c r="C41">
        <v>0.81</v>
      </c>
      <c r="D41">
        <v>2.92</v>
      </c>
      <c r="E41">
        <v>34.880000000000003</v>
      </c>
      <c r="F41" t="s">
        <v>4</v>
      </c>
      <c r="H41" s="1">
        <f>SQRT(((($B$5*0.453592*9.81)/C41)* C41^2) / $F$5)</f>
        <v>43.843889068375312</v>
      </c>
      <c r="I41" s="1">
        <f>ROUND(ABS(H41-E41) /H41 * 100, 4)</f>
        <v>20.445</v>
      </c>
      <c r="J41" s="1">
        <f>H41^2 * SIN(RADIANS(D41 * 2)) / 9.81</f>
        <v>19.938252643103898</v>
      </c>
      <c r="K41" s="1">
        <f>ROUND(ABS(J41-30) / J41 * 100, 4)</f>
        <v>50.464500000000001</v>
      </c>
      <c r="M41" s="1">
        <f>SQRT(((($B$5*0.453592*9.81)/C41 - $E$5)* (C41 - $E$5)^2) / $F$5)</f>
        <v>36.235112350642765</v>
      </c>
      <c r="N41">
        <f>ROUND(ABS(M41-E41) /M41 * 100, 4)</f>
        <v>3.7397999999999998</v>
      </c>
      <c r="O41" s="1">
        <f>M41^2 * SIN(RADIANS(D41 * 2)) / 9.81</f>
        <v>13.618465618522128</v>
      </c>
      <c r="P41" s="1">
        <f>ROUND(ABS(O41-30) / O41 * 100, 4)</f>
        <v>120.2891</v>
      </c>
    </row>
    <row r="42" spans="1:16" x14ac:dyDescent="0.7">
      <c r="A42">
        <v>5</v>
      </c>
      <c r="B42">
        <v>4</v>
      </c>
      <c r="C42">
        <v>0.81</v>
      </c>
      <c r="D42">
        <v>2.4300000000000002</v>
      </c>
      <c r="E42">
        <v>34.61</v>
      </c>
      <c r="F42" t="s">
        <v>4</v>
      </c>
      <c r="H42" s="1">
        <f>SQRT(((($B$5*0.453592*9.81)/C42)* C42^2) / $F$5)</f>
        <v>43.843889068375312</v>
      </c>
      <c r="I42" s="1">
        <f>ROUND(ABS(H42-E42) /H42 * 100, 4)</f>
        <v>21.0608</v>
      </c>
      <c r="J42" s="1">
        <f>H42^2 * SIN(RADIANS(D42 * 2)) / 9.81</f>
        <v>16.601290827725109</v>
      </c>
      <c r="K42" s="1">
        <f>ROUND(ABS(J42-30) / J42 * 100, 4)</f>
        <v>80.708799999999997</v>
      </c>
      <c r="M42" s="1">
        <f>SQRT(((($B$5*0.453592*9.81)/C42 - $E$5)* (C42 - $E$5)^2) / $F$5)</f>
        <v>36.235112350642765</v>
      </c>
      <c r="N42">
        <f>ROUND(ABS(M42-E42) /M42 * 100, 4)</f>
        <v>4.4848999999999997</v>
      </c>
      <c r="O42" s="1">
        <f>M42^2 * SIN(RADIANS(D42 * 2)) / 9.81</f>
        <v>11.339213741915222</v>
      </c>
      <c r="P42" s="1">
        <f>ROUND(ABS(O42-30) / O42 * 100, 4)</f>
        <v>164.5686</v>
      </c>
    </row>
    <row r="43" spans="1:16" x14ac:dyDescent="0.7">
      <c r="A43">
        <v>7</v>
      </c>
      <c r="B43">
        <v>5</v>
      </c>
      <c r="C43">
        <v>0.81</v>
      </c>
      <c r="D43">
        <v>2.44</v>
      </c>
      <c r="E43">
        <v>34.24</v>
      </c>
      <c r="F43" t="s">
        <v>4</v>
      </c>
      <c r="H43" s="1">
        <f>SQRT(((($B$5*0.453592*9.81)/C43)* C43^2) / $F$5)</f>
        <v>43.843889068375312</v>
      </c>
      <c r="I43" s="1">
        <f>ROUND(ABS(H43-E43) /H43 * 100, 4)</f>
        <v>21.904699999999998</v>
      </c>
      <c r="J43" s="1">
        <f>H43^2 * SIN(RADIANS(D43 * 2)) / 9.81</f>
        <v>16.669443957363701</v>
      </c>
      <c r="K43" s="1">
        <f>ROUND(ABS(J43-30) / J43 * 100, 4)</f>
        <v>79.97</v>
      </c>
      <c r="M43" s="1">
        <f>SQRT(((($B$5*0.453592*9.81)/C43 - $E$5)* (C43 - $E$5)^2) / $F$5)</f>
        <v>36.235112350642765</v>
      </c>
      <c r="N43">
        <f>ROUND(ABS(M43-E43) /M43 * 100, 4)</f>
        <v>5.5060000000000002</v>
      </c>
      <c r="O43" s="1">
        <f>M43^2 * SIN(RADIANS(D43 * 2)) / 9.81</f>
        <v>11.385764513910722</v>
      </c>
      <c r="P43" s="1">
        <f>ROUND(ABS(O43-30) / O43 * 100, 4)</f>
        <v>163.48689999999999</v>
      </c>
    </row>
    <row r="44" spans="1:16" x14ac:dyDescent="0.7">
      <c r="A44">
        <v>11</v>
      </c>
      <c r="B44">
        <v>3</v>
      </c>
      <c r="C44">
        <v>0.81</v>
      </c>
      <c r="D44">
        <v>3.43</v>
      </c>
      <c r="E44">
        <v>33.89</v>
      </c>
      <c r="F44" t="s">
        <v>4</v>
      </c>
      <c r="H44" s="1">
        <f>SQRT(((($B$5*0.453592*9.81)/C44)* C44^2) / $F$5)</f>
        <v>43.843889068375312</v>
      </c>
      <c r="I44" s="1">
        <f>ROUND(ABS(H44-E44) /H44 * 100, 4)</f>
        <v>22.702999999999999</v>
      </c>
      <c r="J44" s="1">
        <f>H44^2 * SIN(RADIANS(D44 * 2)) / 9.81</f>
        <v>23.405208034735065</v>
      </c>
      <c r="K44" s="1">
        <f>ROUND(ABS(J44-30) / J44 * 100, 4)</f>
        <v>28.176600000000001</v>
      </c>
      <c r="M44" s="1">
        <f>SQRT(((($B$5*0.453592*9.81)/C44 - $E$5)* (C44 - $E$5)^2) / $F$5)</f>
        <v>36.235112350642765</v>
      </c>
      <c r="N44">
        <f>ROUND(ABS(M44-E44) /M44 * 100, 4)</f>
        <v>6.4718999999999998</v>
      </c>
      <c r="O44" s="1">
        <f>M44^2 * SIN(RADIANS(D44 * 2)) / 9.81</f>
        <v>15.986507274279223</v>
      </c>
      <c r="P44" s="1">
        <f>ROUND(ABS(O44-30) / O44 * 100, 4)</f>
        <v>87.658299999999997</v>
      </c>
    </row>
    <row r="45" spans="1:16" x14ac:dyDescent="0.7">
      <c r="A45">
        <v>11</v>
      </c>
      <c r="B45">
        <v>1</v>
      </c>
      <c r="C45">
        <v>0.81</v>
      </c>
      <c r="D45">
        <v>3.91</v>
      </c>
      <c r="E45">
        <v>33.33</v>
      </c>
      <c r="F45" t="s">
        <v>4</v>
      </c>
      <c r="H45" s="1">
        <f>SQRT(((($B$5*0.453592*9.81)/C45)* C45^2) / $F$5)</f>
        <v>43.843889068375312</v>
      </c>
      <c r="I45" s="1">
        <f>ROUND(ABS(H45-E45) /H45 * 100, 4)</f>
        <v>23.9803</v>
      </c>
      <c r="J45" s="1">
        <f>H45^2 * SIN(RADIANS(D45 * 2)) / 9.81</f>
        <v>26.661468698772705</v>
      </c>
      <c r="K45" s="1">
        <f>ROUND(ABS(J45-30) / J45 * 100, 4)</f>
        <v>12.5219</v>
      </c>
      <c r="M45" s="1">
        <f>SQRT(((($B$5*0.453592*9.81)/C45 - $E$5)* (C45 - $E$5)^2) / $F$5)</f>
        <v>36.235112350642765</v>
      </c>
      <c r="N45">
        <f>ROUND(ABS(M45-E45) /M45 * 100, 4)</f>
        <v>8.0174000000000003</v>
      </c>
      <c r="O45" s="1">
        <f>M45^2 * SIN(RADIANS(D45 * 2)) / 9.81</f>
        <v>18.210637677877074</v>
      </c>
      <c r="P45" s="1">
        <f>ROUND(ABS(O45-30) / O45 * 100, 4)</f>
        <v>64.738900000000001</v>
      </c>
    </row>
    <row r="46" spans="1:16" hidden="1" x14ac:dyDescent="0.7">
      <c r="A46">
        <v>1</v>
      </c>
      <c r="B46">
        <v>4</v>
      </c>
      <c r="C46">
        <v>0.82</v>
      </c>
      <c r="D46">
        <v>3.95</v>
      </c>
      <c r="E46">
        <v>37.380000000000003</v>
      </c>
      <c r="F46" t="s">
        <v>4</v>
      </c>
      <c r="H46" s="1">
        <f>SQRT(((($B$5*0.453592*9.81)/C46)* C46^2) / $F$5)</f>
        <v>44.113700163101257</v>
      </c>
      <c r="I46" s="1">
        <f>ROUND(ABS(H46-E46) /H46 * 100, 4)</f>
        <v>15.2644</v>
      </c>
      <c r="J46" s="1">
        <f>H46^2 * SIN(RADIANS(D46 * 2)) / 9.81</f>
        <v>27.264998480739603</v>
      </c>
      <c r="K46" s="1">
        <f>ROUND(ABS(J46-30) / J46 * 100, 4)</f>
        <v>10.0312</v>
      </c>
      <c r="M46" s="1">
        <f>SQRT(((($B$5*0.453592*9.81)/C46 - $E$5)* (C46 - $E$5)^2) / $F$5)</f>
        <v>36.550619564018398</v>
      </c>
      <c r="N46">
        <f>ROUND(ABS(M46-E46) /M46 * 100, 4)</f>
        <v>2.2690999999999999</v>
      </c>
      <c r="O46" s="1">
        <f>M46^2 * SIN(RADIANS(D46 * 2)) / 9.81</f>
        <v>18.71750638088394</v>
      </c>
      <c r="P46" s="1">
        <f>ROUND(ABS(O46-30) / O46 * 100, 4)</f>
        <v>60.277799999999999</v>
      </c>
    </row>
    <row r="47" spans="1:16" hidden="1" x14ac:dyDescent="0.7">
      <c r="A47">
        <v>5</v>
      </c>
      <c r="B47">
        <v>5</v>
      </c>
      <c r="C47">
        <v>0.82</v>
      </c>
      <c r="D47">
        <v>2.84</v>
      </c>
      <c r="E47">
        <v>36</v>
      </c>
      <c r="F47" t="s">
        <v>4</v>
      </c>
      <c r="H47" s="1">
        <f>SQRT(((($B$5*0.453592*9.81)/C47)* C47^2) / $F$5)</f>
        <v>44.113700163101257</v>
      </c>
      <c r="I47" s="1">
        <f>ROUND(ABS(H47-E47) /H47 * 100, 4)</f>
        <v>18.392700000000001</v>
      </c>
      <c r="J47" s="1">
        <f>H47^2 * SIN(RADIANS(D47 * 2)) / 9.81</f>
        <v>19.633244945176461</v>
      </c>
      <c r="K47" s="1">
        <f>ROUND(ABS(J47-30) / J47 * 100, 4)</f>
        <v>52.802</v>
      </c>
      <c r="M47" s="1">
        <f>SQRT(((($B$5*0.453592*9.81)/C47 - $E$5)* (C47 - $E$5)^2) / $F$5)</f>
        <v>36.550619564018398</v>
      </c>
      <c r="N47">
        <f>ROUND(ABS(M47-E47) /M47 * 100, 4)</f>
        <v>1.5065</v>
      </c>
      <c r="O47" s="1">
        <f>M47^2 * SIN(RADIANS(D47 * 2)) / 9.81</f>
        <v>13.47828380765892</v>
      </c>
      <c r="P47" s="1">
        <f>ROUND(ABS(O47-30) / O47 * 100, 4)</f>
        <v>122.58029999999999</v>
      </c>
    </row>
    <row r="48" spans="1:16" hidden="1" x14ac:dyDescent="0.7">
      <c r="A48">
        <v>3</v>
      </c>
      <c r="B48">
        <v>3</v>
      </c>
      <c r="C48">
        <v>0.82</v>
      </c>
      <c r="D48">
        <v>4.68</v>
      </c>
      <c r="E48">
        <v>35.04</v>
      </c>
      <c r="F48" t="s">
        <v>4</v>
      </c>
      <c r="H48" s="1">
        <f>SQRT(((($B$5*0.453592*9.81)/C48)* C48^2) / $F$5)</f>
        <v>44.113700163101257</v>
      </c>
      <c r="I48" s="1">
        <f>ROUND(ABS(H48-E48) /H48 * 100, 4)</f>
        <v>20.568899999999999</v>
      </c>
      <c r="J48" s="1">
        <f>H48^2 * SIN(RADIANS(D48 * 2)) / 9.81</f>
        <v>32.262481050007281</v>
      </c>
      <c r="K48" s="1">
        <f>ROUND(ABS(J48-30) / J48 * 100, 4)</f>
        <v>7.0126999999999997</v>
      </c>
      <c r="M48" s="1">
        <f>SQRT(((($B$5*0.453592*9.81)/C48 - $E$5)* (C48 - $E$5)^2) / $F$5)</f>
        <v>36.550619564018398</v>
      </c>
      <c r="N48">
        <f>ROUND(ABS(M48-E48) /M48 * 100, 4)</f>
        <v>4.133</v>
      </c>
      <c r="O48" s="1">
        <f>M48^2 * SIN(RADIANS(D48 * 2)) / 9.81</f>
        <v>22.148293730632091</v>
      </c>
      <c r="P48" s="1">
        <f>ROUND(ABS(O48-30) / O48 * 100, 4)</f>
        <v>35.450600000000001</v>
      </c>
    </row>
    <row r="49" spans="1:16" hidden="1" x14ac:dyDescent="0.7">
      <c r="A49">
        <v>6</v>
      </c>
      <c r="B49">
        <v>4</v>
      </c>
      <c r="C49">
        <v>0.83</v>
      </c>
      <c r="D49">
        <v>4.6900000000000004</v>
      </c>
      <c r="E49">
        <v>36.24</v>
      </c>
      <c r="F49" t="s">
        <v>4</v>
      </c>
      <c r="H49" s="1">
        <f>SQRT(((($B$5*0.453592*9.81)/C49)* C49^2) / $F$5)</f>
        <v>44.381871023200453</v>
      </c>
      <c r="I49" s="1">
        <f>ROUND(ABS(H49-E49) /H49 * 100, 4)</f>
        <v>18.344999999999999</v>
      </c>
      <c r="J49" s="1">
        <f>H49^2 * SIN(RADIANS(D49 * 2)) / 9.81</f>
        <v>32.725079734298923</v>
      </c>
      <c r="K49" s="1">
        <f>ROUND(ABS(J49-30) / J49 * 100, 4)</f>
        <v>8.3271999999999995</v>
      </c>
      <c r="M49" s="1">
        <f>SQRT(((($B$5*0.453592*9.81)/C49 - $E$5)* (C49 - $E$5)^2) / $F$5)</f>
        <v>36.863641889366683</v>
      </c>
      <c r="N49">
        <f>ROUND(ABS(M49-E49) /M49 * 100, 4)</f>
        <v>1.6918</v>
      </c>
      <c r="O49" s="1">
        <f>M49^2 * SIN(RADIANS(D49 * 2)) / 9.81</f>
        <v>22.576986659305021</v>
      </c>
      <c r="P49" s="1">
        <f>ROUND(ABS(O49-30) / O49 * 100, 4)</f>
        <v>32.878700000000002</v>
      </c>
    </row>
  </sheetData>
  <autoFilter ref="A7:P49" xr:uid="{013039A3-34E1-4EA0-8E30-D4DB95033DC1}">
    <filterColumn colId="2">
      <filters>
        <filter val="0.81"/>
      </filters>
    </filterColumn>
    <sortState xmlns:xlrd2="http://schemas.microsoft.com/office/spreadsheetml/2017/richdata2" ref="A8:P49">
      <sortCondition ref="C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0E74-4FBD-4EAA-95DD-DE7AE2590B2C}">
  <dimension ref="B3:I11"/>
  <sheetViews>
    <sheetView workbookViewId="0">
      <selection activeCell="B10" sqref="B10:B11"/>
    </sheetView>
  </sheetViews>
  <sheetFormatPr defaultRowHeight="16.5" x14ac:dyDescent="0.7"/>
  <cols>
    <col min="2" max="2" width="13.59765625" customWidth="1"/>
    <col min="5" max="5" width="13.5" customWidth="1"/>
    <col min="7" max="7" width="9.5" customWidth="1"/>
  </cols>
  <sheetData>
    <row r="3" spans="2:9" x14ac:dyDescent="0.7">
      <c r="B3" t="s">
        <v>8</v>
      </c>
      <c r="C3" t="s">
        <v>9</v>
      </c>
      <c r="E3" t="s">
        <v>10</v>
      </c>
      <c r="G3" s="1" t="s">
        <v>11</v>
      </c>
      <c r="I3" t="s">
        <v>13</v>
      </c>
    </row>
    <row r="4" spans="2:9" x14ac:dyDescent="0.7">
      <c r="B4">
        <v>15</v>
      </c>
      <c r="C4">
        <v>0.453592</v>
      </c>
      <c r="E4">
        <v>9.81</v>
      </c>
      <c r="G4">
        <f>B4*C4*E4</f>
        <v>66.746062800000004</v>
      </c>
      <c r="I4">
        <f>G4/G7</f>
        <v>98.155974705882372</v>
      </c>
    </row>
    <row r="6" spans="2:9" x14ac:dyDescent="0.7">
      <c r="B6" t="s">
        <v>15</v>
      </c>
      <c r="C6" t="s">
        <v>16</v>
      </c>
      <c r="G6" s="1" t="s">
        <v>12</v>
      </c>
    </row>
    <row r="7" spans="2:9" x14ac:dyDescent="0.7">
      <c r="B7">
        <v>0.82</v>
      </c>
      <c r="C7">
        <v>0.14000000000000001</v>
      </c>
      <c r="G7">
        <f>B7-C7</f>
        <v>0.67999999999999994</v>
      </c>
    </row>
    <row r="10" spans="2:9" x14ac:dyDescent="0.7">
      <c r="B10" t="s">
        <v>14</v>
      </c>
      <c r="I10" t="s">
        <v>17</v>
      </c>
    </row>
    <row r="11" spans="2:9" x14ac:dyDescent="0.7">
      <c r="B11">
        <v>2.8125000000000001E-2</v>
      </c>
      <c r="I11">
        <f>SQRT((I4 * G7^2) / B11)</f>
        <v>40.171774592616643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seungju Choi</dc:creator>
  <cp:lastModifiedBy>seungju Choi</cp:lastModifiedBy>
  <dcterms:created xsi:type="dcterms:W3CDTF">2024-06-09T06:32:04Z</dcterms:created>
  <dcterms:modified xsi:type="dcterms:W3CDTF">2024-10-17T05:28:18Z</dcterms:modified>
</cp:coreProperties>
</file>