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13_ncr:1_{61AE5037-5B55-49F1-8C6F-3C697F6772ED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Bruehl_ACCs" sheetId="4" r:id="rId1"/>
    <sheet name="Bruehl_CTs" sheetId="2" r:id="rId2"/>
    <sheet name="Center_ACCs" sheetId="3" r:id="rId3"/>
    <sheet name="Center_CTs" sheetId="1" r:id="rId4"/>
    <sheet name="Conclusion_Bruehl" sheetId="5" r:id="rId5"/>
    <sheet name="Conclusion_Center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7" i="4" l="1"/>
  <c r="J28" i="1"/>
  <c r="I18" i="1"/>
  <c r="J18" i="1" s="1"/>
  <c r="E15" i="6"/>
  <c r="D15" i="6"/>
  <c r="C15" i="6"/>
  <c r="F12" i="6"/>
  <c r="F15" i="6" s="1"/>
  <c r="B12" i="6"/>
  <c r="B15" i="6" s="1"/>
  <c r="E7" i="6"/>
  <c r="D7" i="6"/>
  <c r="I5" i="6" s="1"/>
  <c r="C7" i="6"/>
  <c r="F4" i="6"/>
  <c r="F7" i="6" s="1"/>
  <c r="B4" i="6"/>
  <c r="B7" i="6" s="1"/>
  <c r="I6" i="6" l="1"/>
  <c r="I13" i="6"/>
  <c r="I14" i="6"/>
  <c r="E6" i="5" l="1"/>
  <c r="D6" i="5"/>
  <c r="C10" i="5" s="1"/>
  <c r="C6" i="5"/>
  <c r="F6" i="5"/>
  <c r="B6" i="5"/>
  <c r="F3" i="5"/>
  <c r="B3" i="5"/>
  <c r="C11" i="5" l="1"/>
  <c r="C140" i="4" l="1"/>
  <c r="F139" i="4"/>
  <c r="F138" i="4"/>
  <c r="F137" i="4"/>
  <c r="F136" i="4"/>
  <c r="F135" i="4"/>
  <c r="G136" i="4" s="1"/>
  <c r="F134" i="4"/>
  <c r="F133" i="4"/>
  <c r="F132" i="4"/>
  <c r="F131" i="4"/>
  <c r="F130" i="4"/>
  <c r="F129" i="4"/>
  <c r="F140" i="4" s="1"/>
  <c r="R119" i="4"/>
  <c r="P127" i="4" s="1"/>
  <c r="U118" i="4"/>
  <c r="T118" i="4"/>
  <c r="K118" i="4"/>
  <c r="P117" i="4" s="1"/>
  <c r="I118" i="4"/>
  <c r="H118" i="4"/>
  <c r="J118" i="4" s="1"/>
  <c r="G118" i="4"/>
  <c r="U117" i="4"/>
  <c r="T117" i="4"/>
  <c r="H117" i="4"/>
  <c r="J117" i="4" s="1"/>
  <c r="G117" i="4"/>
  <c r="I117" i="4" s="1"/>
  <c r="N117" i="4" s="1"/>
  <c r="U116" i="4"/>
  <c r="T116" i="4"/>
  <c r="K116" i="4"/>
  <c r="J116" i="4"/>
  <c r="I116" i="4"/>
  <c r="H116" i="4"/>
  <c r="G116" i="4"/>
  <c r="U115" i="4"/>
  <c r="T115" i="4"/>
  <c r="J115" i="4"/>
  <c r="H115" i="4"/>
  <c r="I115" i="4" s="1"/>
  <c r="G115" i="4"/>
  <c r="K115" i="4" s="1"/>
  <c r="U114" i="4"/>
  <c r="O114" i="4"/>
  <c r="I114" i="4"/>
  <c r="N114" i="4" s="1"/>
  <c r="G114" i="4"/>
  <c r="K114" i="4" s="1"/>
  <c r="P114" i="4" s="1"/>
  <c r="T113" i="4"/>
  <c r="J113" i="4"/>
  <c r="H113" i="4"/>
  <c r="T112" i="4"/>
  <c r="H112" i="4"/>
  <c r="J112" i="4" s="1"/>
  <c r="T111" i="4"/>
  <c r="P111" i="4"/>
  <c r="N111" i="4"/>
  <c r="H111" i="4"/>
  <c r="J111" i="4" s="1"/>
  <c r="T110" i="4"/>
  <c r="J110" i="4"/>
  <c r="H110" i="4"/>
  <c r="U109" i="4"/>
  <c r="I109" i="4"/>
  <c r="G109" i="4"/>
  <c r="K109" i="4" s="1"/>
  <c r="U108" i="4"/>
  <c r="T108" i="4"/>
  <c r="P108" i="4"/>
  <c r="I108" i="4"/>
  <c r="N108" i="4" s="1"/>
  <c r="H108" i="4"/>
  <c r="J108" i="4" s="1"/>
  <c r="O108" i="4" s="1"/>
  <c r="G108" i="4"/>
  <c r="U107" i="4"/>
  <c r="T107" i="4"/>
  <c r="J107" i="4"/>
  <c r="I107" i="4"/>
  <c r="H107" i="4"/>
  <c r="G107" i="4"/>
  <c r="K107" i="4" s="1"/>
  <c r="U106" i="4"/>
  <c r="T106" i="4"/>
  <c r="H106" i="4"/>
  <c r="K106" i="4" s="1"/>
  <c r="G106" i="4"/>
  <c r="U105" i="4"/>
  <c r="T105" i="4"/>
  <c r="K105" i="4"/>
  <c r="I105" i="4"/>
  <c r="H105" i="4"/>
  <c r="J105" i="4" s="1"/>
  <c r="G105" i="4"/>
  <c r="U104" i="4"/>
  <c r="T104" i="4"/>
  <c r="J104" i="4"/>
  <c r="I104" i="4"/>
  <c r="H104" i="4"/>
  <c r="G104" i="4"/>
  <c r="K104" i="4" s="1"/>
  <c r="U103" i="4"/>
  <c r="T103" i="4"/>
  <c r="K103" i="4"/>
  <c r="I103" i="4"/>
  <c r="H103" i="4"/>
  <c r="J103" i="4" s="1"/>
  <c r="G103" i="4"/>
  <c r="U102" i="4"/>
  <c r="T102" i="4"/>
  <c r="H102" i="4"/>
  <c r="J102" i="4" s="1"/>
  <c r="G102" i="4"/>
  <c r="U101" i="4"/>
  <c r="T101" i="4"/>
  <c r="J101" i="4"/>
  <c r="H101" i="4"/>
  <c r="G101" i="4"/>
  <c r="I101" i="4" s="1"/>
  <c r="U100" i="4"/>
  <c r="T100" i="4"/>
  <c r="I100" i="4"/>
  <c r="H100" i="4"/>
  <c r="G100" i="4"/>
  <c r="K100" i="4" s="1"/>
  <c r="U99" i="4"/>
  <c r="K99" i="4"/>
  <c r="I99" i="4"/>
  <c r="G99" i="4"/>
  <c r="U98" i="4"/>
  <c r="K98" i="4"/>
  <c r="I98" i="4"/>
  <c r="G98" i="4"/>
  <c r="U97" i="4"/>
  <c r="I97" i="4"/>
  <c r="G97" i="4"/>
  <c r="K97" i="4" s="1"/>
  <c r="T96" i="4"/>
  <c r="J96" i="4"/>
  <c r="I96" i="4"/>
  <c r="H96" i="4"/>
  <c r="T95" i="4"/>
  <c r="J95" i="4"/>
  <c r="I95" i="4"/>
  <c r="H95" i="4"/>
  <c r="T94" i="4"/>
  <c r="I94" i="4"/>
  <c r="H94" i="4"/>
  <c r="J94" i="4" s="1"/>
  <c r="T93" i="4"/>
  <c r="J93" i="4"/>
  <c r="I93" i="4"/>
  <c r="H93" i="4"/>
  <c r="T92" i="4"/>
  <c r="J92" i="4"/>
  <c r="I92" i="4"/>
  <c r="H92" i="4"/>
  <c r="U91" i="4"/>
  <c r="T91" i="4"/>
  <c r="H91" i="4"/>
  <c r="J91" i="4" s="1"/>
  <c r="G91" i="4"/>
  <c r="K91" i="4" s="1"/>
  <c r="U90" i="4"/>
  <c r="T90" i="4"/>
  <c r="K90" i="4"/>
  <c r="I90" i="4"/>
  <c r="H90" i="4"/>
  <c r="J90" i="4" s="1"/>
  <c r="G90" i="4"/>
  <c r="U89" i="4"/>
  <c r="K89" i="4"/>
  <c r="I89" i="4"/>
  <c r="G89" i="4"/>
  <c r="U88" i="4"/>
  <c r="I88" i="4"/>
  <c r="G88" i="4"/>
  <c r="K88" i="4" s="1"/>
  <c r="U87" i="4"/>
  <c r="T87" i="4"/>
  <c r="H87" i="4"/>
  <c r="I87" i="4" s="1"/>
  <c r="G87" i="4"/>
  <c r="K87" i="4" s="1"/>
  <c r="U86" i="4"/>
  <c r="T86" i="4"/>
  <c r="H86" i="4"/>
  <c r="G86" i="4"/>
  <c r="J86" i="4" s="1"/>
  <c r="U85" i="4"/>
  <c r="T85" i="4"/>
  <c r="K85" i="4"/>
  <c r="P85" i="4" s="1"/>
  <c r="H85" i="4"/>
  <c r="I85" i="4" s="1"/>
  <c r="G85" i="4"/>
  <c r="U84" i="4"/>
  <c r="T84" i="4"/>
  <c r="H84" i="4"/>
  <c r="I84" i="4" s="1"/>
  <c r="G84" i="4"/>
  <c r="K84" i="4" s="1"/>
  <c r="U83" i="4"/>
  <c r="T83" i="4"/>
  <c r="J83" i="4"/>
  <c r="H83" i="4"/>
  <c r="I83" i="4" s="1"/>
  <c r="N83" i="4" s="1"/>
  <c r="G83" i="4"/>
  <c r="K83" i="4" s="1"/>
  <c r="P83" i="4" s="1"/>
  <c r="T82" i="4"/>
  <c r="J82" i="4"/>
  <c r="I82" i="4"/>
  <c r="H82" i="4"/>
  <c r="T81" i="4"/>
  <c r="J81" i="4"/>
  <c r="I81" i="4"/>
  <c r="H81" i="4"/>
  <c r="U80" i="4"/>
  <c r="I80" i="4"/>
  <c r="G80" i="4"/>
  <c r="K80" i="4" s="1"/>
  <c r="U79" i="4"/>
  <c r="K79" i="4"/>
  <c r="I79" i="4"/>
  <c r="G79" i="4"/>
  <c r="U78" i="4"/>
  <c r="K78" i="4"/>
  <c r="I78" i="4"/>
  <c r="G78" i="4"/>
  <c r="U77" i="4"/>
  <c r="O77" i="4"/>
  <c r="I77" i="4"/>
  <c r="N77" i="4" s="1"/>
  <c r="G77" i="4"/>
  <c r="K77" i="4" s="1"/>
  <c r="P77" i="4" s="1"/>
  <c r="U76" i="4"/>
  <c r="T76" i="4"/>
  <c r="H76" i="4"/>
  <c r="K76" i="4" s="1"/>
  <c r="G76" i="4"/>
  <c r="U75" i="4"/>
  <c r="T75" i="4"/>
  <c r="K75" i="4"/>
  <c r="J75" i="4"/>
  <c r="I75" i="4"/>
  <c r="H75" i="4"/>
  <c r="G75" i="4"/>
  <c r="U74" i="4"/>
  <c r="T74" i="4"/>
  <c r="J74" i="4"/>
  <c r="H74" i="4"/>
  <c r="I74" i="4" s="1"/>
  <c r="G74" i="4"/>
  <c r="K74" i="4" s="1"/>
  <c r="U73" i="4"/>
  <c r="K73" i="4"/>
  <c r="I73" i="4"/>
  <c r="G73" i="4"/>
  <c r="U72" i="4"/>
  <c r="T72" i="4"/>
  <c r="K72" i="4"/>
  <c r="I72" i="4"/>
  <c r="H72" i="4"/>
  <c r="J72" i="4" s="1"/>
  <c r="G72" i="4"/>
  <c r="U71" i="4"/>
  <c r="T71" i="4"/>
  <c r="K71" i="4"/>
  <c r="J71" i="4"/>
  <c r="I71" i="4"/>
  <c r="H71" i="4"/>
  <c r="G71" i="4"/>
  <c r="U70" i="4"/>
  <c r="T70" i="4"/>
  <c r="K70" i="4"/>
  <c r="I70" i="4"/>
  <c r="H70" i="4"/>
  <c r="J70" i="4" s="1"/>
  <c r="G70" i="4"/>
  <c r="U69" i="4"/>
  <c r="T69" i="4"/>
  <c r="K69" i="4"/>
  <c r="I69" i="4"/>
  <c r="H69" i="4"/>
  <c r="J69" i="4" s="1"/>
  <c r="G69" i="4"/>
  <c r="T68" i="4"/>
  <c r="H68" i="4"/>
  <c r="J68" i="4" s="1"/>
  <c r="U67" i="4"/>
  <c r="T67" i="4"/>
  <c r="I67" i="4"/>
  <c r="H67" i="4"/>
  <c r="G67" i="4"/>
  <c r="K67" i="4" s="1"/>
  <c r="U66" i="4"/>
  <c r="T66" i="4"/>
  <c r="H66" i="4"/>
  <c r="I66" i="4" s="1"/>
  <c r="G66" i="4"/>
  <c r="K66" i="4" s="1"/>
  <c r="U65" i="4"/>
  <c r="T65" i="4"/>
  <c r="H65" i="4"/>
  <c r="K65" i="4" s="1"/>
  <c r="G65" i="4"/>
  <c r="U64" i="4"/>
  <c r="T64" i="4"/>
  <c r="H64" i="4"/>
  <c r="J64" i="4" s="1"/>
  <c r="G64" i="4"/>
  <c r="K64" i="4" s="1"/>
  <c r="P64" i="4" s="1"/>
  <c r="U63" i="4"/>
  <c r="T63" i="4"/>
  <c r="H63" i="4"/>
  <c r="I63" i="4" s="1"/>
  <c r="G63" i="4"/>
  <c r="K63" i="4" s="1"/>
  <c r="U62" i="4"/>
  <c r="T62" i="4"/>
  <c r="H62" i="4"/>
  <c r="I62" i="4" s="1"/>
  <c r="G62" i="4"/>
  <c r="K62" i="4" s="1"/>
  <c r="U61" i="4"/>
  <c r="T61" i="4"/>
  <c r="H61" i="4"/>
  <c r="J61" i="4" s="1"/>
  <c r="G61" i="4"/>
  <c r="K61" i="4" s="1"/>
  <c r="U60" i="4"/>
  <c r="T60" i="4"/>
  <c r="H60" i="4"/>
  <c r="K60" i="4" s="1"/>
  <c r="G60" i="4"/>
  <c r="U59" i="4"/>
  <c r="T59" i="4"/>
  <c r="H59" i="4"/>
  <c r="J59" i="4" s="1"/>
  <c r="G59" i="4"/>
  <c r="K59" i="4" s="1"/>
  <c r="U58" i="4"/>
  <c r="T58" i="4"/>
  <c r="H58" i="4"/>
  <c r="J58" i="4" s="1"/>
  <c r="G58" i="4"/>
  <c r="K58" i="4" s="1"/>
  <c r="U57" i="4"/>
  <c r="T57" i="4"/>
  <c r="K57" i="4"/>
  <c r="H57" i="4"/>
  <c r="I57" i="4" s="1"/>
  <c r="G57" i="4"/>
  <c r="U56" i="4"/>
  <c r="T56" i="4"/>
  <c r="K56" i="4"/>
  <c r="H56" i="4"/>
  <c r="I56" i="4" s="1"/>
  <c r="G56" i="4"/>
  <c r="U55" i="4"/>
  <c r="T55" i="4"/>
  <c r="H55" i="4"/>
  <c r="I55" i="4" s="1"/>
  <c r="G55" i="4"/>
  <c r="K55" i="4" s="1"/>
  <c r="U54" i="4"/>
  <c r="T54" i="4"/>
  <c r="I54" i="4"/>
  <c r="H54" i="4"/>
  <c r="G54" i="4"/>
  <c r="K54" i="4" s="1"/>
  <c r="U53" i="4"/>
  <c r="T53" i="4"/>
  <c r="H53" i="4"/>
  <c r="K53" i="4" s="1"/>
  <c r="G53" i="4"/>
  <c r="U52" i="4"/>
  <c r="T52" i="4"/>
  <c r="K52" i="4"/>
  <c r="I52" i="4"/>
  <c r="H52" i="4"/>
  <c r="J52" i="4" s="1"/>
  <c r="G52" i="4"/>
  <c r="U51" i="4"/>
  <c r="T51" i="4"/>
  <c r="J51" i="4"/>
  <c r="I51" i="4"/>
  <c r="H51" i="4"/>
  <c r="G51" i="4"/>
  <c r="U50" i="4"/>
  <c r="T50" i="4"/>
  <c r="H50" i="4"/>
  <c r="J50" i="4" s="1"/>
  <c r="O50" i="4" s="1"/>
  <c r="G50" i="4"/>
  <c r="K50" i="4" s="1"/>
  <c r="P50" i="4" s="1"/>
  <c r="U49" i="4"/>
  <c r="T49" i="4"/>
  <c r="J49" i="4"/>
  <c r="H49" i="4"/>
  <c r="K49" i="4" s="1"/>
  <c r="G49" i="4"/>
  <c r="U48" i="4"/>
  <c r="I48" i="4"/>
  <c r="G48" i="4"/>
  <c r="K48" i="4" s="1"/>
  <c r="U47" i="4"/>
  <c r="T47" i="4"/>
  <c r="J47" i="4"/>
  <c r="O47" i="4" s="1"/>
  <c r="H47" i="4"/>
  <c r="I47" i="4" s="1"/>
  <c r="N47" i="4" s="1"/>
  <c r="G47" i="4"/>
  <c r="K47" i="4" s="1"/>
  <c r="U46" i="4"/>
  <c r="T46" i="4"/>
  <c r="K46" i="4"/>
  <c r="H46" i="4"/>
  <c r="I46" i="4" s="1"/>
  <c r="G46" i="4"/>
  <c r="U45" i="4"/>
  <c r="T45" i="4"/>
  <c r="H45" i="4"/>
  <c r="I45" i="4" s="1"/>
  <c r="G45" i="4"/>
  <c r="K45" i="4" s="1"/>
  <c r="P43" i="4" s="1"/>
  <c r="U44" i="4"/>
  <c r="T44" i="4"/>
  <c r="I44" i="4"/>
  <c r="H44" i="4"/>
  <c r="J44" i="4" s="1"/>
  <c r="G44" i="4"/>
  <c r="U43" i="4"/>
  <c r="T43" i="4"/>
  <c r="J43" i="4"/>
  <c r="I43" i="4"/>
  <c r="N43" i="4" s="1"/>
  <c r="H43" i="4"/>
  <c r="G43" i="4"/>
  <c r="U42" i="4"/>
  <c r="T42" i="4"/>
  <c r="J42" i="4"/>
  <c r="H42" i="4"/>
  <c r="I42" i="4" s="1"/>
  <c r="G42" i="4"/>
  <c r="K42" i="4" s="1"/>
  <c r="T41" i="4"/>
  <c r="H41" i="4"/>
  <c r="J41" i="4" s="1"/>
  <c r="U40" i="4"/>
  <c r="T40" i="4"/>
  <c r="H40" i="4"/>
  <c r="K40" i="4" s="1"/>
  <c r="G40" i="4"/>
  <c r="U39" i="4"/>
  <c r="T39" i="4"/>
  <c r="H39" i="4"/>
  <c r="J39" i="4" s="1"/>
  <c r="G39" i="4"/>
  <c r="K39" i="4" s="1"/>
  <c r="U38" i="4"/>
  <c r="T38" i="4"/>
  <c r="H38" i="4"/>
  <c r="J38" i="4" s="1"/>
  <c r="O37" i="4" s="1"/>
  <c r="G38" i="4"/>
  <c r="K38" i="4" s="1"/>
  <c r="U37" i="4"/>
  <c r="I37" i="4"/>
  <c r="G37" i="4"/>
  <c r="K37" i="4" s="1"/>
  <c r="P37" i="4" s="1"/>
  <c r="T36" i="4"/>
  <c r="H36" i="4"/>
  <c r="J36" i="4" s="1"/>
  <c r="T35" i="4"/>
  <c r="J35" i="4"/>
  <c r="H35" i="4"/>
  <c r="T34" i="4"/>
  <c r="H34" i="4"/>
  <c r="J34" i="4" s="1"/>
  <c r="T33" i="4"/>
  <c r="J33" i="4"/>
  <c r="H33" i="4"/>
  <c r="T32" i="4"/>
  <c r="P32" i="4"/>
  <c r="N32" i="4"/>
  <c r="J32" i="4"/>
  <c r="O32" i="4" s="1"/>
  <c r="H32" i="4"/>
  <c r="U31" i="4"/>
  <c r="T31" i="4"/>
  <c r="K31" i="4"/>
  <c r="I31" i="4"/>
  <c r="H31" i="4"/>
  <c r="J31" i="4" s="1"/>
  <c r="G31" i="4"/>
  <c r="U30" i="4"/>
  <c r="T30" i="4"/>
  <c r="O30" i="4"/>
  <c r="H30" i="4"/>
  <c r="K30" i="4" s="1"/>
  <c r="P30" i="4" s="1"/>
  <c r="G30" i="4"/>
  <c r="U29" i="4"/>
  <c r="T29" i="4"/>
  <c r="H29" i="4"/>
  <c r="J29" i="4" s="1"/>
  <c r="G29" i="4"/>
  <c r="K29" i="4" s="1"/>
  <c r="U28" i="4"/>
  <c r="T28" i="4"/>
  <c r="K28" i="4"/>
  <c r="I28" i="4"/>
  <c r="H28" i="4"/>
  <c r="J28" i="4" s="1"/>
  <c r="O28" i="4" s="1"/>
  <c r="G28" i="4"/>
  <c r="U27" i="4"/>
  <c r="K27" i="4"/>
  <c r="I27" i="4"/>
  <c r="G27" i="4"/>
  <c r="U26" i="4"/>
  <c r="T26" i="4"/>
  <c r="H26" i="4"/>
  <c r="J26" i="4" s="1"/>
  <c r="O26" i="4" s="1"/>
  <c r="G26" i="4"/>
  <c r="K26" i="4" s="1"/>
  <c r="P26" i="4" s="1"/>
  <c r="U25" i="4"/>
  <c r="T25" i="4"/>
  <c r="H25" i="4"/>
  <c r="K25" i="4" s="1"/>
  <c r="G25" i="4"/>
  <c r="U24" i="4"/>
  <c r="T24" i="4"/>
  <c r="H24" i="4"/>
  <c r="K24" i="4" s="1"/>
  <c r="G24" i="4"/>
  <c r="U23" i="4"/>
  <c r="T23" i="4"/>
  <c r="H23" i="4"/>
  <c r="J23" i="4" s="1"/>
  <c r="G23" i="4"/>
  <c r="I23" i="4" s="1"/>
  <c r="U22" i="4"/>
  <c r="T22" i="4"/>
  <c r="I22" i="4"/>
  <c r="H22" i="4"/>
  <c r="J22" i="4" s="1"/>
  <c r="G22" i="4"/>
  <c r="U21" i="4"/>
  <c r="T21" i="4"/>
  <c r="I21" i="4"/>
  <c r="H21" i="4"/>
  <c r="G21" i="4"/>
  <c r="K21" i="4" s="1"/>
  <c r="U20" i="4"/>
  <c r="T20" i="4"/>
  <c r="I20" i="4"/>
  <c r="H20" i="4"/>
  <c r="G20" i="4"/>
  <c r="K20" i="4" s="1"/>
  <c r="U19" i="4"/>
  <c r="T19" i="4"/>
  <c r="K19" i="4"/>
  <c r="P19" i="4" s="1"/>
  <c r="H19" i="4"/>
  <c r="I19" i="4" s="1"/>
  <c r="N19" i="4" s="1"/>
  <c r="G19" i="4"/>
  <c r="U18" i="4"/>
  <c r="T18" i="4"/>
  <c r="I18" i="4"/>
  <c r="H18" i="4"/>
  <c r="G18" i="4"/>
  <c r="K18" i="4" s="1"/>
  <c r="U17" i="4"/>
  <c r="T17" i="4"/>
  <c r="I17" i="4"/>
  <c r="H17" i="4"/>
  <c r="J17" i="4" s="1"/>
  <c r="G17" i="4"/>
  <c r="U16" i="4"/>
  <c r="T16" i="4"/>
  <c r="H16" i="4"/>
  <c r="J16" i="4" s="1"/>
  <c r="G16" i="4"/>
  <c r="K16" i="4" s="1"/>
  <c r="U15" i="4"/>
  <c r="T15" i="4"/>
  <c r="I15" i="4"/>
  <c r="H15" i="4"/>
  <c r="G15" i="4"/>
  <c r="K15" i="4" s="1"/>
  <c r="U14" i="4"/>
  <c r="I14" i="4"/>
  <c r="G14" i="4"/>
  <c r="K14" i="4" s="1"/>
  <c r="U13" i="4"/>
  <c r="K13" i="4"/>
  <c r="I13" i="4"/>
  <c r="G13" i="4"/>
  <c r="U12" i="4"/>
  <c r="T12" i="4"/>
  <c r="I12" i="4"/>
  <c r="H12" i="4"/>
  <c r="J12" i="4" s="1"/>
  <c r="G12" i="4"/>
  <c r="U11" i="4"/>
  <c r="T11" i="4"/>
  <c r="K11" i="4"/>
  <c r="J11" i="4"/>
  <c r="H11" i="4"/>
  <c r="I11" i="4" s="1"/>
  <c r="G11" i="4"/>
  <c r="U10" i="4"/>
  <c r="T10" i="4"/>
  <c r="K10" i="4"/>
  <c r="H10" i="4"/>
  <c r="I10" i="4" s="1"/>
  <c r="G10" i="4"/>
  <c r="U9" i="4"/>
  <c r="T9" i="4"/>
  <c r="J9" i="4"/>
  <c r="H9" i="4"/>
  <c r="G9" i="4"/>
  <c r="I9" i="4" s="1"/>
  <c r="U8" i="4"/>
  <c r="T8" i="4"/>
  <c r="H8" i="4"/>
  <c r="J8" i="4" s="1"/>
  <c r="G8" i="4"/>
  <c r="I8" i="4" s="1"/>
  <c r="U7" i="4"/>
  <c r="I7" i="4"/>
  <c r="G7" i="4"/>
  <c r="K7" i="4" s="1"/>
  <c r="U6" i="4"/>
  <c r="T6" i="4"/>
  <c r="H6" i="4"/>
  <c r="J6" i="4" s="1"/>
  <c r="G6" i="4"/>
  <c r="I6" i="4" s="1"/>
  <c r="U5" i="4"/>
  <c r="T5" i="4"/>
  <c r="T119" i="4" s="1"/>
  <c r="R127" i="4" s="1"/>
  <c r="H5" i="4"/>
  <c r="H119" i="4" s="1"/>
  <c r="G5" i="4"/>
  <c r="K5" i="4" s="1"/>
  <c r="U4" i="4"/>
  <c r="U119" i="4" s="1"/>
  <c r="I4" i="4"/>
  <c r="G4" i="4"/>
  <c r="G119" i="4" s="1"/>
  <c r="K126" i="4" s="1"/>
  <c r="C104" i="3"/>
  <c r="F102" i="3"/>
  <c r="F101" i="3"/>
  <c r="F100" i="3"/>
  <c r="F104" i="3" s="1"/>
  <c r="F99" i="3"/>
  <c r="F98" i="3"/>
  <c r="F97" i="3"/>
  <c r="F96" i="3"/>
  <c r="F95" i="3"/>
  <c r="T84" i="3"/>
  <c r="S90" i="3" s="1"/>
  <c r="R84" i="3"/>
  <c r="Q84" i="3"/>
  <c r="P90" i="3" s="1"/>
  <c r="I83" i="3"/>
  <c r="G83" i="3"/>
  <c r="K83" i="3" s="1"/>
  <c r="K82" i="3"/>
  <c r="I82" i="3"/>
  <c r="G82" i="3"/>
  <c r="S81" i="3"/>
  <c r="N81" i="3"/>
  <c r="H81" i="3"/>
  <c r="I81" i="3" s="1"/>
  <c r="M81" i="3" s="1"/>
  <c r="G81" i="3"/>
  <c r="K81" i="3" s="1"/>
  <c r="O81" i="3" s="1"/>
  <c r="S80" i="3"/>
  <c r="J80" i="3"/>
  <c r="H80" i="3"/>
  <c r="I80" i="3" s="1"/>
  <c r="S79" i="3"/>
  <c r="H79" i="3"/>
  <c r="G79" i="3"/>
  <c r="J79" i="3" s="1"/>
  <c r="I79" i="3" s="1"/>
  <c r="S78" i="3"/>
  <c r="K78" i="3"/>
  <c r="O78" i="3" s="1"/>
  <c r="H78" i="3"/>
  <c r="J78" i="3" s="1"/>
  <c r="G78" i="3"/>
  <c r="S77" i="3"/>
  <c r="H77" i="3"/>
  <c r="G77" i="3"/>
  <c r="K77" i="3" s="1"/>
  <c r="S76" i="3"/>
  <c r="K76" i="3"/>
  <c r="H76" i="3"/>
  <c r="J76" i="3" s="1"/>
  <c r="G76" i="3"/>
  <c r="S75" i="3"/>
  <c r="H75" i="3"/>
  <c r="G75" i="3"/>
  <c r="K75" i="3" s="1"/>
  <c r="S74" i="3"/>
  <c r="K74" i="3"/>
  <c r="H74" i="3"/>
  <c r="J74" i="3" s="1"/>
  <c r="G74" i="3"/>
  <c r="S73" i="3"/>
  <c r="H73" i="3"/>
  <c r="S72" i="3"/>
  <c r="O72" i="3"/>
  <c r="K72" i="3"/>
  <c r="J72" i="3"/>
  <c r="I72" i="3"/>
  <c r="H72" i="3"/>
  <c r="G72" i="3"/>
  <c r="S71" i="3"/>
  <c r="H71" i="3"/>
  <c r="J71" i="3" s="1"/>
  <c r="G71" i="3"/>
  <c r="K71" i="3" s="1"/>
  <c r="S70" i="3"/>
  <c r="K70" i="3"/>
  <c r="J70" i="3"/>
  <c r="I70" i="3"/>
  <c r="H70" i="3"/>
  <c r="G70" i="3"/>
  <c r="S69" i="3"/>
  <c r="H69" i="3"/>
  <c r="J69" i="3" s="1"/>
  <c r="S68" i="3"/>
  <c r="J68" i="3"/>
  <c r="I68" i="3"/>
  <c r="H68" i="3"/>
  <c r="G68" i="3"/>
  <c r="S67" i="3"/>
  <c r="H67" i="3"/>
  <c r="G67" i="3"/>
  <c r="J67" i="3" s="1"/>
  <c r="I67" i="3" s="1"/>
  <c r="S66" i="3"/>
  <c r="H66" i="3"/>
  <c r="J66" i="3" s="1"/>
  <c r="I66" i="3" s="1"/>
  <c r="G66" i="3"/>
  <c r="S65" i="3"/>
  <c r="J65" i="3"/>
  <c r="I65" i="3"/>
  <c r="H65" i="3"/>
  <c r="G65" i="3"/>
  <c r="S64" i="3"/>
  <c r="H64" i="3"/>
  <c r="J64" i="3" s="1"/>
  <c r="N63" i="3" s="1"/>
  <c r="S63" i="3"/>
  <c r="J63" i="3"/>
  <c r="I63" i="3"/>
  <c r="H63" i="3"/>
  <c r="G63" i="3"/>
  <c r="S62" i="3"/>
  <c r="H62" i="3"/>
  <c r="J62" i="3" s="1"/>
  <c r="G62" i="3"/>
  <c r="K62" i="3" s="1"/>
  <c r="O63" i="3" s="1"/>
  <c r="S61" i="3"/>
  <c r="K61" i="3"/>
  <c r="J61" i="3"/>
  <c r="I61" i="3"/>
  <c r="H61" i="3"/>
  <c r="G61" i="3"/>
  <c r="S60" i="3"/>
  <c r="N60" i="3"/>
  <c r="H60" i="3"/>
  <c r="I60" i="3" s="1"/>
  <c r="M60" i="3" s="1"/>
  <c r="G60" i="3"/>
  <c r="S59" i="3"/>
  <c r="O59" i="3"/>
  <c r="H59" i="3"/>
  <c r="J59" i="3" s="1"/>
  <c r="S58" i="3"/>
  <c r="H58" i="3"/>
  <c r="S57" i="3"/>
  <c r="K57" i="3"/>
  <c r="J57" i="3"/>
  <c r="I57" i="3" s="1"/>
  <c r="H57" i="3"/>
  <c r="G57" i="3"/>
  <c r="S56" i="3"/>
  <c r="H56" i="3"/>
  <c r="J56" i="3" s="1"/>
  <c r="I56" i="3" s="1"/>
  <c r="G56" i="3"/>
  <c r="K56" i="3" s="1"/>
  <c r="S55" i="3"/>
  <c r="J55" i="3"/>
  <c r="I55" i="3"/>
  <c r="H55" i="3"/>
  <c r="S54" i="3"/>
  <c r="H54" i="3"/>
  <c r="S53" i="3"/>
  <c r="H53" i="3"/>
  <c r="I52" i="3"/>
  <c r="G52" i="3"/>
  <c r="K52" i="3" s="1"/>
  <c r="O50" i="3" s="1"/>
  <c r="S51" i="3"/>
  <c r="H51" i="3"/>
  <c r="J51" i="3" s="1"/>
  <c r="G51" i="3"/>
  <c r="S50" i="3"/>
  <c r="H50" i="3"/>
  <c r="J50" i="3" s="1"/>
  <c r="N50" i="3" s="1"/>
  <c r="G50" i="3"/>
  <c r="S49" i="3"/>
  <c r="H49" i="3"/>
  <c r="J49" i="3" s="1"/>
  <c r="G49" i="3"/>
  <c r="K49" i="3" s="1"/>
  <c r="S48" i="3"/>
  <c r="K48" i="3"/>
  <c r="H48" i="3"/>
  <c r="J48" i="3" s="1"/>
  <c r="G48" i="3"/>
  <c r="S47" i="3"/>
  <c r="H47" i="3"/>
  <c r="J47" i="3" s="1"/>
  <c r="G47" i="3"/>
  <c r="K47" i="3" s="1"/>
  <c r="S46" i="3"/>
  <c r="O46" i="3"/>
  <c r="J46" i="3"/>
  <c r="N46" i="3" s="1"/>
  <c r="H46" i="3"/>
  <c r="G46" i="3"/>
  <c r="S45" i="3"/>
  <c r="O45" i="3"/>
  <c r="J45" i="3"/>
  <c r="N45" i="3" s="1"/>
  <c r="I45" i="3"/>
  <c r="M45" i="3" s="1"/>
  <c r="H45" i="3"/>
  <c r="G45" i="3"/>
  <c r="S44" i="3"/>
  <c r="H44" i="3"/>
  <c r="J44" i="3" s="1"/>
  <c r="N42" i="3" s="1"/>
  <c r="G44" i="3"/>
  <c r="K44" i="3" s="1"/>
  <c r="I43" i="3"/>
  <c r="G43" i="3"/>
  <c r="K43" i="3" s="1"/>
  <c r="K42" i="3"/>
  <c r="I42" i="3"/>
  <c r="G42" i="3"/>
  <c r="S41" i="3"/>
  <c r="O41" i="3"/>
  <c r="H41" i="3"/>
  <c r="G41" i="3"/>
  <c r="S40" i="3"/>
  <c r="K40" i="3"/>
  <c r="H40" i="3"/>
  <c r="G40" i="3"/>
  <c r="J40" i="3" s="1"/>
  <c r="I40" i="3" s="1"/>
  <c r="S39" i="3"/>
  <c r="H39" i="3"/>
  <c r="J39" i="3" s="1"/>
  <c r="I39" i="3" s="1"/>
  <c r="S38" i="3"/>
  <c r="H38" i="3"/>
  <c r="J38" i="3" s="1"/>
  <c r="S37" i="3"/>
  <c r="H37" i="3"/>
  <c r="G37" i="3"/>
  <c r="K37" i="3" s="1"/>
  <c r="S36" i="3"/>
  <c r="J36" i="3"/>
  <c r="H36" i="3"/>
  <c r="I36" i="3" s="1"/>
  <c r="G36" i="3"/>
  <c r="K36" i="3" s="1"/>
  <c r="S35" i="3"/>
  <c r="H35" i="3"/>
  <c r="J35" i="3" s="1"/>
  <c r="G35" i="3"/>
  <c r="K35" i="3" s="1"/>
  <c r="S34" i="3"/>
  <c r="J34" i="3"/>
  <c r="H34" i="3"/>
  <c r="I34" i="3" s="1"/>
  <c r="G34" i="3"/>
  <c r="K34" i="3" s="1"/>
  <c r="S33" i="3"/>
  <c r="H33" i="3"/>
  <c r="J33" i="3" s="1"/>
  <c r="G33" i="3"/>
  <c r="K33" i="3" s="1"/>
  <c r="S32" i="3"/>
  <c r="K32" i="3"/>
  <c r="H32" i="3"/>
  <c r="J32" i="3" s="1"/>
  <c r="G32" i="3"/>
  <c r="S31" i="3"/>
  <c r="H31" i="3"/>
  <c r="G31" i="3"/>
  <c r="S30" i="3"/>
  <c r="J30" i="3"/>
  <c r="I30" i="3" s="1"/>
  <c r="H30" i="3"/>
  <c r="S29" i="3"/>
  <c r="H29" i="3"/>
  <c r="J29" i="3" s="1"/>
  <c r="S28" i="3"/>
  <c r="J28" i="3"/>
  <c r="H28" i="3"/>
  <c r="I28" i="3" s="1"/>
  <c r="G28" i="3"/>
  <c r="K28" i="3" s="1"/>
  <c r="S27" i="3"/>
  <c r="H27" i="3"/>
  <c r="G27" i="3"/>
  <c r="K27" i="3" s="1"/>
  <c r="O27" i="3" s="1"/>
  <c r="I26" i="3"/>
  <c r="G26" i="3"/>
  <c r="K26" i="3" s="1"/>
  <c r="S25" i="3"/>
  <c r="H25" i="3"/>
  <c r="I25" i="3" s="1"/>
  <c r="G25" i="3"/>
  <c r="S24" i="3"/>
  <c r="H24" i="3"/>
  <c r="I24" i="3" s="1"/>
  <c r="G24" i="3"/>
  <c r="K24" i="3" s="1"/>
  <c r="S23" i="3"/>
  <c r="J23" i="3"/>
  <c r="I23" i="3"/>
  <c r="H23" i="3"/>
  <c r="G23" i="3"/>
  <c r="S22" i="3"/>
  <c r="H22" i="3"/>
  <c r="G22" i="3"/>
  <c r="K22" i="3" s="1"/>
  <c r="S21" i="3"/>
  <c r="K21" i="3"/>
  <c r="J21" i="3"/>
  <c r="I21" i="3"/>
  <c r="H21" i="3"/>
  <c r="G21" i="3"/>
  <c r="S20" i="3"/>
  <c r="K20" i="3"/>
  <c r="J20" i="3"/>
  <c r="I20" i="3"/>
  <c r="H20" i="3"/>
  <c r="G20" i="3"/>
  <c r="S19" i="3"/>
  <c r="H19" i="3"/>
  <c r="J19" i="3" s="1"/>
  <c r="G19" i="3"/>
  <c r="K19" i="3" s="1"/>
  <c r="I18" i="3"/>
  <c r="G18" i="3"/>
  <c r="K18" i="3" s="1"/>
  <c r="K17" i="3"/>
  <c r="I17" i="3"/>
  <c r="G17" i="3"/>
  <c r="N16" i="3"/>
  <c r="I16" i="3"/>
  <c r="M16" i="3" s="1"/>
  <c r="G16" i="3"/>
  <c r="K16" i="3" s="1"/>
  <c r="S15" i="3"/>
  <c r="K15" i="3"/>
  <c r="J15" i="3"/>
  <c r="I15" i="3"/>
  <c r="H15" i="3"/>
  <c r="G15" i="3"/>
  <c r="S14" i="3"/>
  <c r="H14" i="3"/>
  <c r="J14" i="3" s="1"/>
  <c r="G14" i="3"/>
  <c r="K14" i="3" s="1"/>
  <c r="S13" i="3"/>
  <c r="H13" i="3"/>
  <c r="J13" i="3" s="1"/>
  <c r="S12" i="3"/>
  <c r="K12" i="3"/>
  <c r="J12" i="3"/>
  <c r="H12" i="3"/>
  <c r="I12" i="3" s="1"/>
  <c r="G12" i="3"/>
  <c r="S11" i="3"/>
  <c r="J11" i="3"/>
  <c r="H11" i="3"/>
  <c r="I11" i="3" s="1"/>
  <c r="G11" i="3"/>
  <c r="K11" i="3" s="1"/>
  <c r="O11" i="3" s="1"/>
  <c r="S10" i="3"/>
  <c r="H10" i="3"/>
  <c r="J10" i="3" s="1"/>
  <c r="G10" i="3"/>
  <c r="S9" i="3"/>
  <c r="H9" i="3"/>
  <c r="J9" i="3" s="1"/>
  <c r="G9" i="3"/>
  <c r="S8" i="3"/>
  <c r="K8" i="3"/>
  <c r="H8" i="3"/>
  <c r="I8" i="3" s="1"/>
  <c r="G8" i="3"/>
  <c r="J8" i="3" s="1"/>
  <c r="S7" i="3"/>
  <c r="K7" i="3"/>
  <c r="O7" i="3" s="1"/>
  <c r="H7" i="3"/>
  <c r="J7" i="3" s="1"/>
  <c r="G7" i="3"/>
  <c r="S6" i="3"/>
  <c r="N6" i="3"/>
  <c r="H6" i="3"/>
  <c r="I6" i="3" s="1"/>
  <c r="M6" i="3" s="1"/>
  <c r="G6" i="3"/>
  <c r="K6" i="3" s="1"/>
  <c r="O6" i="3" s="1"/>
  <c r="S5" i="3"/>
  <c r="J5" i="3"/>
  <c r="I5" i="3"/>
  <c r="H5" i="3"/>
  <c r="S4" i="3"/>
  <c r="H4" i="3"/>
  <c r="G4" i="3"/>
  <c r="K4" i="3" s="1"/>
  <c r="S3" i="3"/>
  <c r="S84" i="3" s="1"/>
  <c r="R90" i="3" s="1"/>
  <c r="K3" i="3"/>
  <c r="H3" i="3"/>
  <c r="J3" i="3" s="1"/>
  <c r="G3" i="3"/>
  <c r="N37" i="4" l="1"/>
  <c r="N28" i="4"/>
  <c r="N4" i="4"/>
  <c r="O111" i="4"/>
  <c r="P21" i="4"/>
  <c r="P47" i="4"/>
  <c r="O69" i="4"/>
  <c r="O92" i="4"/>
  <c r="O117" i="4"/>
  <c r="O4" i="4"/>
  <c r="P39" i="4"/>
  <c r="P57" i="4"/>
  <c r="O90" i="4"/>
  <c r="P106" i="4"/>
  <c r="O39" i="4"/>
  <c r="P69" i="4"/>
  <c r="P8" i="4"/>
  <c r="P90" i="4"/>
  <c r="N85" i="4"/>
  <c r="O43" i="4"/>
  <c r="P59" i="4"/>
  <c r="P28" i="4"/>
  <c r="O57" i="4"/>
  <c r="O59" i="4"/>
  <c r="Q127" i="4"/>
  <c r="J19" i="4"/>
  <c r="J46" i="4"/>
  <c r="J56" i="4"/>
  <c r="J85" i="4"/>
  <c r="O85" i="4" s="1"/>
  <c r="K102" i="4"/>
  <c r="P92" i="4" s="1"/>
  <c r="I24" i="4"/>
  <c r="I119" i="4" s="1"/>
  <c r="I53" i="4"/>
  <c r="I106" i="4"/>
  <c r="N106" i="4" s="1"/>
  <c r="I16" i="4"/>
  <c r="N8" i="4" s="1"/>
  <c r="I26" i="4"/>
  <c r="N26" i="4" s="1"/>
  <c r="I29" i="4"/>
  <c r="I38" i="4"/>
  <c r="I50" i="4"/>
  <c r="N50" i="4" s="1"/>
  <c r="J53" i="4"/>
  <c r="I58" i="4"/>
  <c r="I61" i="4"/>
  <c r="I91" i="4"/>
  <c r="N90" i="4" s="1"/>
  <c r="J106" i="4"/>
  <c r="O106" i="4" s="1"/>
  <c r="K4" i="4"/>
  <c r="J18" i="4"/>
  <c r="J21" i="4"/>
  <c r="O21" i="4" s="1"/>
  <c r="J45" i="4"/>
  <c r="J55" i="4"/>
  <c r="J84" i="4"/>
  <c r="O83" i="4" s="1"/>
  <c r="I25" i="4"/>
  <c r="I40" i="4"/>
  <c r="I49" i="4"/>
  <c r="I60" i="4"/>
  <c r="I65" i="4"/>
  <c r="I76" i="4"/>
  <c r="N69" i="4" s="1"/>
  <c r="J40" i="4"/>
  <c r="J60" i="4"/>
  <c r="J65" i="4"/>
  <c r="O64" i="4" s="1"/>
  <c r="J76" i="4"/>
  <c r="I86" i="4"/>
  <c r="J25" i="4"/>
  <c r="J20" i="4"/>
  <c r="I30" i="4"/>
  <c r="N30" i="4" s="1"/>
  <c r="I39" i="4"/>
  <c r="N39" i="4" s="1"/>
  <c r="J54" i="4"/>
  <c r="I59" i="4"/>
  <c r="N59" i="4" s="1"/>
  <c r="I64" i="4"/>
  <c r="N64" i="4" s="1"/>
  <c r="J67" i="4"/>
  <c r="J100" i="4"/>
  <c r="I102" i="4"/>
  <c r="N92" i="4" s="1"/>
  <c r="I5" i="4"/>
  <c r="G130" i="4"/>
  <c r="N11" i="3"/>
  <c r="O42" i="3"/>
  <c r="I54" i="3"/>
  <c r="Q90" i="3"/>
  <c r="O20" i="3"/>
  <c r="N59" i="3"/>
  <c r="K84" i="3"/>
  <c r="K92" i="3" s="1"/>
  <c r="N20" i="3"/>
  <c r="O16" i="3"/>
  <c r="I22" i="3"/>
  <c r="M20" i="3" s="1"/>
  <c r="N7" i="3"/>
  <c r="I27" i="3"/>
  <c r="M27" i="3" s="1"/>
  <c r="I31" i="3"/>
  <c r="M31" i="3" s="1"/>
  <c r="I9" i="3"/>
  <c r="J27" i="3"/>
  <c r="N27" i="3" s="1"/>
  <c r="I29" i="3"/>
  <c r="I33" i="3"/>
  <c r="M33" i="3" s="1"/>
  <c r="I49" i="3"/>
  <c r="I69" i="3"/>
  <c r="J4" i="3"/>
  <c r="J84" i="3" s="1"/>
  <c r="K91" i="3" s="1"/>
  <c r="J77" i="3"/>
  <c r="I77" i="3" s="1"/>
  <c r="J41" i="3"/>
  <c r="N41" i="3" s="1"/>
  <c r="K60" i="3"/>
  <c r="O60" i="3" s="1"/>
  <c r="I64" i="3"/>
  <c r="M63" i="3" s="1"/>
  <c r="G84" i="3"/>
  <c r="K89" i="3" s="1"/>
  <c r="I35" i="3"/>
  <c r="I59" i="3"/>
  <c r="M59" i="3" s="1"/>
  <c r="J75" i="3"/>
  <c r="N78" i="3" s="1"/>
  <c r="I10" i="3"/>
  <c r="I14" i="3"/>
  <c r="I19" i="3"/>
  <c r="J37" i="3"/>
  <c r="I37" i="3" s="1"/>
  <c r="I44" i="3"/>
  <c r="M42" i="3" s="1"/>
  <c r="I51" i="3"/>
  <c r="J54" i="3"/>
  <c r="J73" i="3"/>
  <c r="N72" i="3" s="1"/>
  <c r="I13" i="3"/>
  <c r="M11" i="3" s="1"/>
  <c r="J53" i="3"/>
  <c r="I53" i="3" s="1"/>
  <c r="I71" i="3"/>
  <c r="J22" i="3"/>
  <c r="I47" i="3"/>
  <c r="H84" i="3"/>
  <c r="J31" i="3"/>
  <c r="N31" i="3" s="1"/>
  <c r="J58" i="3"/>
  <c r="I58" i="3" s="1"/>
  <c r="K31" i="3"/>
  <c r="O31" i="3" s="1"/>
  <c r="I62" i="3"/>
  <c r="I46" i="3"/>
  <c r="M46" i="3" s="1"/>
  <c r="I3" i="3"/>
  <c r="I7" i="3"/>
  <c r="I74" i="3"/>
  <c r="I76" i="3"/>
  <c r="I32" i="3"/>
  <c r="I38" i="3"/>
  <c r="I48" i="3"/>
  <c r="I50" i="3"/>
  <c r="I78" i="3"/>
  <c r="K127" i="4" l="1"/>
  <c r="N21" i="4"/>
  <c r="O19" i="4"/>
  <c r="J119" i="4"/>
  <c r="K128" i="4" s="1"/>
  <c r="O8" i="4"/>
  <c r="S129" i="4"/>
  <c r="R129" i="4"/>
  <c r="Q129" i="4" s="1"/>
  <c r="N57" i="4"/>
  <c r="P4" i="4"/>
  <c r="K119" i="4"/>
  <c r="K129" i="4" s="1"/>
  <c r="M50" i="3"/>
  <c r="I4" i="3"/>
  <c r="I84" i="3" s="1"/>
  <c r="I75" i="3"/>
  <c r="M78" i="3" s="1"/>
  <c r="I41" i="3"/>
  <c r="M41" i="3" s="1"/>
  <c r="I73" i="3"/>
  <c r="M72" i="3" s="1"/>
  <c r="S92" i="3"/>
  <c r="R92" i="3"/>
  <c r="Q92" i="3" s="1"/>
  <c r="M7" i="3"/>
  <c r="K90" i="3" l="1"/>
  <c r="R2" i="2" l="1"/>
  <c r="E41" i="2"/>
  <c r="H40" i="2"/>
  <c r="H39" i="2"/>
  <c r="H38" i="2"/>
  <c r="H37" i="2"/>
  <c r="H36" i="2"/>
  <c r="H35" i="2"/>
  <c r="H34" i="2"/>
  <c r="H33" i="2"/>
  <c r="H32" i="2"/>
  <c r="V31" i="2"/>
  <c r="R31" i="2"/>
  <c r="S31" i="2" s="1"/>
  <c r="H31" i="2"/>
  <c r="R30" i="2"/>
  <c r="S30" i="2" s="1"/>
  <c r="H30" i="2"/>
  <c r="R29" i="2"/>
  <c r="S29" i="2" s="1"/>
  <c r="Q29" i="2"/>
  <c r="T29" i="2" s="1"/>
  <c r="Q28" i="2"/>
  <c r="T28" i="2" s="1"/>
  <c r="R27" i="2"/>
  <c r="S27" i="2" s="1"/>
  <c r="Q27" i="2"/>
  <c r="R26" i="2"/>
  <c r="S26" i="2" s="1"/>
  <c r="Q26" i="2"/>
  <c r="R25" i="2"/>
  <c r="S25" i="2" s="1"/>
  <c r="Q25" i="2"/>
  <c r="R24" i="2"/>
  <c r="S24" i="2" s="1"/>
  <c r="Q24" i="2"/>
  <c r="R23" i="2"/>
  <c r="S23" i="2" s="1"/>
  <c r="Q23" i="2"/>
  <c r="R22" i="2"/>
  <c r="S22" i="2" s="1"/>
  <c r="Q22" i="2"/>
  <c r="R21" i="2"/>
  <c r="S21" i="2" s="1"/>
  <c r="Q21" i="2"/>
  <c r="R20" i="2"/>
  <c r="S20" i="2" s="1"/>
  <c r="Q20" i="2"/>
  <c r="R19" i="2"/>
  <c r="S19" i="2" s="1"/>
  <c r="Q19" i="2"/>
  <c r="L19" i="2"/>
  <c r="K19" i="2"/>
  <c r="J19" i="2"/>
  <c r="I19" i="2"/>
  <c r="I20" i="2" s="1"/>
  <c r="H19" i="2"/>
  <c r="H20" i="2" s="1"/>
  <c r="G19" i="2"/>
  <c r="G20" i="2" s="1"/>
  <c r="F19" i="2"/>
  <c r="F20" i="2" s="1"/>
  <c r="E19" i="2"/>
  <c r="D19" i="2"/>
  <c r="C19" i="2"/>
  <c r="B19" i="2"/>
  <c r="R18" i="2"/>
  <c r="S18" i="2" s="1"/>
  <c r="Q18" i="2"/>
  <c r="Q17" i="2"/>
  <c r="T17" i="2" s="1"/>
  <c r="Q16" i="2"/>
  <c r="T16" i="2" s="1"/>
  <c r="Q15" i="2"/>
  <c r="R14" i="2"/>
  <c r="S14" i="2" s="1"/>
  <c r="Q14" i="2"/>
  <c r="R13" i="2"/>
  <c r="S13" i="2" s="1"/>
  <c r="Q13" i="2"/>
  <c r="R12" i="2"/>
  <c r="S12" i="2" s="1"/>
  <c r="Q12" i="2"/>
  <c r="R11" i="2"/>
  <c r="S11" i="2" s="1"/>
  <c r="Q11" i="2"/>
  <c r="R10" i="2"/>
  <c r="S10" i="2" s="1"/>
  <c r="Q10" i="2"/>
  <c r="R9" i="2"/>
  <c r="S9" i="2" s="1"/>
  <c r="Q9" i="2"/>
  <c r="R8" i="2"/>
  <c r="S8" i="2" s="1"/>
  <c r="Q8" i="2"/>
  <c r="R7" i="2"/>
  <c r="S7" i="2" s="1"/>
  <c r="Q7" i="2"/>
  <c r="R6" i="2"/>
  <c r="S6" i="2" s="1"/>
  <c r="Q6" i="2"/>
  <c r="R5" i="2"/>
  <c r="S5" i="2" s="1"/>
  <c r="Q5" i="2"/>
  <c r="R4" i="2"/>
  <c r="S4" i="2" s="1"/>
  <c r="Q4" i="2"/>
  <c r="T4" i="2" s="1"/>
  <c r="R3" i="2"/>
  <c r="S3" i="2" s="1"/>
  <c r="Q3" i="2"/>
  <c r="S2" i="2"/>
  <c r="Q2" i="2"/>
  <c r="I28" i="1"/>
  <c r="L28" i="1" s="1"/>
  <c r="M28" i="1" s="1"/>
  <c r="I27" i="1"/>
  <c r="J27" i="1" s="1"/>
  <c r="L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L11" i="1" s="1"/>
  <c r="M11" i="1" s="1"/>
  <c r="H10" i="1"/>
  <c r="H9" i="1"/>
  <c r="I8" i="1"/>
  <c r="J8" i="1" s="1"/>
  <c r="I7" i="1"/>
  <c r="J7" i="1" s="1"/>
  <c r="H6" i="1"/>
  <c r="H5" i="1"/>
  <c r="H4" i="1"/>
  <c r="H3" i="1"/>
  <c r="T23" i="2" l="1"/>
  <c r="T10" i="2"/>
  <c r="T25" i="2"/>
  <c r="T18" i="2"/>
  <c r="I31" i="2"/>
  <c r="T7" i="2"/>
  <c r="T20" i="2"/>
  <c r="H41" i="2"/>
  <c r="T11" i="2"/>
  <c r="W29" i="2"/>
  <c r="Z29" i="2" s="1"/>
  <c r="T6" i="2"/>
  <c r="T19" i="2"/>
  <c r="T12" i="2"/>
  <c r="T24" i="2"/>
  <c r="T30" i="2"/>
  <c r="V27" i="2"/>
  <c r="T15" i="2"/>
  <c r="T31" i="2"/>
  <c r="T2" i="2"/>
  <c r="X4" i="2" s="1"/>
  <c r="T8" i="2"/>
  <c r="T13" i="2"/>
  <c r="T26" i="2"/>
  <c r="V4" i="2"/>
  <c r="T3" i="2"/>
  <c r="Y4" i="2" s="1"/>
  <c r="V10" i="2"/>
  <c r="T9" i="2"/>
  <c r="V14" i="2"/>
  <c r="T14" i="2"/>
  <c r="T21" i="2"/>
  <c r="T22" i="2"/>
  <c r="Y27" i="2" s="1"/>
  <c r="T5" i="2"/>
  <c r="T27" i="2"/>
  <c r="V29" i="2"/>
  <c r="Q32" i="2"/>
  <c r="V13" i="2"/>
  <c r="W13" i="2"/>
  <c r="X13" i="2" s="1"/>
  <c r="Z13" i="2" s="1"/>
  <c r="L4" i="1"/>
  <c r="K7" i="1"/>
  <c r="L7" i="1" s="1"/>
  <c r="M7" i="1" s="1"/>
  <c r="L6" i="1"/>
  <c r="L10" i="1"/>
  <c r="W10" i="2"/>
  <c r="W14" i="2"/>
  <c r="W4" i="2"/>
  <c r="W31" i="2"/>
  <c r="W8" i="2"/>
  <c r="W27" i="2"/>
  <c r="Q33" i="2"/>
  <c r="S32" i="2"/>
  <c r="I37" i="2"/>
  <c r="V8" i="2"/>
  <c r="J29" i="1"/>
  <c r="K12" i="1"/>
  <c r="L12" i="1" s="1"/>
  <c r="L13" i="1" s="1"/>
  <c r="H29" i="1"/>
  <c r="X27" i="2" l="1"/>
  <c r="Z4" i="2"/>
  <c r="Y29" i="2"/>
  <c r="Y32" i="2" s="1"/>
  <c r="W36" i="2" s="1"/>
  <c r="T32" i="2"/>
  <c r="Z27" i="2"/>
  <c r="X10" i="2"/>
  <c r="Z10" i="2" s="1"/>
  <c r="X31" i="2"/>
  <c r="Z31" i="2" s="1"/>
  <c r="AA4" i="2"/>
  <c r="AB4" i="2" s="1"/>
  <c r="X8" i="2"/>
  <c r="Z8" i="2" s="1"/>
  <c r="X14" i="2"/>
  <c r="Z14" i="2" s="1"/>
  <c r="Z32" i="2" l="1"/>
  <c r="W34" i="2" s="1"/>
  <c r="X32" i="2"/>
  <c r="W35" i="2" s="1"/>
  <c r="Y35" i="2" l="1"/>
  <c r="Y34" i="2"/>
  <c r="Y36" i="2" s="1"/>
  <c r="Y33" i="2"/>
</calcChain>
</file>

<file path=xl/sharedStrings.xml><?xml version="1.0" encoding="utf-8"?>
<sst xmlns="http://schemas.openxmlformats.org/spreadsheetml/2006/main" count="254" uniqueCount="88">
  <si>
    <t>SUMME Cooling Capacity [kW]:</t>
  </si>
  <si>
    <t>Image</t>
  </si>
  <si>
    <t>TP CCs</t>
  </si>
  <si>
    <t>FP CCs</t>
  </si>
  <si>
    <t>Doubled CCs</t>
  </si>
  <si>
    <t>FN CCs</t>
  </si>
  <si>
    <t>TP Vents</t>
  </si>
  <si>
    <t>FP Vents</t>
  </si>
  <si>
    <t>Doubled Vents</t>
  </si>
  <si>
    <t>FN Vents</t>
  </si>
  <si>
    <t>TP CTs</t>
  </si>
  <si>
    <t>FP CTs</t>
  </si>
  <si>
    <t>FN CTs</t>
  </si>
  <si>
    <t>True Size of CTs [px]</t>
  </si>
  <si>
    <t>Pedicted Size of CTs [px]</t>
  </si>
  <si>
    <t>Deviation [kW]</t>
  </si>
  <si>
    <t>SUMME</t>
  </si>
  <si>
    <t>GSD [m/px]:</t>
  </si>
  <si>
    <t>1 Pfizer</t>
  </si>
  <si>
    <t>TP:</t>
  </si>
  <si>
    <t>1 Prfizer</t>
  </si>
  <si>
    <t>True</t>
  </si>
  <si>
    <t>Pred</t>
  </si>
  <si>
    <t>Falsely Detected:</t>
  </si>
  <si>
    <t>Not Detected:</t>
  </si>
  <si>
    <t>1 TDK</t>
  </si>
  <si>
    <t>2 Pfizer</t>
  </si>
  <si>
    <t>7 TDK</t>
  </si>
  <si>
    <t>8 North</t>
  </si>
  <si>
    <t>13 North</t>
  </si>
  <si>
    <t>Total True</t>
  </si>
  <si>
    <t>Additional Chillers with 2 Fans:</t>
  </si>
  <si>
    <t>13 South</t>
  </si>
  <si>
    <t>FN ACCs</t>
  </si>
  <si>
    <t>FN Fans per unit</t>
  </si>
  <si>
    <t>FN Fans</t>
  </si>
  <si>
    <t>FN Cooling Capacity [kW]</t>
  </si>
  <si>
    <t>SUMME:</t>
  </si>
  <si>
    <t>Mean Cooling Capacity [kW]:</t>
  </si>
  <si>
    <t>Totally Installed CTs [kW]</t>
  </si>
  <si>
    <t>Accuracy:</t>
  </si>
  <si>
    <t>TOTAL TP:</t>
  </si>
  <si>
    <t>Precision:</t>
  </si>
  <si>
    <t>TOTAP FP:</t>
  </si>
  <si>
    <t>Recall:</t>
  </si>
  <si>
    <t>TOTAL FN:</t>
  </si>
  <si>
    <t>F1:</t>
  </si>
  <si>
    <t>Predicted size (px)</t>
  </si>
  <si>
    <t>Vents</t>
  </si>
  <si>
    <t>Cooling Capacity</t>
  </si>
  <si>
    <t>ACCs</t>
  </si>
  <si>
    <t>Ground Truth</t>
  </si>
  <si>
    <t>Detected</t>
  </si>
  <si>
    <t>True Positive</t>
  </si>
  <si>
    <t>False Positive</t>
  </si>
  <si>
    <t>False Negative</t>
  </si>
  <si>
    <t>Detected Whole</t>
  </si>
  <si>
    <t>Installed</t>
  </si>
  <si>
    <t>Summe</t>
  </si>
  <si>
    <t>Total Cooling Capacities:</t>
  </si>
  <si>
    <t>Total Number of ACCs</t>
  </si>
  <si>
    <t>True Positive ACCs</t>
  </si>
  <si>
    <t>False Positive ACCs</t>
  </si>
  <si>
    <t>False Negative ACCs</t>
  </si>
  <si>
    <t>TP</t>
  </si>
  <si>
    <t>SUM</t>
  </si>
  <si>
    <t>Additional Chillers with ~2 Fans:</t>
  </si>
  <si>
    <t>FP</t>
  </si>
  <si>
    <t>F1</t>
  </si>
  <si>
    <t>Precision</t>
  </si>
  <si>
    <t>Recall</t>
  </si>
  <si>
    <t>FN</t>
  </si>
  <si>
    <t>Total Cooling Capacity (kW)</t>
  </si>
  <si>
    <t>Predicted Cooling Capacity</t>
  </si>
  <si>
    <t>CTs</t>
  </si>
  <si>
    <t>Total</t>
  </si>
  <si>
    <t>Total Precision</t>
  </si>
  <si>
    <t>Total Recall</t>
  </si>
  <si>
    <t>Detecting ACCs and CTs</t>
  </si>
  <si>
    <t>Detecting ACCs</t>
  </si>
  <si>
    <t>Detect Compression Chillers (CCs) and Cooling Towers (CTs); Calibration Factor</t>
  </si>
  <si>
    <t>If hybrid chillers are CTs (unlikely)</t>
  </si>
  <si>
    <t>True cooling capacity (kW)</t>
  </si>
  <si>
    <t>Estimated cooling capacity (kW)</t>
  </si>
  <si>
    <t>Actual cooling capacizty (kW)</t>
  </si>
  <si>
    <t>Fan size (px)</t>
  </si>
  <si>
    <t>True Size of CTs (px)</t>
  </si>
  <si>
    <t>Pedicted Size of CTs (px)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</si>
</sst>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2" borderId="1" xfId="0" applyFont="1" applyFill="1" applyBorder="1"/>
    <xf numFmtId="0" fontId="2" fillId="3" borderId="0" xfId="0" applyFont="1" applyFill="1" applyBorder="1"/>
    <xf numFmtId="1" fontId="1" fillId="2" borderId="2" xfId="0" applyNumberFormat="1" applyFont="1" applyFill="1" applyBorder="1"/>
    <xf numFmtId="164" fontId="0" fillId="0" borderId="0" xfId="0" applyNumberFormat="1"/>
    <xf numFmtId="0" fontId="1" fillId="2" borderId="1" xfId="0" applyFont="1" applyFill="1" applyBorder="1"/>
    <xf numFmtId="0" fontId="1" fillId="2" borderId="3" xfId="0" applyFont="1" applyFill="1" applyBorder="1"/>
    <xf numFmtId="1" fontId="1" fillId="2" borderId="1" xfId="0" applyNumberFormat="1" applyFont="1" applyFill="1" applyBorder="1"/>
    <xf numFmtId="1" fontId="1" fillId="2" borderId="3" xfId="0" applyNumberFormat="1" applyFont="1" applyFill="1" applyBorder="1"/>
    <xf numFmtId="0" fontId="0" fillId="2" borderId="4" xfId="0" applyFill="1" applyBorder="1"/>
    <xf numFmtId="1" fontId="1" fillId="2" borderId="4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0" borderId="4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1" fillId="0" borderId="2" xfId="0" applyFont="1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0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0" xfId="0" applyFill="1"/>
    <xf numFmtId="1" fontId="0" fillId="0" borderId="10" xfId="0" applyNumberFormat="1" applyBorder="1"/>
    <xf numFmtId="1" fontId="0" fillId="0" borderId="0" xfId="0" applyNumberFormat="1"/>
    <xf numFmtId="0" fontId="3" fillId="3" borderId="12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0" fillId="3" borderId="0" xfId="0" applyFill="1" applyBorder="1"/>
    <xf numFmtId="1" fontId="0" fillId="0" borderId="0" xfId="0" applyNumberFormat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" fontId="0" fillId="0" borderId="14" xfId="0" applyNumberFormat="1" applyBorder="1"/>
    <xf numFmtId="1" fontId="0" fillId="0" borderId="15" xfId="0" applyNumberFormat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5" xfId="0" applyBorder="1"/>
    <xf numFmtId="0" fontId="0" fillId="0" borderId="10" xfId="0" applyBorder="1"/>
    <xf numFmtId="0" fontId="0" fillId="0" borderId="0" xfId="0" applyBorder="1"/>
    <xf numFmtId="0" fontId="0" fillId="0" borderId="2" xfId="0" applyBorder="1"/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0" borderId="4" xfId="0" applyFont="1" applyBorder="1"/>
    <xf numFmtId="1" fontId="1" fillId="2" borderId="6" xfId="0" applyNumberFormat="1" applyFont="1" applyFill="1" applyBorder="1"/>
    <xf numFmtId="1" fontId="1" fillId="2" borderId="7" xfId="0" applyNumberFormat="1" applyFont="1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14" xfId="0" applyBorder="1"/>
    <xf numFmtId="0" fontId="1" fillId="3" borderId="6" xfId="0" applyFont="1" applyFill="1" applyBorder="1"/>
    <xf numFmtId="0" fontId="4" fillId="3" borderId="6" xfId="0" applyFont="1" applyFill="1" applyBorder="1"/>
    <xf numFmtId="0" fontId="0" fillId="0" borderId="0" xfId="0" applyFill="1"/>
    <xf numFmtId="0" fontId="2" fillId="3" borderId="12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0" borderId="10" xfId="0" applyFont="1" applyBorder="1"/>
    <xf numFmtId="164" fontId="0" fillId="0" borderId="0" xfId="0" applyNumberFormat="1" applyBorder="1"/>
    <xf numFmtId="0" fontId="3" fillId="3" borderId="9" xfId="0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0" fillId="0" borderId="0" xfId="0" applyFill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6" xfId="0" applyFont="1" applyFill="1" applyBorder="1"/>
    <xf numFmtId="0" fontId="3" fillId="3" borderId="5" xfId="0" applyFont="1" applyFill="1" applyBorder="1"/>
    <xf numFmtId="0" fontId="3" fillId="3" borderId="7" xfId="0" applyFont="1" applyFill="1" applyBorder="1"/>
    <xf numFmtId="1" fontId="1" fillId="0" borderId="0" xfId="0" applyNumberFormat="1" applyFont="1" applyFill="1" applyBorder="1"/>
    <xf numFmtId="0" fontId="0" fillId="5" borderId="1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8" xfId="0" applyFill="1" applyBorder="1"/>
    <xf numFmtId="0" fontId="1" fillId="5" borderId="0" xfId="0" applyFont="1" applyFill="1" applyBorder="1"/>
    <xf numFmtId="164" fontId="0" fillId="0" borderId="14" xfId="0" applyNumberFormat="1" applyBorder="1"/>
    <xf numFmtId="0" fontId="4" fillId="3" borderId="13" xfId="0" applyFont="1" applyFill="1" applyBorder="1"/>
    <xf numFmtId="1" fontId="4" fillId="3" borderId="14" xfId="0" applyNumberFormat="1" applyFont="1" applyFill="1" applyBorder="1"/>
    <xf numFmtId="1" fontId="4" fillId="3" borderId="15" xfId="0" applyNumberFormat="1" applyFont="1" applyFill="1" applyBorder="1"/>
    <xf numFmtId="1" fontId="5" fillId="3" borderId="7" xfId="0" applyNumberFormat="1" applyFont="1" applyFill="1" applyBorder="1"/>
    <xf numFmtId="0" fontId="5" fillId="0" borderId="0" xfId="0" applyFont="1"/>
    <xf numFmtId="0" fontId="6" fillId="2" borderId="12" xfId="0" applyFont="1" applyFill="1" applyBorder="1"/>
    <xf numFmtId="1" fontId="6" fillId="2" borderId="11" xfId="0" applyNumberFormat="1" applyFont="1" applyFill="1" applyBorder="1"/>
    <xf numFmtId="0" fontId="7" fillId="0" borderId="12" xfId="0" applyFont="1" applyBorder="1"/>
    <xf numFmtId="165" fontId="7" fillId="0" borderId="11" xfId="0" applyNumberFormat="1" applyFont="1" applyBorder="1"/>
    <xf numFmtId="0" fontId="6" fillId="2" borderId="9" xfId="0" applyFont="1" applyFill="1" applyBorder="1"/>
    <xf numFmtId="1" fontId="6" fillId="2" borderId="8" xfId="0" applyNumberFormat="1" applyFont="1" applyFill="1" applyBorder="1"/>
    <xf numFmtId="0" fontId="7" fillId="0" borderId="9" xfId="0" applyFont="1" applyBorder="1"/>
    <xf numFmtId="165" fontId="7" fillId="0" borderId="8" xfId="0" applyNumberFormat="1" applyFont="1" applyBorder="1"/>
    <xf numFmtId="0" fontId="6" fillId="2" borderId="13" xfId="0" applyFont="1" applyFill="1" applyBorder="1"/>
    <xf numFmtId="1" fontId="6" fillId="2" borderId="15" xfId="0" applyNumberFormat="1" applyFont="1" applyFill="1" applyBorder="1"/>
    <xf numFmtId="0" fontId="7" fillId="0" borderId="13" xfId="0" applyFont="1" applyBorder="1"/>
    <xf numFmtId="165" fontId="7" fillId="0" borderId="15" xfId="0" applyNumberFormat="1" applyFont="1" applyBorder="1"/>
    <xf numFmtId="0" fontId="0" fillId="5" borderId="13" xfId="0" applyFill="1" applyBorder="1"/>
    <xf numFmtId="0" fontId="1" fillId="5" borderId="14" xfId="0" applyFont="1" applyFill="1" applyBorder="1"/>
    <xf numFmtId="0" fontId="0" fillId="5" borderId="15" xfId="0" applyFill="1" applyBorder="1"/>
    <xf numFmtId="0" fontId="1" fillId="6" borderId="12" xfId="0" applyFont="1" applyFill="1" applyBorder="1"/>
    <xf numFmtId="0" fontId="1" fillId="6" borderId="1" xfId="0" applyFont="1" applyFill="1" applyBorder="1"/>
    <xf numFmtId="0" fontId="1" fillId="6" borderId="10" xfId="0" applyFont="1" applyFill="1" applyBorder="1"/>
    <xf numFmtId="0" fontId="0" fillId="6" borderId="1" xfId="0" applyFill="1" applyBorder="1"/>
    <xf numFmtId="0" fontId="1" fillId="6" borderId="13" xfId="0" applyFont="1" applyFill="1" applyBorder="1"/>
    <xf numFmtId="0" fontId="1" fillId="6" borderId="3" xfId="0" applyFont="1" applyFill="1" applyBorder="1"/>
    <xf numFmtId="0" fontId="1" fillId="6" borderId="14" xfId="0" applyFont="1" applyFill="1" applyBorder="1"/>
    <xf numFmtId="0" fontId="1" fillId="6" borderId="2" xfId="0" applyFont="1" applyFill="1" applyBorder="1"/>
    <xf numFmtId="0" fontId="0" fillId="0" borderId="9" xfId="0" applyBorder="1"/>
    <xf numFmtId="0" fontId="0" fillId="0" borderId="13" xfId="0" applyBorder="1"/>
    <xf numFmtId="0" fontId="0" fillId="0" borderId="3" xfId="0" applyBorder="1"/>
    <xf numFmtId="0" fontId="0" fillId="0" borderId="9" xfId="0" applyFill="1" applyBorder="1"/>
    <xf numFmtId="0" fontId="0" fillId="0" borderId="2" xfId="0" applyFill="1" applyBorder="1"/>
    <xf numFmtId="0" fontId="0" fillId="0" borderId="14" xfId="0" applyFill="1" applyBorder="1"/>
    <xf numFmtId="0" fontId="0" fillId="0" borderId="14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3" xfId="0" applyFont="1" applyBorder="1"/>
    <xf numFmtId="0" fontId="0" fillId="0" borderId="0" xfId="0" applyFont="1" applyFill="1" applyBorder="1"/>
    <xf numFmtId="0" fontId="0" fillId="0" borderId="9" xfId="0" applyFont="1" applyFill="1" applyBorder="1"/>
    <xf numFmtId="0" fontId="0" fillId="0" borderId="2" xfId="0" applyFont="1" applyFill="1" applyBorder="1"/>
    <xf numFmtId="0" fontId="1" fillId="7" borderId="0" xfId="0" applyFont="1" applyFill="1"/>
    <xf numFmtId="1" fontId="1" fillId="7" borderId="0" xfId="0" applyNumberFormat="1" applyFont="1" applyFill="1"/>
    <xf numFmtId="0" fontId="0" fillId="7" borderId="0" xfId="0" applyFill="1"/>
    <xf numFmtId="0" fontId="0" fillId="8" borderId="12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8" fillId="6" borderId="12" xfId="0" applyFont="1" applyFill="1" applyBorder="1"/>
    <xf numFmtId="0" fontId="8" fillId="6" borderId="11" xfId="0" applyFont="1" applyFill="1" applyBorder="1"/>
    <xf numFmtId="0" fontId="0" fillId="8" borderId="8" xfId="0" applyFill="1" applyBorder="1"/>
    <xf numFmtId="0" fontId="8" fillId="6" borderId="9" xfId="0" applyFont="1" applyFill="1" applyBorder="1"/>
    <xf numFmtId="1" fontId="8" fillId="6" borderId="8" xfId="0" applyNumberFormat="1" applyFont="1" applyFill="1" applyBorder="1"/>
    <xf numFmtId="0" fontId="1" fillId="0" borderId="1" xfId="0" applyFont="1" applyBorder="1"/>
    <xf numFmtId="0" fontId="1" fillId="0" borderId="3" xfId="0" applyFont="1" applyBorder="1"/>
    <xf numFmtId="0" fontId="0" fillId="6" borderId="12" xfId="0" applyFill="1" applyBorder="1"/>
    <xf numFmtId="0" fontId="0" fillId="6" borderId="11" xfId="0" applyFill="1" applyBorder="1"/>
    <xf numFmtId="0" fontId="8" fillId="6" borderId="13" xfId="0" applyFont="1" applyFill="1" applyBorder="1"/>
    <xf numFmtId="1" fontId="8" fillId="6" borderId="15" xfId="0" applyNumberFormat="1" applyFont="1" applyFill="1" applyBorder="1"/>
    <xf numFmtId="0" fontId="0" fillId="6" borderId="13" xfId="0" applyFill="1" applyBorder="1"/>
    <xf numFmtId="0" fontId="0" fillId="6" borderId="3" xfId="0" applyFill="1" applyBorder="1"/>
    <xf numFmtId="0" fontId="0" fillId="6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3" fillId="9" borderId="0" xfId="0" applyFont="1" applyFill="1"/>
    <xf numFmtId="1" fontId="3" fillId="9" borderId="0" xfId="0" applyNumberFormat="1" applyFont="1" applyFill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8" xfId="0" applyFill="1" applyBorder="1"/>
    <xf numFmtId="0" fontId="0" fillId="10" borderId="0" xfId="0" applyFill="1"/>
    <xf numFmtId="1" fontId="0" fillId="10" borderId="0" xfId="0" applyNumberFormat="1" applyFont="1" applyFill="1"/>
    <xf numFmtId="0" fontId="0" fillId="4" borderId="0" xfId="0" applyFill="1"/>
    <xf numFmtId="1" fontId="0" fillId="4" borderId="0" xfId="0" applyNumberFormat="1" applyFont="1" applyFill="1"/>
    <xf numFmtId="0" fontId="0" fillId="11" borderId="0" xfId="0" applyFill="1"/>
    <xf numFmtId="1" fontId="0" fillId="11" borderId="0" xfId="0" applyNumberFormat="1" applyFont="1" applyFill="1"/>
    <xf numFmtId="0" fontId="0" fillId="11" borderId="14" xfId="0" applyFill="1" applyBorder="1"/>
    <xf numFmtId="1" fontId="0" fillId="11" borderId="14" xfId="0" applyNumberFormat="1" applyFont="1" applyFill="1" applyBorder="1"/>
    <xf numFmtId="0" fontId="0" fillId="6" borderId="14" xfId="0" applyFill="1" applyBorder="1"/>
    <xf numFmtId="0" fontId="0" fillId="9" borderId="0" xfId="0" applyFill="1" applyBorder="1"/>
    <xf numFmtId="0" fontId="0" fillId="9" borderId="0" xfId="0" applyFill="1"/>
    <xf numFmtId="1" fontId="0" fillId="9" borderId="0" xfId="0" applyNumberFormat="1" applyFont="1" applyFill="1" applyBorder="1"/>
    <xf numFmtId="1" fontId="0" fillId="9" borderId="0" xfId="0" applyNumberFormat="1" applyFont="1" applyFill="1"/>
    <xf numFmtId="1" fontId="0" fillId="0" borderId="0" xfId="0" applyNumberFormat="1" applyFont="1" applyFill="1" applyBorder="1"/>
    <xf numFmtId="1" fontId="0" fillId="0" borderId="0" xfId="0" applyNumberFormat="1" applyFont="1"/>
    <xf numFmtId="0" fontId="0" fillId="12" borderId="0" xfId="0" applyFill="1" applyBorder="1"/>
    <xf numFmtId="0" fontId="0" fillId="12" borderId="0" xfId="0" applyFill="1"/>
    <xf numFmtId="1" fontId="0" fillId="12" borderId="0" xfId="0" applyNumberFormat="1" applyFont="1" applyFill="1" applyBorder="1"/>
    <xf numFmtId="1" fontId="0" fillId="12" borderId="0" xfId="0" applyNumberFormat="1" applyFont="1" applyFill="1"/>
    <xf numFmtId="0" fontId="0" fillId="0" borderId="5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9" borderId="14" xfId="0" applyFill="1" applyBorder="1"/>
    <xf numFmtId="0" fontId="0" fillId="13" borderId="0" xfId="0" applyFill="1" applyBorder="1"/>
    <xf numFmtId="0" fontId="0" fillId="13" borderId="0" xfId="0" applyFill="1"/>
    <xf numFmtId="1" fontId="0" fillId="13" borderId="0" xfId="0" applyNumberFormat="1" applyFont="1" applyFill="1" applyBorder="1"/>
    <xf numFmtId="1" fontId="0" fillId="13" borderId="0" xfId="0" applyNumberFormat="1" applyFont="1" applyFill="1"/>
    <xf numFmtId="0" fontId="0" fillId="13" borderId="14" xfId="0" applyFill="1" applyBorder="1"/>
    <xf numFmtId="0" fontId="0" fillId="14" borderId="0" xfId="0" applyFill="1" applyBorder="1"/>
    <xf numFmtId="0" fontId="0" fillId="14" borderId="0" xfId="0" applyFill="1"/>
    <xf numFmtId="1" fontId="0" fillId="14" borderId="0" xfId="0" applyNumberFormat="1" applyFont="1" applyFill="1" applyBorder="1"/>
    <xf numFmtId="1" fontId="0" fillId="14" borderId="0" xfId="0" applyNumberFormat="1" applyFont="1" applyFill="1"/>
    <xf numFmtId="0" fontId="0" fillId="14" borderId="14" xfId="0" applyFill="1" applyBorder="1"/>
    <xf numFmtId="0" fontId="0" fillId="15" borderId="0" xfId="0" applyFill="1" applyBorder="1"/>
    <xf numFmtId="0" fontId="0" fillId="15" borderId="0" xfId="0" applyFill="1"/>
    <xf numFmtId="1" fontId="0" fillId="15" borderId="0" xfId="0" applyNumberFormat="1" applyFont="1" applyFill="1" applyBorder="1"/>
    <xf numFmtId="1" fontId="0" fillId="15" borderId="0" xfId="0" applyNumberFormat="1" applyFont="1" applyFill="1"/>
    <xf numFmtId="0" fontId="0" fillId="15" borderId="14" xfId="0" applyFill="1" applyBorder="1"/>
    <xf numFmtId="1" fontId="0" fillId="0" borderId="0" xfId="0" applyNumberFormat="1" applyFont="1" applyFill="1"/>
    <xf numFmtId="1" fontId="0" fillId="0" borderId="14" xfId="0" applyNumberFormat="1" applyFont="1" applyBorder="1"/>
    <xf numFmtId="0" fontId="0" fillId="6" borderId="13" xfId="0" applyFont="1" applyFill="1" applyBorder="1"/>
    <xf numFmtId="0" fontId="0" fillId="6" borderId="14" xfId="0" applyFont="1" applyFill="1" applyBorder="1"/>
    <xf numFmtId="0" fontId="0" fillId="6" borderId="15" xfId="0" applyFont="1" applyFill="1" applyBorder="1"/>
    <xf numFmtId="0" fontId="0" fillId="6" borderId="9" xfId="0" applyFont="1" applyFill="1" applyBorder="1"/>
    <xf numFmtId="0" fontId="0" fillId="6" borderId="0" xfId="0" applyFont="1" applyFill="1" applyBorder="1"/>
    <xf numFmtId="1" fontId="0" fillId="7" borderId="0" xfId="0" applyNumberFormat="1" applyFill="1"/>
    <xf numFmtId="0" fontId="0" fillId="6" borderId="4" xfId="0" applyFill="1" applyBorder="1"/>
    <xf numFmtId="0" fontId="1" fillId="0" borderId="0" xfId="0" applyFont="1"/>
    <xf numFmtId="1" fontId="1" fillId="0" borderId="0" xfId="0" applyNumberFormat="1" applyFont="1"/>
    <xf numFmtId="1" fontId="1" fillId="16" borderId="4" xfId="0" applyNumberFormat="1" applyFont="1" applyFill="1" applyBorder="1"/>
    <xf numFmtId="0" fontId="9" fillId="0" borderId="1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C7E7-CD8E-4AB4-BFBF-D54BCE455AC8}">
  <dimension ref="A1:U140"/>
  <sheetViews>
    <sheetView topLeftCell="E103" workbookViewId="0">
      <selection activeCell="U125" sqref="U125"/>
    </sheetView>
  </sheetViews>
  <sheetFormatPr baseColWidth="10" defaultColWidth="9.109375" defaultRowHeight="14.4" x14ac:dyDescent="0.3"/>
  <cols>
    <col min="4" max="5" width="14.6640625" bestFit="1" customWidth="1"/>
    <col min="6" max="6" width="13.33203125" bestFit="1" customWidth="1"/>
    <col min="7" max="7" width="16.109375" bestFit="1" customWidth="1"/>
    <col min="8" max="8" width="16" bestFit="1" customWidth="1"/>
    <col min="9" max="9" width="17.5546875" bestFit="1" customWidth="1"/>
    <col min="10" max="10" width="12.88671875" customWidth="1"/>
    <col min="11" max="11" width="14.33203125" bestFit="1" customWidth="1"/>
    <col min="15" max="15" width="17.5546875" bestFit="1" customWidth="1"/>
    <col min="16" max="16" width="20" bestFit="1" customWidth="1"/>
    <col min="17" max="17" width="16.5546875" bestFit="1" customWidth="1"/>
    <col min="18" max="18" width="16.88671875" bestFit="1" customWidth="1"/>
    <col min="19" max="19" width="17.77734375" bestFit="1" customWidth="1"/>
    <col min="20" max="20" width="12.21875" bestFit="1" customWidth="1"/>
    <col min="21" max="21" width="13.21875" bestFit="1" customWidth="1"/>
  </cols>
  <sheetData>
    <row r="1" spans="1:21" ht="15" thickBot="1" x14ac:dyDescent="0.35"/>
    <row r="2" spans="1:21" x14ac:dyDescent="0.3">
      <c r="A2" t="s">
        <v>48</v>
      </c>
      <c r="G2" t="s">
        <v>49</v>
      </c>
      <c r="R2" s="111" t="s">
        <v>50</v>
      </c>
      <c r="S2" s="112"/>
      <c r="T2" s="113"/>
      <c r="U2" s="114"/>
    </row>
    <row r="3" spans="1:21" s="63" customFormat="1" ht="15" thickBot="1" x14ac:dyDescent="0.35">
      <c r="A3" s="63" t="s">
        <v>51</v>
      </c>
      <c r="B3" s="63" t="s">
        <v>52</v>
      </c>
      <c r="C3" s="63" t="s">
        <v>53</v>
      </c>
      <c r="D3" s="63" t="s">
        <v>54</v>
      </c>
      <c r="E3" s="63" t="s">
        <v>55</v>
      </c>
      <c r="G3" s="63" t="s">
        <v>51</v>
      </c>
      <c r="H3" s="63" t="s">
        <v>56</v>
      </c>
      <c r="I3" s="63" t="s">
        <v>53</v>
      </c>
      <c r="J3" s="63" t="s">
        <v>54</v>
      </c>
      <c r="K3" s="63" t="s">
        <v>55</v>
      </c>
      <c r="R3" s="115" t="s">
        <v>57</v>
      </c>
      <c r="S3" s="116" t="s">
        <v>52</v>
      </c>
      <c r="T3" s="117" t="s">
        <v>54</v>
      </c>
      <c r="U3" s="116" t="s">
        <v>55</v>
      </c>
    </row>
    <row r="4" spans="1:21" x14ac:dyDescent="0.3">
      <c r="A4" s="156">
        <v>12</v>
      </c>
      <c r="B4" s="156">
        <v>0</v>
      </c>
      <c r="C4" s="156">
        <v>0</v>
      </c>
      <c r="D4" s="156">
        <v>0</v>
      </c>
      <c r="E4" s="156">
        <v>12</v>
      </c>
      <c r="F4" s="156"/>
      <c r="G4" s="157">
        <f>62.123*A4-63.781</f>
        <v>681.69500000000005</v>
      </c>
      <c r="H4" s="157">
        <v>0</v>
      </c>
      <c r="I4" s="157">
        <f>H4</f>
        <v>0</v>
      </c>
      <c r="J4" s="157">
        <v>0</v>
      </c>
      <c r="K4" s="157">
        <f>G4-H4</f>
        <v>681.69500000000005</v>
      </c>
      <c r="L4" s="34"/>
      <c r="N4" s="34">
        <f>I4+I5+I6+I7+I25</f>
        <v>1548.1010000000001</v>
      </c>
      <c r="O4" s="34">
        <f t="shared" ref="O4:P4" si="0">J4+J5+J6+J7+J25</f>
        <v>62.122999999999934</v>
      </c>
      <c r="P4" s="34">
        <f t="shared" si="0"/>
        <v>1363.39</v>
      </c>
      <c r="R4" s="146">
        <v>1</v>
      </c>
      <c r="S4" s="158">
        <v>0</v>
      </c>
      <c r="T4" s="158">
        <v>0</v>
      </c>
      <c r="U4" s="147">
        <f>R4-S4</f>
        <v>1</v>
      </c>
    </row>
    <row r="5" spans="1:21" x14ac:dyDescent="0.3">
      <c r="A5" s="156">
        <v>12</v>
      </c>
      <c r="B5" s="156">
        <v>12</v>
      </c>
      <c r="C5" s="156">
        <v>12</v>
      </c>
      <c r="D5" s="156">
        <v>0</v>
      </c>
      <c r="E5" s="156">
        <v>0</v>
      </c>
      <c r="F5" s="156"/>
      <c r="G5" s="157">
        <f t="shared" ref="G5:H31" si="1">62.123*A5-63.781</f>
        <v>681.69500000000005</v>
      </c>
      <c r="H5" s="157">
        <f>62.123*B5-63.781</f>
        <v>681.69500000000005</v>
      </c>
      <c r="I5" s="157">
        <f t="shared" ref="I5:I67" si="2">H5</f>
        <v>681.69500000000005</v>
      </c>
      <c r="J5" s="156">
        <v>0</v>
      </c>
      <c r="K5" s="157">
        <f t="shared" ref="K5:K67" si="3">G5-H5</f>
        <v>0</v>
      </c>
      <c r="L5" s="34"/>
      <c r="R5" s="159">
        <v>1</v>
      </c>
      <c r="S5" s="160">
        <v>1</v>
      </c>
      <c r="T5" s="160">
        <f t="shared" ref="T5:T68" si="4">S5-R5</f>
        <v>0</v>
      </c>
      <c r="U5" s="161">
        <f t="shared" ref="U5:U67" si="5">R5-S5</f>
        <v>0</v>
      </c>
    </row>
    <row r="6" spans="1:21" x14ac:dyDescent="0.3">
      <c r="A6" s="156">
        <v>12</v>
      </c>
      <c r="B6" s="156">
        <v>13</v>
      </c>
      <c r="C6" s="156">
        <v>12</v>
      </c>
      <c r="D6" s="156">
        <v>1</v>
      </c>
      <c r="E6" s="156">
        <v>0</v>
      </c>
      <c r="F6" s="156"/>
      <c r="G6" s="157">
        <f t="shared" si="1"/>
        <v>681.69500000000005</v>
      </c>
      <c r="H6" s="157">
        <f t="shared" si="1"/>
        <v>743.81799999999998</v>
      </c>
      <c r="I6" s="157">
        <f>G6</f>
        <v>681.69500000000005</v>
      </c>
      <c r="J6" s="157">
        <f>H6-G6</f>
        <v>62.122999999999934</v>
      </c>
      <c r="K6" s="157">
        <v>0</v>
      </c>
      <c r="L6" s="34"/>
      <c r="R6" s="159">
        <v>1</v>
      </c>
      <c r="S6" s="160">
        <v>1</v>
      </c>
      <c r="T6" s="160">
        <f t="shared" si="4"/>
        <v>0</v>
      </c>
      <c r="U6" s="161">
        <f t="shared" si="5"/>
        <v>0</v>
      </c>
    </row>
    <row r="7" spans="1:21" x14ac:dyDescent="0.3">
      <c r="A7" s="156">
        <v>12</v>
      </c>
      <c r="B7" s="156">
        <v>0</v>
      </c>
      <c r="C7" s="156">
        <v>0</v>
      </c>
      <c r="D7" s="156">
        <v>0</v>
      </c>
      <c r="E7" s="156">
        <v>12</v>
      </c>
      <c r="F7" s="156"/>
      <c r="G7" s="157">
        <f t="shared" si="1"/>
        <v>681.69500000000005</v>
      </c>
      <c r="H7" s="157">
        <v>0</v>
      </c>
      <c r="I7" s="157">
        <f>H7</f>
        <v>0</v>
      </c>
      <c r="J7" s="157">
        <v>0</v>
      </c>
      <c r="K7" s="157">
        <f t="shared" si="3"/>
        <v>681.69500000000005</v>
      </c>
      <c r="L7" s="34"/>
      <c r="R7" s="159">
        <v>1</v>
      </c>
      <c r="S7" s="160">
        <v>0</v>
      </c>
      <c r="T7" s="160">
        <v>0</v>
      </c>
      <c r="U7" s="161">
        <f t="shared" si="5"/>
        <v>1</v>
      </c>
    </row>
    <row r="8" spans="1:21" x14ac:dyDescent="0.3">
      <c r="A8" s="162">
        <v>3</v>
      </c>
      <c r="B8" s="162">
        <v>5</v>
      </c>
      <c r="C8" s="162">
        <v>3</v>
      </c>
      <c r="D8" s="162">
        <v>2</v>
      </c>
      <c r="E8" s="162">
        <v>0</v>
      </c>
      <c r="F8" s="162"/>
      <c r="G8" s="163">
        <f t="shared" si="1"/>
        <v>122.58799999999999</v>
      </c>
      <c r="H8" s="163">
        <f t="shared" si="1"/>
        <v>246.834</v>
      </c>
      <c r="I8" s="163">
        <f>G8</f>
        <v>122.58799999999999</v>
      </c>
      <c r="J8" s="163">
        <f t="shared" ref="J8:J71" si="6">H8-G8</f>
        <v>124.24600000000001</v>
      </c>
      <c r="K8" s="163">
        <v>0</v>
      </c>
      <c r="L8" s="34"/>
      <c r="N8" s="34">
        <f>SUM(I8:I18)+I55</f>
        <v>2033.4789999999998</v>
      </c>
      <c r="O8" s="34">
        <f t="shared" ref="O8:P8" si="7">SUM(J8:J18)+J55</f>
        <v>434.86099999999999</v>
      </c>
      <c r="P8" s="34">
        <f t="shared" si="7"/>
        <v>1611.8820000000001</v>
      </c>
      <c r="R8" s="159">
        <v>1</v>
      </c>
      <c r="S8" s="160">
        <v>1</v>
      </c>
      <c r="T8" s="160">
        <f t="shared" si="4"/>
        <v>0</v>
      </c>
      <c r="U8" s="161">
        <f t="shared" si="5"/>
        <v>0</v>
      </c>
    </row>
    <row r="9" spans="1:21" x14ac:dyDescent="0.3">
      <c r="A9" s="162">
        <v>2</v>
      </c>
      <c r="B9" s="162">
        <v>4</v>
      </c>
      <c r="C9" s="162">
        <v>2</v>
      </c>
      <c r="D9" s="162">
        <v>2</v>
      </c>
      <c r="E9" s="162">
        <v>0</v>
      </c>
      <c r="F9" s="162"/>
      <c r="G9" s="163">
        <f t="shared" si="1"/>
        <v>60.464999999999996</v>
      </c>
      <c r="H9" s="163">
        <f t="shared" si="1"/>
        <v>184.71099999999998</v>
      </c>
      <c r="I9" s="163">
        <f>G9</f>
        <v>60.464999999999996</v>
      </c>
      <c r="J9" s="163">
        <f t="shared" si="6"/>
        <v>124.24599999999998</v>
      </c>
      <c r="K9" s="163">
        <v>0</v>
      </c>
      <c r="L9" s="34"/>
      <c r="R9" s="159">
        <v>1</v>
      </c>
      <c r="S9" s="160">
        <v>1</v>
      </c>
      <c r="T9" s="160">
        <f t="shared" si="4"/>
        <v>0</v>
      </c>
      <c r="U9" s="161">
        <f t="shared" si="5"/>
        <v>0</v>
      </c>
    </row>
    <row r="10" spans="1:21" x14ac:dyDescent="0.3">
      <c r="A10" s="162">
        <v>10</v>
      </c>
      <c r="B10" s="162">
        <v>7</v>
      </c>
      <c r="C10" s="162">
        <v>7</v>
      </c>
      <c r="D10" s="162">
        <v>0</v>
      </c>
      <c r="E10" s="162">
        <v>3</v>
      </c>
      <c r="F10" s="162"/>
      <c r="G10" s="163">
        <f t="shared" si="1"/>
        <v>557.44900000000007</v>
      </c>
      <c r="H10" s="163">
        <f t="shared" si="1"/>
        <v>371.08</v>
      </c>
      <c r="I10" s="163">
        <f>H10</f>
        <v>371.08</v>
      </c>
      <c r="J10" s="163">
        <v>0</v>
      </c>
      <c r="K10" s="163">
        <f t="shared" si="3"/>
        <v>186.36900000000009</v>
      </c>
      <c r="L10" s="34"/>
      <c r="R10" s="159">
        <v>1</v>
      </c>
      <c r="S10" s="160">
        <v>1</v>
      </c>
      <c r="T10" s="160">
        <f t="shared" si="4"/>
        <v>0</v>
      </c>
      <c r="U10" s="161">
        <f t="shared" si="5"/>
        <v>0</v>
      </c>
    </row>
    <row r="11" spans="1:21" x14ac:dyDescent="0.3">
      <c r="A11" s="162">
        <v>3</v>
      </c>
      <c r="B11" s="162">
        <v>3</v>
      </c>
      <c r="C11" s="162">
        <v>3</v>
      </c>
      <c r="D11" s="162">
        <v>0</v>
      </c>
      <c r="E11" s="162">
        <v>0</v>
      </c>
      <c r="F11" s="162"/>
      <c r="G11" s="163">
        <f t="shared" si="1"/>
        <v>122.58799999999999</v>
      </c>
      <c r="H11" s="163">
        <f t="shared" si="1"/>
        <v>122.58799999999999</v>
      </c>
      <c r="I11" s="163">
        <f t="shared" si="2"/>
        <v>122.58799999999999</v>
      </c>
      <c r="J11" s="163">
        <f t="shared" si="6"/>
        <v>0</v>
      </c>
      <c r="K11" s="163">
        <f t="shared" si="3"/>
        <v>0</v>
      </c>
      <c r="L11" s="34"/>
      <c r="R11" s="159">
        <v>1</v>
      </c>
      <c r="S11" s="160">
        <v>1</v>
      </c>
      <c r="T11" s="160">
        <f t="shared" si="4"/>
        <v>0</v>
      </c>
      <c r="U11" s="161">
        <f t="shared" si="5"/>
        <v>0</v>
      </c>
    </row>
    <row r="12" spans="1:21" x14ac:dyDescent="0.3">
      <c r="A12" s="162">
        <v>3</v>
      </c>
      <c r="B12" s="162">
        <v>5</v>
      </c>
      <c r="C12" s="162">
        <v>3</v>
      </c>
      <c r="D12" s="162">
        <v>2</v>
      </c>
      <c r="E12" s="162">
        <v>0</v>
      </c>
      <c r="F12" s="162"/>
      <c r="G12" s="163">
        <f t="shared" si="1"/>
        <v>122.58799999999999</v>
      </c>
      <c r="H12" s="163">
        <f t="shared" si="1"/>
        <v>246.834</v>
      </c>
      <c r="I12" s="163">
        <f>G12</f>
        <v>122.58799999999999</v>
      </c>
      <c r="J12" s="163">
        <f t="shared" si="6"/>
        <v>124.24600000000001</v>
      </c>
      <c r="K12" s="163">
        <v>0</v>
      </c>
      <c r="L12" s="34"/>
      <c r="R12" s="159">
        <v>1</v>
      </c>
      <c r="S12" s="160">
        <v>1</v>
      </c>
      <c r="T12" s="160">
        <f t="shared" si="4"/>
        <v>0</v>
      </c>
      <c r="U12" s="161">
        <f t="shared" si="5"/>
        <v>0</v>
      </c>
    </row>
    <row r="13" spans="1:21" x14ac:dyDescent="0.3">
      <c r="A13" s="162">
        <v>4</v>
      </c>
      <c r="B13" s="162">
        <v>0</v>
      </c>
      <c r="C13" s="162">
        <v>0</v>
      </c>
      <c r="D13" s="162">
        <v>0</v>
      </c>
      <c r="E13" s="162">
        <v>4</v>
      </c>
      <c r="F13" s="162"/>
      <c r="G13" s="163">
        <f t="shared" si="1"/>
        <v>184.71099999999998</v>
      </c>
      <c r="H13" s="163">
        <v>0</v>
      </c>
      <c r="I13" s="163">
        <f t="shared" si="2"/>
        <v>0</v>
      </c>
      <c r="J13" s="163">
        <v>0</v>
      </c>
      <c r="K13" s="163">
        <f t="shared" si="3"/>
        <v>184.71099999999998</v>
      </c>
      <c r="L13" s="34"/>
      <c r="R13" s="159">
        <v>1</v>
      </c>
      <c r="S13" s="160">
        <v>0</v>
      </c>
      <c r="T13" s="160">
        <v>0</v>
      </c>
      <c r="U13" s="161">
        <f t="shared" si="5"/>
        <v>1</v>
      </c>
    </row>
    <row r="14" spans="1:21" x14ac:dyDescent="0.3">
      <c r="A14" s="162">
        <v>12</v>
      </c>
      <c r="B14" s="162">
        <v>0</v>
      </c>
      <c r="C14" s="162">
        <v>0</v>
      </c>
      <c r="D14" s="162">
        <v>0</v>
      </c>
      <c r="E14" s="162">
        <v>12</v>
      </c>
      <c r="F14" s="162"/>
      <c r="G14" s="163">
        <f t="shared" si="1"/>
        <v>681.69500000000005</v>
      </c>
      <c r="H14" s="163">
        <v>0</v>
      </c>
      <c r="I14" s="163">
        <f t="shared" si="2"/>
        <v>0</v>
      </c>
      <c r="J14" s="163">
        <v>0</v>
      </c>
      <c r="K14" s="163">
        <f t="shared" si="3"/>
        <v>681.69500000000005</v>
      </c>
      <c r="L14" s="34"/>
      <c r="R14" s="159">
        <v>1</v>
      </c>
      <c r="S14" s="160">
        <v>0</v>
      </c>
      <c r="T14" s="160">
        <v>0</v>
      </c>
      <c r="U14" s="161">
        <f t="shared" si="5"/>
        <v>1</v>
      </c>
    </row>
    <row r="15" spans="1:21" x14ac:dyDescent="0.3">
      <c r="A15" s="162">
        <v>12</v>
      </c>
      <c r="B15" s="162">
        <v>3</v>
      </c>
      <c r="C15" s="162">
        <v>3</v>
      </c>
      <c r="D15" s="162">
        <v>0</v>
      </c>
      <c r="E15" s="162">
        <v>9</v>
      </c>
      <c r="F15" s="162"/>
      <c r="G15" s="163">
        <f t="shared" si="1"/>
        <v>681.69500000000005</v>
      </c>
      <c r="H15" s="163">
        <f t="shared" si="1"/>
        <v>122.58799999999999</v>
      </c>
      <c r="I15" s="163">
        <f t="shared" si="2"/>
        <v>122.58799999999999</v>
      </c>
      <c r="J15" s="163">
        <v>0</v>
      </c>
      <c r="K15" s="163">
        <f t="shared" si="3"/>
        <v>559.10700000000008</v>
      </c>
      <c r="L15" s="34"/>
      <c r="R15" s="159">
        <v>1</v>
      </c>
      <c r="S15" s="160">
        <v>1</v>
      </c>
      <c r="T15" s="160">
        <f t="shared" si="4"/>
        <v>0</v>
      </c>
      <c r="U15" s="161">
        <f t="shared" si="5"/>
        <v>0</v>
      </c>
    </row>
    <row r="16" spans="1:21" x14ac:dyDescent="0.3">
      <c r="A16" s="162">
        <v>6</v>
      </c>
      <c r="B16" s="162">
        <v>6</v>
      </c>
      <c r="C16" s="162">
        <v>6</v>
      </c>
      <c r="D16" s="162">
        <v>0</v>
      </c>
      <c r="E16" s="162">
        <v>0</v>
      </c>
      <c r="F16" s="162"/>
      <c r="G16" s="163">
        <f t="shared" si="1"/>
        <v>308.95699999999999</v>
      </c>
      <c r="H16" s="163">
        <f t="shared" si="1"/>
        <v>308.95699999999999</v>
      </c>
      <c r="I16" s="163">
        <f t="shared" si="2"/>
        <v>308.95699999999999</v>
      </c>
      <c r="J16" s="163">
        <f t="shared" si="6"/>
        <v>0</v>
      </c>
      <c r="K16" s="163">
        <f t="shared" si="3"/>
        <v>0</v>
      </c>
      <c r="L16" s="34"/>
      <c r="R16" s="159">
        <v>1</v>
      </c>
      <c r="S16" s="160">
        <v>1</v>
      </c>
      <c r="T16" s="160">
        <f t="shared" si="4"/>
        <v>0</v>
      </c>
      <c r="U16" s="161">
        <f t="shared" si="5"/>
        <v>0</v>
      </c>
    </row>
    <row r="17" spans="1:21" x14ac:dyDescent="0.3">
      <c r="A17" s="162">
        <v>6</v>
      </c>
      <c r="B17" s="162">
        <v>7</v>
      </c>
      <c r="C17" s="162">
        <v>6</v>
      </c>
      <c r="D17" s="162">
        <v>1</v>
      </c>
      <c r="E17" s="162">
        <v>0</v>
      </c>
      <c r="F17" s="162"/>
      <c r="G17" s="163">
        <f t="shared" si="1"/>
        <v>308.95699999999999</v>
      </c>
      <c r="H17" s="163">
        <f t="shared" si="1"/>
        <v>371.08</v>
      </c>
      <c r="I17" s="163">
        <f>G17</f>
        <v>308.95699999999999</v>
      </c>
      <c r="J17" s="163">
        <f t="shared" si="6"/>
        <v>62.12299999999999</v>
      </c>
      <c r="K17" s="163">
        <v>0</v>
      </c>
      <c r="L17" s="34"/>
      <c r="R17" s="159">
        <v>1</v>
      </c>
      <c r="S17" s="160">
        <v>1</v>
      </c>
      <c r="T17" s="160">
        <f t="shared" si="4"/>
        <v>0</v>
      </c>
      <c r="U17" s="161">
        <f t="shared" si="5"/>
        <v>0</v>
      </c>
    </row>
    <row r="18" spans="1:21" x14ac:dyDescent="0.3">
      <c r="A18" s="162">
        <v>4</v>
      </c>
      <c r="B18" s="162">
        <v>4</v>
      </c>
      <c r="C18" s="162">
        <v>4</v>
      </c>
      <c r="D18" s="162">
        <v>0</v>
      </c>
      <c r="E18" s="162">
        <v>0</v>
      </c>
      <c r="F18" s="162"/>
      <c r="G18" s="163">
        <f t="shared" si="1"/>
        <v>184.71099999999998</v>
      </c>
      <c r="H18" s="163">
        <f t="shared" si="1"/>
        <v>184.71099999999998</v>
      </c>
      <c r="I18" s="163">
        <f t="shared" si="2"/>
        <v>184.71099999999998</v>
      </c>
      <c r="J18" s="163">
        <f t="shared" si="6"/>
        <v>0</v>
      </c>
      <c r="K18" s="163">
        <f t="shared" si="3"/>
        <v>0</v>
      </c>
      <c r="L18" s="34"/>
      <c r="R18" s="159">
        <v>1</v>
      </c>
      <c r="S18" s="160">
        <v>1</v>
      </c>
      <c r="T18" s="160">
        <f t="shared" si="4"/>
        <v>0</v>
      </c>
      <c r="U18" s="161">
        <f t="shared" si="5"/>
        <v>0</v>
      </c>
    </row>
    <row r="19" spans="1:21" x14ac:dyDescent="0.3">
      <c r="A19" s="164">
        <v>6</v>
      </c>
      <c r="B19" s="164">
        <v>6</v>
      </c>
      <c r="C19" s="164">
        <v>6</v>
      </c>
      <c r="D19" s="164">
        <v>0</v>
      </c>
      <c r="E19" s="164">
        <v>0</v>
      </c>
      <c r="F19" s="164"/>
      <c r="G19" s="165">
        <f t="shared" si="1"/>
        <v>308.95699999999999</v>
      </c>
      <c r="H19" s="165">
        <f t="shared" si="1"/>
        <v>308.95699999999999</v>
      </c>
      <c r="I19" s="165">
        <f t="shared" si="2"/>
        <v>308.95699999999999</v>
      </c>
      <c r="J19" s="165">
        <f t="shared" si="6"/>
        <v>0</v>
      </c>
      <c r="K19" s="165">
        <f t="shared" si="3"/>
        <v>0</v>
      </c>
      <c r="L19" s="34"/>
      <c r="N19" s="34">
        <f>SUM(I19:I20)</f>
        <v>493.66800000000001</v>
      </c>
      <c r="O19" s="34">
        <f t="shared" ref="O19:P19" si="8">SUM(J19:J20)</f>
        <v>0</v>
      </c>
      <c r="P19" s="34">
        <f t="shared" si="8"/>
        <v>0</v>
      </c>
      <c r="R19" s="159">
        <v>1</v>
      </c>
      <c r="S19" s="160">
        <v>1</v>
      </c>
      <c r="T19" s="160">
        <f t="shared" si="4"/>
        <v>0</v>
      </c>
      <c r="U19" s="161">
        <f t="shared" si="5"/>
        <v>0</v>
      </c>
    </row>
    <row r="20" spans="1:21" x14ac:dyDescent="0.3">
      <c r="A20" s="164">
        <v>4</v>
      </c>
      <c r="B20" s="164">
        <v>4</v>
      </c>
      <c r="C20" s="164">
        <v>4</v>
      </c>
      <c r="D20" s="164">
        <v>0</v>
      </c>
      <c r="E20" s="164">
        <v>0</v>
      </c>
      <c r="F20" s="164"/>
      <c r="G20" s="165">
        <f t="shared" si="1"/>
        <v>184.71099999999998</v>
      </c>
      <c r="H20" s="165">
        <f t="shared" si="1"/>
        <v>184.71099999999998</v>
      </c>
      <c r="I20" s="165">
        <f t="shared" si="2"/>
        <v>184.71099999999998</v>
      </c>
      <c r="J20" s="165">
        <f t="shared" si="6"/>
        <v>0</v>
      </c>
      <c r="K20" s="165">
        <f t="shared" si="3"/>
        <v>0</v>
      </c>
      <c r="L20" s="34"/>
      <c r="R20" s="159">
        <v>1</v>
      </c>
      <c r="S20" s="160">
        <v>1</v>
      </c>
      <c r="T20" s="160">
        <f t="shared" si="4"/>
        <v>0</v>
      </c>
      <c r="U20" s="161">
        <f t="shared" si="5"/>
        <v>0</v>
      </c>
    </row>
    <row r="21" spans="1:21" x14ac:dyDescent="0.3">
      <c r="A21" s="166">
        <v>2</v>
      </c>
      <c r="B21" s="166">
        <v>2</v>
      </c>
      <c r="C21" s="166">
        <v>2</v>
      </c>
      <c r="D21" s="166">
        <v>0</v>
      </c>
      <c r="E21" s="166">
        <v>0</v>
      </c>
      <c r="F21" s="166"/>
      <c r="G21" s="167">
        <f t="shared" si="1"/>
        <v>60.464999999999996</v>
      </c>
      <c r="H21" s="167">
        <f t="shared" si="1"/>
        <v>60.464999999999996</v>
      </c>
      <c r="I21" s="167">
        <f t="shared" si="2"/>
        <v>60.464999999999996</v>
      </c>
      <c r="J21" s="167">
        <f t="shared" si="6"/>
        <v>0</v>
      </c>
      <c r="K21" s="167">
        <f t="shared" si="3"/>
        <v>0</v>
      </c>
      <c r="L21" s="34"/>
      <c r="N21" s="34">
        <f>SUM(I21:I24)</f>
        <v>490.35199999999998</v>
      </c>
      <c r="O21" s="34">
        <f t="shared" ref="O21:P21" si="9">SUM(J21:J24)</f>
        <v>248.49200000000002</v>
      </c>
      <c r="P21" s="34">
        <f t="shared" si="9"/>
        <v>62.123000000000019</v>
      </c>
      <c r="R21" s="159">
        <v>1</v>
      </c>
      <c r="S21" s="160">
        <v>1</v>
      </c>
      <c r="T21" s="160">
        <f t="shared" si="4"/>
        <v>0</v>
      </c>
      <c r="U21" s="161">
        <f t="shared" si="5"/>
        <v>0</v>
      </c>
    </row>
    <row r="22" spans="1:21" x14ac:dyDescent="0.3">
      <c r="A22" s="166">
        <v>3</v>
      </c>
      <c r="B22" s="166">
        <v>5</v>
      </c>
      <c r="C22" s="166">
        <v>3</v>
      </c>
      <c r="D22" s="166">
        <v>2</v>
      </c>
      <c r="E22" s="166">
        <v>0</v>
      </c>
      <c r="F22" s="166"/>
      <c r="G22" s="167">
        <f t="shared" si="1"/>
        <v>122.58799999999999</v>
      </c>
      <c r="H22" s="167">
        <f t="shared" si="1"/>
        <v>246.834</v>
      </c>
      <c r="I22" s="167">
        <f>G22</f>
        <v>122.58799999999999</v>
      </c>
      <c r="J22" s="167">
        <f t="shared" si="6"/>
        <v>124.24600000000001</v>
      </c>
      <c r="K22" s="167">
        <v>0</v>
      </c>
      <c r="L22" s="34"/>
      <c r="R22" s="159">
        <v>1</v>
      </c>
      <c r="S22" s="160">
        <v>1</v>
      </c>
      <c r="T22" s="160">
        <f t="shared" si="4"/>
        <v>0</v>
      </c>
      <c r="U22" s="161">
        <f t="shared" si="5"/>
        <v>0</v>
      </c>
    </row>
    <row r="23" spans="1:21" x14ac:dyDescent="0.3">
      <c r="A23" s="166">
        <v>3</v>
      </c>
      <c r="B23" s="166">
        <v>5</v>
      </c>
      <c r="C23" s="166">
        <v>3</v>
      </c>
      <c r="D23" s="166">
        <v>2</v>
      </c>
      <c r="E23" s="166">
        <v>0</v>
      </c>
      <c r="F23" s="166"/>
      <c r="G23" s="167">
        <f t="shared" si="1"/>
        <v>122.58799999999999</v>
      </c>
      <c r="H23" s="167">
        <f t="shared" si="1"/>
        <v>246.834</v>
      </c>
      <c r="I23" s="167">
        <f>G23</f>
        <v>122.58799999999999</v>
      </c>
      <c r="J23" s="167">
        <f t="shared" si="6"/>
        <v>124.24600000000001</v>
      </c>
      <c r="K23" s="167">
        <v>0</v>
      </c>
      <c r="L23" s="34"/>
      <c r="R23" s="159">
        <v>1</v>
      </c>
      <c r="S23" s="160">
        <v>1</v>
      </c>
      <c r="T23" s="160">
        <f t="shared" si="4"/>
        <v>0</v>
      </c>
      <c r="U23" s="161">
        <f t="shared" si="5"/>
        <v>0</v>
      </c>
    </row>
    <row r="24" spans="1:21" s="63" customFormat="1" ht="15" thickBot="1" x14ac:dyDescent="0.35">
      <c r="A24" s="168">
        <v>5</v>
      </c>
      <c r="B24" s="168">
        <v>4</v>
      </c>
      <c r="C24" s="168">
        <v>4</v>
      </c>
      <c r="D24" s="168">
        <v>0</v>
      </c>
      <c r="E24" s="168">
        <v>1</v>
      </c>
      <c r="F24" s="168"/>
      <c r="G24" s="169">
        <f t="shared" si="1"/>
        <v>246.834</v>
      </c>
      <c r="H24" s="169">
        <f t="shared" si="1"/>
        <v>184.71099999999998</v>
      </c>
      <c r="I24" s="167">
        <f t="shared" si="2"/>
        <v>184.71099999999998</v>
      </c>
      <c r="J24" s="167">
        <v>0</v>
      </c>
      <c r="K24" s="167">
        <f t="shared" si="3"/>
        <v>62.123000000000019</v>
      </c>
      <c r="L24" s="34"/>
      <c r="R24" s="150">
        <v>1</v>
      </c>
      <c r="S24" s="170">
        <v>1</v>
      </c>
      <c r="T24" s="170">
        <f t="shared" si="4"/>
        <v>0</v>
      </c>
      <c r="U24" s="152">
        <f t="shared" si="5"/>
        <v>0</v>
      </c>
    </row>
    <row r="25" spans="1:21" x14ac:dyDescent="0.3">
      <c r="A25" s="171">
        <v>4</v>
      </c>
      <c r="B25" s="171">
        <v>4</v>
      </c>
      <c r="C25" s="171">
        <v>4</v>
      </c>
      <c r="D25" s="171">
        <v>0</v>
      </c>
      <c r="E25" s="171">
        <v>0</v>
      </c>
      <c r="F25" s="172"/>
      <c r="G25" s="173">
        <f t="shared" si="1"/>
        <v>184.71099999999998</v>
      </c>
      <c r="H25" s="173">
        <f t="shared" si="1"/>
        <v>184.71099999999998</v>
      </c>
      <c r="I25" s="174">
        <f t="shared" si="2"/>
        <v>184.71099999999998</v>
      </c>
      <c r="J25" s="174">
        <f t="shared" si="6"/>
        <v>0</v>
      </c>
      <c r="K25" s="174">
        <f t="shared" si="3"/>
        <v>0</v>
      </c>
      <c r="L25" s="34"/>
      <c r="R25" s="159">
        <v>1</v>
      </c>
      <c r="S25" s="160">
        <v>1</v>
      </c>
      <c r="T25" s="160">
        <f t="shared" si="4"/>
        <v>0</v>
      </c>
      <c r="U25" s="161">
        <f t="shared" si="5"/>
        <v>0</v>
      </c>
    </row>
    <row r="26" spans="1:21" x14ac:dyDescent="0.3">
      <c r="A26" s="75">
        <v>16</v>
      </c>
      <c r="B26" s="75">
        <v>16</v>
      </c>
      <c r="C26" s="75">
        <v>16</v>
      </c>
      <c r="D26" s="75">
        <v>0</v>
      </c>
      <c r="E26" s="75">
        <v>0</v>
      </c>
      <c r="G26" s="175">
        <f t="shared" si="1"/>
        <v>930.18700000000001</v>
      </c>
      <c r="H26" s="175">
        <f t="shared" si="1"/>
        <v>930.18700000000001</v>
      </c>
      <c r="I26" s="176">
        <f t="shared" si="2"/>
        <v>930.18700000000001</v>
      </c>
      <c r="J26" s="176">
        <f t="shared" si="6"/>
        <v>0</v>
      </c>
      <c r="K26" s="176">
        <f t="shared" si="3"/>
        <v>0</v>
      </c>
      <c r="L26" s="34"/>
      <c r="N26" s="34">
        <f>I26+I27</f>
        <v>930.18700000000001</v>
      </c>
      <c r="O26" s="34">
        <f t="shared" ref="O26:P26" si="10">J26+J27</f>
        <v>0</v>
      </c>
      <c r="P26" s="34">
        <f t="shared" si="10"/>
        <v>184.71099999999998</v>
      </c>
      <c r="R26" s="159">
        <v>1</v>
      </c>
      <c r="S26" s="160">
        <v>1</v>
      </c>
      <c r="T26" s="160">
        <f t="shared" si="4"/>
        <v>0</v>
      </c>
      <c r="U26" s="161">
        <f t="shared" si="5"/>
        <v>0</v>
      </c>
    </row>
    <row r="27" spans="1:21" x14ac:dyDescent="0.3">
      <c r="A27" s="75">
        <v>4</v>
      </c>
      <c r="B27" s="75">
        <v>0</v>
      </c>
      <c r="C27" s="75">
        <v>0</v>
      </c>
      <c r="D27" s="75">
        <v>0</v>
      </c>
      <c r="E27" s="75">
        <v>4</v>
      </c>
      <c r="G27" s="175">
        <f t="shared" si="1"/>
        <v>184.71099999999998</v>
      </c>
      <c r="H27" s="175">
        <v>0</v>
      </c>
      <c r="I27" s="176">
        <f t="shared" si="2"/>
        <v>0</v>
      </c>
      <c r="J27" s="176">
        <v>0</v>
      </c>
      <c r="K27" s="176">
        <f t="shared" si="3"/>
        <v>184.71099999999998</v>
      </c>
      <c r="L27" s="34"/>
      <c r="R27" s="159">
        <v>1</v>
      </c>
      <c r="S27" s="160">
        <v>0</v>
      </c>
      <c r="T27" s="160">
        <v>0</v>
      </c>
      <c r="U27" s="161">
        <f t="shared" si="5"/>
        <v>1</v>
      </c>
    </row>
    <row r="28" spans="1:21" x14ac:dyDescent="0.3">
      <c r="A28" s="177">
        <v>8</v>
      </c>
      <c r="B28" s="177">
        <v>8</v>
      </c>
      <c r="C28" s="177">
        <v>8</v>
      </c>
      <c r="D28" s="177">
        <v>0</v>
      </c>
      <c r="E28" s="177">
        <v>0</v>
      </c>
      <c r="F28" s="178"/>
      <c r="G28" s="179">
        <f t="shared" si="1"/>
        <v>433.20299999999997</v>
      </c>
      <c r="H28" s="179">
        <f t="shared" si="1"/>
        <v>433.20299999999997</v>
      </c>
      <c r="I28" s="180">
        <f t="shared" si="2"/>
        <v>433.20299999999997</v>
      </c>
      <c r="J28" s="180">
        <f t="shared" si="6"/>
        <v>0</v>
      </c>
      <c r="K28" s="180">
        <f t="shared" si="3"/>
        <v>0</v>
      </c>
      <c r="L28" s="34"/>
      <c r="N28" s="34">
        <f>I28+I29</f>
        <v>617.91399999999999</v>
      </c>
      <c r="O28" s="34">
        <f t="shared" ref="O28:P28" si="11">J28+J29</f>
        <v>0</v>
      </c>
      <c r="P28" s="34">
        <f t="shared" si="11"/>
        <v>0</v>
      </c>
      <c r="R28" s="159">
        <v>1</v>
      </c>
      <c r="S28" s="160">
        <v>1</v>
      </c>
      <c r="T28" s="160">
        <f t="shared" si="4"/>
        <v>0</v>
      </c>
      <c r="U28" s="161">
        <f t="shared" si="5"/>
        <v>0</v>
      </c>
    </row>
    <row r="29" spans="1:21" x14ac:dyDescent="0.3">
      <c r="A29" s="177">
        <v>4</v>
      </c>
      <c r="B29" s="177">
        <v>4</v>
      </c>
      <c r="C29" s="177">
        <v>4</v>
      </c>
      <c r="D29" s="177">
        <v>0</v>
      </c>
      <c r="E29" s="177">
        <v>0</v>
      </c>
      <c r="F29" s="178"/>
      <c r="G29" s="179">
        <f t="shared" si="1"/>
        <v>184.71099999999998</v>
      </c>
      <c r="H29" s="179">
        <f t="shared" si="1"/>
        <v>184.71099999999998</v>
      </c>
      <c r="I29" s="180">
        <f t="shared" si="2"/>
        <v>184.71099999999998</v>
      </c>
      <c r="J29" s="180">
        <f t="shared" si="6"/>
        <v>0</v>
      </c>
      <c r="K29" s="180">
        <f t="shared" si="3"/>
        <v>0</v>
      </c>
      <c r="L29" s="34"/>
      <c r="R29" s="159">
        <v>1</v>
      </c>
      <c r="S29" s="160">
        <v>1</v>
      </c>
      <c r="T29" s="160">
        <f t="shared" si="4"/>
        <v>0</v>
      </c>
      <c r="U29" s="161">
        <f t="shared" si="5"/>
        <v>0</v>
      </c>
    </row>
    <row r="30" spans="1:21" x14ac:dyDescent="0.3">
      <c r="A30" s="75">
        <v>3</v>
      </c>
      <c r="B30" s="75">
        <v>2</v>
      </c>
      <c r="C30" s="75">
        <v>2</v>
      </c>
      <c r="D30" s="75">
        <v>0</v>
      </c>
      <c r="E30" s="75">
        <v>1</v>
      </c>
      <c r="G30" s="175">
        <f t="shared" si="1"/>
        <v>122.58799999999999</v>
      </c>
      <c r="H30" s="175">
        <f t="shared" si="1"/>
        <v>60.464999999999996</v>
      </c>
      <c r="I30" s="176">
        <f t="shared" si="2"/>
        <v>60.464999999999996</v>
      </c>
      <c r="J30" s="176">
        <v>0</v>
      </c>
      <c r="K30" s="176">
        <f t="shared" si="3"/>
        <v>62.122999999999998</v>
      </c>
      <c r="L30" s="34"/>
      <c r="N30" s="34">
        <f>I30</f>
        <v>60.464999999999996</v>
      </c>
      <c r="O30" s="34">
        <f t="shared" ref="O30:P30" si="12">J30</f>
        <v>0</v>
      </c>
      <c r="P30" s="34">
        <f t="shared" si="12"/>
        <v>62.122999999999998</v>
      </c>
      <c r="R30" s="159">
        <v>1</v>
      </c>
      <c r="S30" s="160">
        <v>1</v>
      </c>
      <c r="T30" s="160">
        <f t="shared" si="4"/>
        <v>0</v>
      </c>
      <c r="U30" s="161">
        <f t="shared" si="5"/>
        <v>0</v>
      </c>
    </row>
    <row r="31" spans="1:21" x14ac:dyDescent="0.3">
      <c r="A31" s="75">
        <v>4</v>
      </c>
      <c r="B31" s="75">
        <v>4</v>
      </c>
      <c r="C31" s="75">
        <v>4</v>
      </c>
      <c r="D31" s="75">
        <v>0</v>
      </c>
      <c r="E31" s="75">
        <v>0</v>
      </c>
      <c r="G31" s="175">
        <f t="shared" si="1"/>
        <v>184.71099999999998</v>
      </c>
      <c r="H31" s="175">
        <f t="shared" si="1"/>
        <v>184.71099999999998</v>
      </c>
      <c r="I31" s="176">
        <f t="shared" si="2"/>
        <v>184.71099999999998</v>
      </c>
      <c r="J31" s="176">
        <f t="shared" si="6"/>
        <v>0</v>
      </c>
      <c r="K31" s="176">
        <f t="shared" si="3"/>
        <v>0</v>
      </c>
      <c r="L31" s="34"/>
      <c r="R31" s="159">
        <v>1</v>
      </c>
      <c r="S31" s="160">
        <v>1</v>
      </c>
      <c r="T31" s="160">
        <f t="shared" si="4"/>
        <v>0</v>
      </c>
      <c r="U31" s="161">
        <f t="shared" si="5"/>
        <v>0</v>
      </c>
    </row>
    <row r="32" spans="1:21" x14ac:dyDescent="0.3">
      <c r="A32" s="75">
        <v>0</v>
      </c>
      <c r="B32" s="75">
        <v>3</v>
      </c>
      <c r="C32" s="75">
        <v>0</v>
      </c>
      <c r="D32" s="75">
        <v>3</v>
      </c>
      <c r="E32" s="75">
        <v>0</v>
      </c>
      <c r="G32" s="175">
        <v>0</v>
      </c>
      <c r="H32" s="175">
        <f t="shared" ref="H32:H95" si="13">62.123*B32-63.781</f>
        <v>122.58799999999999</v>
      </c>
      <c r="I32" s="176">
        <v>0</v>
      </c>
      <c r="J32" s="176">
        <f t="shared" si="6"/>
        <v>122.58799999999999</v>
      </c>
      <c r="K32" s="176">
        <v>0</v>
      </c>
      <c r="L32" s="34"/>
      <c r="N32" s="34">
        <f>I32+I33+I34+I35</f>
        <v>0</v>
      </c>
      <c r="O32" s="34">
        <f t="shared" ref="O32:P32" si="14">J32+J33+J34+J35</f>
        <v>428.22899999999993</v>
      </c>
      <c r="P32" s="34">
        <f t="shared" si="14"/>
        <v>0</v>
      </c>
      <c r="R32" s="159">
        <v>0</v>
      </c>
      <c r="S32" s="160">
        <v>1</v>
      </c>
      <c r="T32" s="160">
        <f t="shared" si="4"/>
        <v>1</v>
      </c>
      <c r="U32" s="161">
        <v>0</v>
      </c>
    </row>
    <row r="33" spans="1:21" x14ac:dyDescent="0.3">
      <c r="A33" s="75">
        <v>0</v>
      </c>
      <c r="B33" s="75">
        <v>2</v>
      </c>
      <c r="C33" s="75">
        <v>0</v>
      </c>
      <c r="D33" s="75">
        <v>2</v>
      </c>
      <c r="E33" s="75">
        <v>0</v>
      </c>
      <c r="G33" s="175">
        <v>0</v>
      </c>
      <c r="H33" s="175">
        <f t="shared" si="13"/>
        <v>60.464999999999996</v>
      </c>
      <c r="I33" s="176">
        <v>0</v>
      </c>
      <c r="J33" s="176">
        <f t="shared" si="6"/>
        <v>60.464999999999996</v>
      </c>
      <c r="K33" s="176">
        <v>0</v>
      </c>
      <c r="L33" s="34"/>
      <c r="R33" s="159">
        <v>0</v>
      </c>
      <c r="S33" s="160">
        <v>1</v>
      </c>
      <c r="T33" s="160">
        <f t="shared" si="4"/>
        <v>1</v>
      </c>
      <c r="U33" s="161">
        <v>0</v>
      </c>
    </row>
    <row r="34" spans="1:21" x14ac:dyDescent="0.3">
      <c r="A34" s="75">
        <v>0</v>
      </c>
      <c r="B34" s="75">
        <v>3</v>
      </c>
      <c r="C34" s="75">
        <v>0</v>
      </c>
      <c r="D34" s="75">
        <v>3</v>
      </c>
      <c r="E34" s="75">
        <v>0</v>
      </c>
      <c r="G34" s="175">
        <v>0</v>
      </c>
      <c r="H34" s="175">
        <f t="shared" si="13"/>
        <v>122.58799999999999</v>
      </c>
      <c r="I34" s="176">
        <v>0</v>
      </c>
      <c r="J34" s="176">
        <f t="shared" si="6"/>
        <v>122.58799999999999</v>
      </c>
      <c r="K34" s="176">
        <v>0</v>
      </c>
      <c r="L34" s="34"/>
      <c r="R34" s="159">
        <v>0</v>
      </c>
      <c r="S34" s="160">
        <v>1</v>
      </c>
      <c r="T34" s="160">
        <f t="shared" si="4"/>
        <v>1</v>
      </c>
      <c r="U34" s="161">
        <v>0</v>
      </c>
    </row>
    <row r="35" spans="1:21" x14ac:dyDescent="0.3">
      <c r="A35" s="75">
        <v>0</v>
      </c>
      <c r="B35" s="75">
        <v>3</v>
      </c>
      <c r="C35" s="75">
        <v>0</v>
      </c>
      <c r="D35" s="75">
        <v>3</v>
      </c>
      <c r="E35" s="75">
        <v>0</v>
      </c>
      <c r="G35" s="175">
        <v>0</v>
      </c>
      <c r="H35" s="175">
        <f t="shared" si="13"/>
        <v>122.58799999999999</v>
      </c>
      <c r="I35" s="176">
        <v>0</v>
      </c>
      <c r="J35" s="176">
        <f t="shared" si="6"/>
        <v>122.58799999999999</v>
      </c>
      <c r="K35" s="176">
        <v>0</v>
      </c>
      <c r="L35" s="34"/>
      <c r="R35" s="159">
        <v>0</v>
      </c>
      <c r="S35" s="160">
        <v>1</v>
      </c>
      <c r="T35" s="160">
        <f t="shared" si="4"/>
        <v>1</v>
      </c>
      <c r="U35" s="161">
        <v>0</v>
      </c>
    </row>
    <row r="36" spans="1:21" s="63" customFormat="1" ht="15" thickBot="1" x14ac:dyDescent="0.35">
      <c r="A36" s="124">
        <v>0</v>
      </c>
      <c r="B36" s="124">
        <v>8</v>
      </c>
      <c r="C36" s="124">
        <v>0</v>
      </c>
      <c r="D36" s="124">
        <v>8</v>
      </c>
      <c r="E36" s="124">
        <v>0</v>
      </c>
      <c r="G36" s="175">
        <v>0</v>
      </c>
      <c r="H36" s="175">
        <f t="shared" si="13"/>
        <v>433.20299999999997</v>
      </c>
      <c r="I36" s="176">
        <v>0</v>
      </c>
      <c r="J36" s="176">
        <f t="shared" si="6"/>
        <v>433.20299999999997</v>
      </c>
      <c r="K36" s="176">
        <v>0</v>
      </c>
      <c r="L36" s="34"/>
      <c r="R36" s="150">
        <v>0</v>
      </c>
      <c r="S36" s="170">
        <v>1</v>
      </c>
      <c r="T36" s="170">
        <f t="shared" si="4"/>
        <v>1</v>
      </c>
      <c r="U36" s="152">
        <v>0</v>
      </c>
    </row>
    <row r="37" spans="1:21" x14ac:dyDescent="0.3">
      <c r="A37" s="75">
        <v>10</v>
      </c>
      <c r="B37" s="75">
        <v>0</v>
      </c>
      <c r="C37" s="75">
        <v>0</v>
      </c>
      <c r="D37" s="75">
        <v>0</v>
      </c>
      <c r="E37" s="75">
        <v>10</v>
      </c>
      <c r="G37" s="175">
        <f t="shared" ref="G37:H100" si="15">62.123*A37-63.781</f>
        <v>557.44900000000007</v>
      </c>
      <c r="H37" s="175">
        <v>0</v>
      </c>
      <c r="I37" s="176">
        <f t="shared" si="2"/>
        <v>0</v>
      </c>
      <c r="J37" s="176">
        <v>0</v>
      </c>
      <c r="K37" s="176">
        <f t="shared" si="3"/>
        <v>557.44900000000007</v>
      </c>
      <c r="L37" s="34"/>
      <c r="N37" s="34">
        <f>I37+I38</f>
        <v>122.58799999999999</v>
      </c>
      <c r="O37" s="34">
        <f t="shared" ref="O37:P37" si="16">J37+J38</f>
        <v>0</v>
      </c>
      <c r="P37" s="34">
        <f t="shared" si="16"/>
        <v>557.44900000000007</v>
      </c>
      <c r="R37" s="159">
        <v>1</v>
      </c>
      <c r="S37" s="160">
        <v>0</v>
      </c>
      <c r="T37" s="160">
        <v>0</v>
      </c>
      <c r="U37" s="161">
        <f t="shared" si="5"/>
        <v>1</v>
      </c>
    </row>
    <row r="38" spans="1:21" x14ac:dyDescent="0.3">
      <c r="A38" s="75">
        <v>3</v>
      </c>
      <c r="B38" s="75">
        <v>3</v>
      </c>
      <c r="C38" s="75">
        <v>3</v>
      </c>
      <c r="D38" s="75">
        <v>0</v>
      </c>
      <c r="E38" s="75">
        <v>0</v>
      </c>
      <c r="G38" s="175">
        <f t="shared" si="15"/>
        <v>122.58799999999999</v>
      </c>
      <c r="H38" s="175">
        <f t="shared" si="13"/>
        <v>122.58799999999999</v>
      </c>
      <c r="I38" s="176">
        <f t="shared" si="2"/>
        <v>122.58799999999999</v>
      </c>
      <c r="J38" s="176">
        <f t="shared" si="6"/>
        <v>0</v>
      </c>
      <c r="K38" s="176">
        <f t="shared" si="3"/>
        <v>0</v>
      </c>
      <c r="L38" s="34"/>
      <c r="R38" s="159">
        <v>1</v>
      </c>
      <c r="S38" s="160">
        <v>1</v>
      </c>
      <c r="T38" s="160">
        <f t="shared" si="4"/>
        <v>0</v>
      </c>
      <c r="U38" s="161">
        <f t="shared" si="5"/>
        <v>0</v>
      </c>
    </row>
    <row r="39" spans="1:21" x14ac:dyDescent="0.3">
      <c r="A39" s="75">
        <v>3</v>
      </c>
      <c r="B39" s="75">
        <v>3</v>
      </c>
      <c r="C39" s="75">
        <v>3</v>
      </c>
      <c r="D39" s="75">
        <v>0</v>
      </c>
      <c r="E39" s="75">
        <v>0</v>
      </c>
      <c r="G39" s="175">
        <f t="shared" si="15"/>
        <v>122.58799999999999</v>
      </c>
      <c r="H39" s="175">
        <f t="shared" si="13"/>
        <v>122.58799999999999</v>
      </c>
      <c r="I39" s="176">
        <f t="shared" si="2"/>
        <v>122.58799999999999</v>
      </c>
      <c r="J39" s="176">
        <f t="shared" si="6"/>
        <v>0</v>
      </c>
      <c r="K39" s="176">
        <f t="shared" si="3"/>
        <v>0</v>
      </c>
      <c r="L39" s="34"/>
      <c r="N39" s="34">
        <f>I39+I40+I41</f>
        <v>183.053</v>
      </c>
      <c r="O39" s="34">
        <f t="shared" ref="O39:P39" si="17">J39+J40+J41</f>
        <v>246.834</v>
      </c>
      <c r="P39" s="34">
        <f t="shared" si="17"/>
        <v>0</v>
      </c>
      <c r="R39" s="159">
        <v>1</v>
      </c>
      <c r="S39" s="160">
        <v>1</v>
      </c>
      <c r="T39" s="160">
        <f t="shared" si="4"/>
        <v>0</v>
      </c>
      <c r="U39" s="161">
        <f t="shared" si="5"/>
        <v>0</v>
      </c>
    </row>
    <row r="40" spans="1:21" x14ac:dyDescent="0.3">
      <c r="A40" s="75">
        <v>2</v>
      </c>
      <c r="B40" s="75">
        <v>2</v>
      </c>
      <c r="C40" s="75">
        <v>2</v>
      </c>
      <c r="D40" s="75">
        <v>0</v>
      </c>
      <c r="E40" s="75">
        <v>0</v>
      </c>
      <c r="G40" s="175">
        <f t="shared" si="15"/>
        <v>60.464999999999996</v>
      </c>
      <c r="H40" s="175">
        <f t="shared" si="13"/>
        <v>60.464999999999996</v>
      </c>
      <c r="I40" s="176">
        <f t="shared" si="2"/>
        <v>60.464999999999996</v>
      </c>
      <c r="J40" s="176">
        <f t="shared" si="6"/>
        <v>0</v>
      </c>
      <c r="K40" s="176">
        <f t="shared" si="3"/>
        <v>0</v>
      </c>
      <c r="L40" s="34"/>
      <c r="R40" s="159">
        <v>1</v>
      </c>
      <c r="S40" s="160">
        <v>1</v>
      </c>
      <c r="T40" s="160">
        <f t="shared" si="4"/>
        <v>0</v>
      </c>
      <c r="U40" s="161">
        <f t="shared" si="5"/>
        <v>0</v>
      </c>
    </row>
    <row r="41" spans="1:21" s="63" customFormat="1" ht="15" thickBot="1" x14ac:dyDescent="0.35">
      <c r="A41" s="124">
        <v>0</v>
      </c>
      <c r="B41" s="124">
        <v>5</v>
      </c>
      <c r="C41" s="124">
        <v>0</v>
      </c>
      <c r="D41" s="124">
        <v>5</v>
      </c>
      <c r="E41" s="124">
        <v>0</v>
      </c>
      <c r="G41" s="175">
        <v>0</v>
      </c>
      <c r="H41" s="175">
        <f t="shared" si="13"/>
        <v>246.834</v>
      </c>
      <c r="I41" s="176">
        <v>0</v>
      </c>
      <c r="J41" s="176">
        <f t="shared" si="6"/>
        <v>246.834</v>
      </c>
      <c r="K41" s="176">
        <v>0</v>
      </c>
      <c r="L41" s="34"/>
      <c r="R41" s="150">
        <v>0</v>
      </c>
      <c r="S41" s="170">
        <v>1</v>
      </c>
      <c r="T41" s="170">
        <f t="shared" si="4"/>
        <v>1</v>
      </c>
      <c r="U41" s="152">
        <v>0</v>
      </c>
    </row>
    <row r="42" spans="1:21" s="51" customFormat="1" ht="15" thickBot="1" x14ac:dyDescent="0.35">
      <c r="A42" s="181">
        <v>3</v>
      </c>
      <c r="B42" s="181">
        <v>3</v>
      </c>
      <c r="C42" s="181">
        <v>3</v>
      </c>
      <c r="D42" s="181">
        <v>0</v>
      </c>
      <c r="E42" s="181">
        <v>0</v>
      </c>
      <c r="G42" s="175">
        <f t="shared" si="15"/>
        <v>122.58799999999999</v>
      </c>
      <c r="H42" s="175">
        <f t="shared" si="13"/>
        <v>122.58799999999999</v>
      </c>
      <c r="I42" s="176">
        <f t="shared" si="2"/>
        <v>122.58799999999999</v>
      </c>
      <c r="J42" s="176">
        <f t="shared" si="6"/>
        <v>0</v>
      </c>
      <c r="K42" s="176">
        <f t="shared" si="3"/>
        <v>0</v>
      </c>
      <c r="L42" s="34"/>
      <c r="R42" s="182">
        <v>1</v>
      </c>
      <c r="S42" s="183">
        <v>1</v>
      </c>
      <c r="T42" s="183">
        <f t="shared" si="4"/>
        <v>0</v>
      </c>
      <c r="U42" s="184">
        <f t="shared" si="5"/>
        <v>0</v>
      </c>
    </row>
    <row r="43" spans="1:21" x14ac:dyDescent="0.3">
      <c r="A43" s="75">
        <v>9</v>
      </c>
      <c r="B43" s="75">
        <v>10</v>
      </c>
      <c r="C43" s="75">
        <v>9</v>
      </c>
      <c r="D43" s="75">
        <v>1</v>
      </c>
      <c r="E43" s="75">
        <v>0</v>
      </c>
      <c r="G43" s="175">
        <f t="shared" si="15"/>
        <v>495.32599999999996</v>
      </c>
      <c r="H43" s="175">
        <f t="shared" si="13"/>
        <v>557.44900000000007</v>
      </c>
      <c r="I43" s="176">
        <f>G43</f>
        <v>495.32599999999996</v>
      </c>
      <c r="J43" s="176">
        <f t="shared" si="6"/>
        <v>62.123000000000104</v>
      </c>
      <c r="K43" s="176">
        <v>0</v>
      </c>
      <c r="L43" s="34"/>
      <c r="N43" s="34">
        <f>I43+I44+I45</f>
        <v>988.99399999999991</v>
      </c>
      <c r="O43" s="34">
        <f t="shared" ref="O43:P43" si="18">J43+J44+J45</f>
        <v>124.24600000000009</v>
      </c>
      <c r="P43" s="34">
        <f t="shared" si="18"/>
        <v>0</v>
      </c>
      <c r="R43" s="159">
        <v>1</v>
      </c>
      <c r="S43" s="160">
        <v>1</v>
      </c>
      <c r="T43" s="160">
        <f t="shared" si="4"/>
        <v>0</v>
      </c>
      <c r="U43" s="161">
        <f t="shared" si="5"/>
        <v>0</v>
      </c>
    </row>
    <row r="44" spans="1:21" x14ac:dyDescent="0.3">
      <c r="A44" s="75">
        <v>6</v>
      </c>
      <c r="B44" s="75">
        <v>7</v>
      </c>
      <c r="C44" s="75">
        <v>6</v>
      </c>
      <c r="D44" s="75">
        <v>1</v>
      </c>
      <c r="E44" s="75">
        <v>0</v>
      </c>
      <c r="G44" s="175">
        <f t="shared" si="15"/>
        <v>308.95699999999999</v>
      </c>
      <c r="H44" s="175">
        <f t="shared" si="13"/>
        <v>371.08</v>
      </c>
      <c r="I44" s="176">
        <f>G44</f>
        <v>308.95699999999999</v>
      </c>
      <c r="J44" s="176">
        <f t="shared" si="6"/>
        <v>62.12299999999999</v>
      </c>
      <c r="K44" s="176">
        <v>0</v>
      </c>
      <c r="L44" s="34"/>
      <c r="R44" s="159">
        <v>1</v>
      </c>
      <c r="S44" s="160">
        <v>1</v>
      </c>
      <c r="T44" s="160">
        <f t="shared" si="4"/>
        <v>0</v>
      </c>
      <c r="U44" s="161">
        <f t="shared" si="5"/>
        <v>0</v>
      </c>
    </row>
    <row r="45" spans="1:21" x14ac:dyDescent="0.3">
      <c r="A45" s="75">
        <v>4</v>
      </c>
      <c r="B45" s="75">
        <v>4</v>
      </c>
      <c r="C45" s="75">
        <v>4</v>
      </c>
      <c r="D45" s="75">
        <v>0</v>
      </c>
      <c r="E45" s="75">
        <v>0</v>
      </c>
      <c r="G45" s="175">
        <f t="shared" si="15"/>
        <v>184.71099999999998</v>
      </c>
      <c r="H45" s="175">
        <f t="shared" si="13"/>
        <v>184.71099999999998</v>
      </c>
      <c r="I45" s="176">
        <f t="shared" si="2"/>
        <v>184.71099999999998</v>
      </c>
      <c r="J45" s="176">
        <f t="shared" si="6"/>
        <v>0</v>
      </c>
      <c r="K45" s="176">
        <f t="shared" si="3"/>
        <v>0</v>
      </c>
      <c r="L45" s="34"/>
      <c r="R45" s="159">
        <v>1</v>
      </c>
      <c r="S45" s="160">
        <v>1</v>
      </c>
      <c r="T45" s="160">
        <f t="shared" si="4"/>
        <v>0</v>
      </c>
      <c r="U45" s="161">
        <f t="shared" si="5"/>
        <v>0</v>
      </c>
    </row>
    <row r="46" spans="1:21" x14ac:dyDescent="0.3">
      <c r="A46" s="75">
        <v>3</v>
      </c>
      <c r="B46" s="75">
        <v>3</v>
      </c>
      <c r="C46" s="75">
        <v>3</v>
      </c>
      <c r="D46" s="75">
        <v>0</v>
      </c>
      <c r="E46" s="75">
        <v>0</v>
      </c>
      <c r="G46" s="175">
        <f t="shared" si="15"/>
        <v>122.58799999999999</v>
      </c>
      <c r="H46" s="175">
        <f t="shared" si="13"/>
        <v>122.58799999999999</v>
      </c>
      <c r="I46" s="176">
        <f t="shared" si="2"/>
        <v>122.58799999999999</v>
      </c>
      <c r="J46" s="176">
        <f t="shared" si="6"/>
        <v>0</v>
      </c>
      <c r="K46" s="176">
        <f t="shared" si="3"/>
        <v>0</v>
      </c>
      <c r="L46" s="34"/>
      <c r="R46" s="159">
        <v>1</v>
      </c>
      <c r="S46" s="160">
        <v>1</v>
      </c>
      <c r="T46" s="160">
        <f t="shared" si="4"/>
        <v>0</v>
      </c>
      <c r="U46" s="161">
        <f t="shared" si="5"/>
        <v>0</v>
      </c>
    </row>
    <row r="47" spans="1:21" x14ac:dyDescent="0.3">
      <c r="A47" s="75">
        <v>2</v>
      </c>
      <c r="B47" s="75">
        <v>2</v>
      </c>
      <c r="C47" s="75">
        <v>2</v>
      </c>
      <c r="D47" s="75">
        <v>0</v>
      </c>
      <c r="E47" s="75">
        <v>0</v>
      </c>
      <c r="G47" s="175">
        <f t="shared" si="15"/>
        <v>60.464999999999996</v>
      </c>
      <c r="H47" s="175">
        <f t="shared" si="13"/>
        <v>60.464999999999996</v>
      </c>
      <c r="I47" s="176">
        <f t="shared" si="2"/>
        <v>60.464999999999996</v>
      </c>
      <c r="J47" s="176">
        <f t="shared" si="6"/>
        <v>0</v>
      </c>
      <c r="K47" s="176">
        <f t="shared" si="3"/>
        <v>0</v>
      </c>
      <c r="L47" s="34"/>
      <c r="N47" s="34">
        <f>I47+I48</f>
        <v>60.464999999999996</v>
      </c>
      <c r="O47" s="34">
        <f t="shared" ref="O47:P47" si="19">J47+J48</f>
        <v>0</v>
      </c>
      <c r="P47" s="34">
        <f t="shared" si="19"/>
        <v>60.464999999999996</v>
      </c>
      <c r="R47" s="159">
        <v>1</v>
      </c>
      <c r="S47" s="160">
        <v>1</v>
      </c>
      <c r="T47" s="160">
        <f t="shared" si="4"/>
        <v>0</v>
      </c>
      <c r="U47" s="161">
        <f t="shared" si="5"/>
        <v>0</v>
      </c>
    </row>
    <row r="48" spans="1:21" s="63" customFormat="1" ht="15" thickBot="1" x14ac:dyDescent="0.35">
      <c r="A48" s="124">
        <v>2</v>
      </c>
      <c r="B48" s="124">
        <v>0</v>
      </c>
      <c r="C48" s="124">
        <v>0</v>
      </c>
      <c r="D48" s="124">
        <v>0</v>
      </c>
      <c r="E48" s="124">
        <v>2</v>
      </c>
      <c r="G48" s="175">
        <f t="shared" si="15"/>
        <v>60.464999999999996</v>
      </c>
      <c r="H48" s="175">
        <v>0</v>
      </c>
      <c r="I48" s="176">
        <f t="shared" si="2"/>
        <v>0</v>
      </c>
      <c r="J48" s="176">
        <v>0</v>
      </c>
      <c r="K48" s="176">
        <f t="shared" si="3"/>
        <v>60.464999999999996</v>
      </c>
      <c r="L48" s="34"/>
      <c r="R48" s="150">
        <v>1</v>
      </c>
      <c r="S48" s="170">
        <v>0</v>
      </c>
      <c r="T48" s="170">
        <v>0</v>
      </c>
      <c r="U48" s="152">
        <f t="shared" si="5"/>
        <v>1</v>
      </c>
    </row>
    <row r="49" spans="1:21" x14ac:dyDescent="0.3">
      <c r="A49" s="75">
        <v>4</v>
      </c>
      <c r="B49" s="75">
        <v>4</v>
      </c>
      <c r="C49" s="75">
        <v>4</v>
      </c>
      <c r="D49" s="75">
        <v>0</v>
      </c>
      <c r="E49" s="75">
        <v>0</v>
      </c>
      <c r="G49" s="175">
        <f t="shared" si="15"/>
        <v>184.71099999999998</v>
      </c>
      <c r="H49" s="175">
        <f t="shared" si="13"/>
        <v>184.71099999999998</v>
      </c>
      <c r="I49" s="176">
        <f t="shared" si="2"/>
        <v>184.71099999999998</v>
      </c>
      <c r="J49" s="176">
        <f t="shared" si="6"/>
        <v>0</v>
      </c>
      <c r="K49" s="176">
        <f t="shared" si="3"/>
        <v>0</v>
      </c>
      <c r="L49" s="34"/>
      <c r="R49" s="159">
        <v>1</v>
      </c>
      <c r="S49" s="160">
        <v>1</v>
      </c>
      <c r="T49" s="160">
        <f t="shared" si="4"/>
        <v>0</v>
      </c>
      <c r="U49" s="161">
        <f t="shared" si="5"/>
        <v>0</v>
      </c>
    </row>
    <row r="50" spans="1:21" x14ac:dyDescent="0.3">
      <c r="A50" s="75">
        <v>4</v>
      </c>
      <c r="B50" s="75">
        <v>4</v>
      </c>
      <c r="C50" s="75">
        <v>4</v>
      </c>
      <c r="D50" s="75">
        <v>0</v>
      </c>
      <c r="E50" s="75">
        <v>0</v>
      </c>
      <c r="G50" s="175">
        <f t="shared" si="15"/>
        <v>184.71099999999998</v>
      </c>
      <c r="H50" s="175">
        <f t="shared" si="13"/>
        <v>184.71099999999998</v>
      </c>
      <c r="I50" s="176">
        <f t="shared" si="2"/>
        <v>184.71099999999998</v>
      </c>
      <c r="J50" s="176">
        <f t="shared" si="6"/>
        <v>0</v>
      </c>
      <c r="K50" s="176">
        <f t="shared" si="3"/>
        <v>0</v>
      </c>
      <c r="L50" s="34"/>
      <c r="N50" s="34">
        <f>I50+I51</f>
        <v>369.42199999999997</v>
      </c>
      <c r="O50" s="34">
        <f t="shared" ref="O50:P50" si="20">J50+J51</f>
        <v>62.123000000000019</v>
      </c>
      <c r="P50" s="34">
        <f t="shared" si="20"/>
        <v>0</v>
      </c>
      <c r="R50" s="159">
        <v>1</v>
      </c>
      <c r="S50" s="160">
        <v>1</v>
      </c>
      <c r="T50" s="160">
        <f t="shared" si="4"/>
        <v>0</v>
      </c>
      <c r="U50" s="161">
        <f t="shared" si="5"/>
        <v>0</v>
      </c>
    </row>
    <row r="51" spans="1:21" x14ac:dyDescent="0.3">
      <c r="A51" s="75">
        <v>4</v>
      </c>
      <c r="B51" s="75">
        <v>5</v>
      </c>
      <c r="C51" s="75">
        <v>4</v>
      </c>
      <c r="D51" s="75">
        <v>1</v>
      </c>
      <c r="E51" s="75">
        <v>0</v>
      </c>
      <c r="G51" s="175">
        <f t="shared" si="15"/>
        <v>184.71099999999998</v>
      </c>
      <c r="H51" s="175">
        <f t="shared" si="13"/>
        <v>246.834</v>
      </c>
      <c r="I51" s="176">
        <f>G51</f>
        <v>184.71099999999998</v>
      </c>
      <c r="J51" s="176">
        <f t="shared" si="6"/>
        <v>62.123000000000019</v>
      </c>
      <c r="K51" s="176">
        <v>0</v>
      </c>
      <c r="L51" s="34"/>
      <c r="R51" s="159">
        <v>1</v>
      </c>
      <c r="S51" s="160">
        <v>1</v>
      </c>
      <c r="T51" s="160">
        <f t="shared" si="4"/>
        <v>0</v>
      </c>
      <c r="U51" s="161">
        <f t="shared" si="5"/>
        <v>0</v>
      </c>
    </row>
    <row r="52" spans="1:21" x14ac:dyDescent="0.3">
      <c r="A52" s="75">
        <v>2</v>
      </c>
      <c r="B52" s="75">
        <v>2</v>
      </c>
      <c r="C52" s="75">
        <v>2</v>
      </c>
      <c r="D52" s="75">
        <v>0</v>
      </c>
      <c r="E52" s="75">
        <v>0</v>
      </c>
      <c r="G52" s="175">
        <f t="shared" si="15"/>
        <v>60.464999999999996</v>
      </c>
      <c r="H52" s="175">
        <f t="shared" si="13"/>
        <v>60.464999999999996</v>
      </c>
      <c r="I52" s="176">
        <f t="shared" si="2"/>
        <v>60.464999999999996</v>
      </c>
      <c r="J52" s="176">
        <f t="shared" si="6"/>
        <v>0</v>
      </c>
      <c r="K52" s="176">
        <f t="shared" si="3"/>
        <v>0</v>
      </c>
      <c r="L52" s="34"/>
      <c r="R52" s="159">
        <v>1</v>
      </c>
      <c r="S52" s="160">
        <v>1</v>
      </c>
      <c r="T52" s="160">
        <f t="shared" si="4"/>
        <v>0</v>
      </c>
      <c r="U52" s="161">
        <f t="shared" si="5"/>
        <v>0</v>
      </c>
    </row>
    <row r="53" spans="1:21" x14ac:dyDescent="0.3">
      <c r="A53" s="75">
        <v>2</v>
      </c>
      <c r="B53" s="75">
        <v>2</v>
      </c>
      <c r="C53" s="75">
        <v>2</v>
      </c>
      <c r="D53" s="75">
        <v>0</v>
      </c>
      <c r="E53" s="75">
        <v>0</v>
      </c>
      <c r="G53" s="175">
        <f t="shared" si="15"/>
        <v>60.464999999999996</v>
      </c>
      <c r="H53" s="175">
        <f t="shared" si="13"/>
        <v>60.464999999999996</v>
      </c>
      <c r="I53" s="176">
        <f t="shared" si="2"/>
        <v>60.464999999999996</v>
      </c>
      <c r="J53" s="176">
        <f t="shared" si="6"/>
        <v>0</v>
      </c>
      <c r="K53" s="176">
        <f t="shared" si="3"/>
        <v>0</v>
      </c>
      <c r="L53" s="34"/>
      <c r="R53" s="159">
        <v>1</v>
      </c>
      <c r="S53" s="160">
        <v>1</v>
      </c>
      <c r="T53" s="160">
        <f t="shared" si="4"/>
        <v>0</v>
      </c>
      <c r="U53" s="161">
        <f t="shared" si="5"/>
        <v>0</v>
      </c>
    </row>
    <row r="54" spans="1:21" x14ac:dyDescent="0.3">
      <c r="A54" s="75">
        <v>2</v>
      </c>
      <c r="B54" s="75">
        <v>2</v>
      </c>
      <c r="C54" s="75">
        <v>2</v>
      </c>
      <c r="D54" s="75">
        <v>0</v>
      </c>
      <c r="E54" s="75">
        <v>0</v>
      </c>
      <c r="G54" s="175">
        <f t="shared" si="15"/>
        <v>60.464999999999996</v>
      </c>
      <c r="H54" s="175">
        <f t="shared" si="13"/>
        <v>60.464999999999996</v>
      </c>
      <c r="I54" s="176">
        <f t="shared" si="2"/>
        <v>60.464999999999996</v>
      </c>
      <c r="J54" s="176">
        <f t="shared" si="6"/>
        <v>0</v>
      </c>
      <c r="K54" s="176">
        <f t="shared" si="3"/>
        <v>0</v>
      </c>
      <c r="L54" s="34"/>
      <c r="R54" s="159">
        <v>1</v>
      </c>
      <c r="S54" s="160">
        <v>1</v>
      </c>
      <c r="T54" s="160">
        <f t="shared" si="4"/>
        <v>0</v>
      </c>
      <c r="U54" s="161">
        <f t="shared" si="5"/>
        <v>0</v>
      </c>
    </row>
    <row r="55" spans="1:21" s="63" customFormat="1" ht="15" thickBot="1" x14ac:dyDescent="0.35">
      <c r="A55" s="185">
        <v>6</v>
      </c>
      <c r="B55" s="185">
        <v>6</v>
      </c>
      <c r="C55" s="185">
        <v>6</v>
      </c>
      <c r="D55" s="185">
        <v>0</v>
      </c>
      <c r="E55" s="185">
        <v>0</v>
      </c>
      <c r="F55" s="185"/>
      <c r="G55" s="173">
        <f t="shared" si="15"/>
        <v>308.95699999999999</v>
      </c>
      <c r="H55" s="173">
        <f t="shared" si="13"/>
        <v>308.95699999999999</v>
      </c>
      <c r="I55" s="174">
        <f t="shared" si="2"/>
        <v>308.95699999999999</v>
      </c>
      <c r="J55" s="174">
        <f t="shared" si="6"/>
        <v>0</v>
      </c>
      <c r="K55" s="174">
        <f t="shared" si="3"/>
        <v>0</v>
      </c>
      <c r="L55" s="34"/>
      <c r="R55" s="150">
        <v>1</v>
      </c>
      <c r="S55" s="170">
        <v>1</v>
      </c>
      <c r="T55" s="170">
        <f t="shared" si="4"/>
        <v>0</v>
      </c>
      <c r="U55" s="152">
        <f t="shared" si="5"/>
        <v>0</v>
      </c>
    </row>
    <row r="56" spans="1:21" x14ac:dyDescent="0.3">
      <c r="A56" s="186">
        <v>2</v>
      </c>
      <c r="B56" s="186">
        <v>2</v>
      </c>
      <c r="C56" s="186">
        <v>2</v>
      </c>
      <c r="D56" s="186">
        <v>0</v>
      </c>
      <c r="E56" s="186">
        <v>0</v>
      </c>
      <c r="F56" s="187"/>
      <c r="G56" s="188">
        <f t="shared" si="15"/>
        <v>60.464999999999996</v>
      </c>
      <c r="H56" s="188">
        <f t="shared" si="13"/>
        <v>60.464999999999996</v>
      </c>
      <c r="I56" s="189">
        <f t="shared" si="2"/>
        <v>60.464999999999996</v>
      </c>
      <c r="J56" s="189">
        <f t="shared" si="6"/>
        <v>0</v>
      </c>
      <c r="K56" s="189">
        <f t="shared" si="3"/>
        <v>0</v>
      </c>
      <c r="L56" s="34"/>
      <c r="R56" s="159">
        <v>1</v>
      </c>
      <c r="S56" s="160">
        <v>1</v>
      </c>
      <c r="T56" s="160">
        <f t="shared" si="4"/>
        <v>0</v>
      </c>
      <c r="U56" s="161">
        <f t="shared" si="5"/>
        <v>0</v>
      </c>
    </row>
    <row r="57" spans="1:21" x14ac:dyDescent="0.3">
      <c r="A57" s="75">
        <v>3</v>
      </c>
      <c r="B57" s="75">
        <v>2</v>
      </c>
      <c r="C57" s="75">
        <v>2</v>
      </c>
      <c r="D57" s="75">
        <v>0</v>
      </c>
      <c r="E57" s="75">
        <v>1</v>
      </c>
      <c r="G57" s="175">
        <f t="shared" si="15"/>
        <v>122.58799999999999</v>
      </c>
      <c r="H57" s="175">
        <f t="shared" si="13"/>
        <v>60.464999999999996</v>
      </c>
      <c r="I57" s="176">
        <f t="shared" si="2"/>
        <v>60.464999999999996</v>
      </c>
      <c r="J57" s="176">
        <v>0</v>
      </c>
      <c r="K57" s="176">
        <f t="shared" si="3"/>
        <v>62.122999999999998</v>
      </c>
      <c r="L57" s="34"/>
      <c r="N57" s="34">
        <f>I57+I59</f>
        <v>493.66799999999995</v>
      </c>
      <c r="O57" s="34">
        <f t="shared" ref="O57:P57" si="21">J57+J59</f>
        <v>0</v>
      </c>
      <c r="P57" s="34">
        <f t="shared" si="21"/>
        <v>62.122999999999998</v>
      </c>
      <c r="R57" s="159">
        <v>1</v>
      </c>
      <c r="S57" s="160">
        <v>1</v>
      </c>
      <c r="T57" s="160">
        <f t="shared" si="4"/>
        <v>0</v>
      </c>
      <c r="U57" s="161">
        <f t="shared" si="5"/>
        <v>0</v>
      </c>
    </row>
    <row r="58" spans="1:21" x14ac:dyDescent="0.3">
      <c r="A58" s="75">
        <v>2</v>
      </c>
      <c r="B58" s="75">
        <v>2</v>
      </c>
      <c r="C58" s="75">
        <v>2</v>
      </c>
      <c r="D58" s="75">
        <v>0</v>
      </c>
      <c r="E58" s="75">
        <v>0</v>
      </c>
      <c r="G58" s="175">
        <f t="shared" si="15"/>
        <v>60.464999999999996</v>
      </c>
      <c r="H58" s="175">
        <f t="shared" si="13"/>
        <v>60.464999999999996</v>
      </c>
      <c r="I58" s="176">
        <f t="shared" si="2"/>
        <v>60.464999999999996</v>
      </c>
      <c r="J58" s="176">
        <f t="shared" si="6"/>
        <v>0</v>
      </c>
      <c r="K58" s="176">
        <f t="shared" si="3"/>
        <v>0</v>
      </c>
      <c r="L58" s="34"/>
      <c r="R58" s="159">
        <v>1</v>
      </c>
      <c r="S58" s="160">
        <v>1</v>
      </c>
      <c r="T58" s="160">
        <f t="shared" si="4"/>
        <v>0</v>
      </c>
      <c r="U58" s="161">
        <f t="shared" si="5"/>
        <v>0</v>
      </c>
    </row>
    <row r="59" spans="1:21" x14ac:dyDescent="0.3">
      <c r="A59" s="186">
        <v>8</v>
      </c>
      <c r="B59" s="186">
        <v>8</v>
      </c>
      <c r="C59" s="186">
        <v>8</v>
      </c>
      <c r="D59" s="186">
        <v>0</v>
      </c>
      <c r="E59" s="186">
        <v>0</v>
      </c>
      <c r="F59" s="187"/>
      <c r="G59" s="188">
        <f t="shared" si="15"/>
        <v>433.20299999999997</v>
      </c>
      <c r="H59" s="188">
        <f t="shared" si="13"/>
        <v>433.20299999999997</v>
      </c>
      <c r="I59" s="189">
        <f t="shared" si="2"/>
        <v>433.20299999999997</v>
      </c>
      <c r="J59" s="189">
        <f t="shared" si="6"/>
        <v>0</v>
      </c>
      <c r="K59" s="189">
        <f t="shared" si="3"/>
        <v>0</v>
      </c>
      <c r="L59" s="34"/>
      <c r="N59" s="34">
        <f>I59+I61+I62+I63+I56+I72+I73+I74+I75</f>
        <v>1353.4419999999998</v>
      </c>
      <c r="O59" s="34">
        <f t="shared" ref="O59:P59" si="22">J59+J61+J62+J63+J56+J72+J73+J74+J75</f>
        <v>0</v>
      </c>
      <c r="P59" s="34">
        <f t="shared" si="22"/>
        <v>184.71099999999998</v>
      </c>
      <c r="R59" s="159">
        <v>1</v>
      </c>
      <c r="S59" s="160">
        <v>1</v>
      </c>
      <c r="T59" s="160">
        <f t="shared" si="4"/>
        <v>0</v>
      </c>
      <c r="U59" s="161">
        <f t="shared" si="5"/>
        <v>0</v>
      </c>
    </row>
    <row r="60" spans="1:21" x14ac:dyDescent="0.3">
      <c r="A60" s="75">
        <v>8</v>
      </c>
      <c r="B60" s="75">
        <v>8</v>
      </c>
      <c r="C60" s="75">
        <v>8</v>
      </c>
      <c r="D60" s="75">
        <v>0</v>
      </c>
      <c r="E60" s="75">
        <v>0</v>
      </c>
      <c r="G60" s="175">
        <f t="shared" si="15"/>
        <v>433.20299999999997</v>
      </c>
      <c r="H60" s="175">
        <f t="shared" si="13"/>
        <v>433.20299999999997</v>
      </c>
      <c r="I60" s="176">
        <f t="shared" si="2"/>
        <v>433.20299999999997</v>
      </c>
      <c r="J60" s="176">
        <f t="shared" si="6"/>
        <v>0</v>
      </c>
      <c r="K60" s="176">
        <f t="shared" si="3"/>
        <v>0</v>
      </c>
      <c r="L60" s="34"/>
      <c r="R60" s="159">
        <v>1</v>
      </c>
      <c r="S60" s="160">
        <v>1</v>
      </c>
      <c r="T60" s="160">
        <f t="shared" si="4"/>
        <v>0</v>
      </c>
      <c r="U60" s="161">
        <f t="shared" si="5"/>
        <v>0</v>
      </c>
    </row>
    <row r="61" spans="1:21" x14ac:dyDescent="0.3">
      <c r="A61" s="186">
        <v>4</v>
      </c>
      <c r="B61" s="186">
        <v>4</v>
      </c>
      <c r="C61" s="186">
        <v>4</v>
      </c>
      <c r="D61" s="186">
        <v>0</v>
      </c>
      <c r="E61" s="186">
        <v>0</v>
      </c>
      <c r="F61" s="187"/>
      <c r="G61" s="188">
        <f t="shared" si="15"/>
        <v>184.71099999999998</v>
      </c>
      <c r="H61" s="188">
        <f t="shared" si="13"/>
        <v>184.71099999999998</v>
      </c>
      <c r="I61" s="189">
        <f t="shared" si="2"/>
        <v>184.71099999999998</v>
      </c>
      <c r="J61" s="189">
        <f t="shared" si="6"/>
        <v>0</v>
      </c>
      <c r="K61" s="189">
        <f t="shared" si="3"/>
        <v>0</v>
      </c>
      <c r="L61" s="34"/>
      <c r="R61" s="159">
        <v>1</v>
      </c>
      <c r="S61" s="160">
        <v>1</v>
      </c>
      <c r="T61" s="160">
        <f t="shared" si="4"/>
        <v>0</v>
      </c>
      <c r="U61" s="161">
        <f t="shared" si="5"/>
        <v>0</v>
      </c>
    </row>
    <row r="62" spans="1:21" x14ac:dyDescent="0.3">
      <c r="A62" s="186">
        <v>6</v>
      </c>
      <c r="B62" s="186">
        <v>5</v>
      </c>
      <c r="C62" s="186">
        <v>5</v>
      </c>
      <c r="D62" s="186">
        <v>0</v>
      </c>
      <c r="E62" s="186">
        <v>1</v>
      </c>
      <c r="F62" s="187"/>
      <c r="G62" s="188">
        <f t="shared" si="15"/>
        <v>308.95699999999999</v>
      </c>
      <c r="H62" s="188">
        <f t="shared" si="13"/>
        <v>246.834</v>
      </c>
      <c r="I62" s="189">
        <f t="shared" si="2"/>
        <v>246.834</v>
      </c>
      <c r="J62" s="189">
        <v>0</v>
      </c>
      <c r="K62" s="189">
        <f t="shared" si="3"/>
        <v>62.12299999999999</v>
      </c>
      <c r="L62" s="34"/>
      <c r="R62" s="159">
        <v>1</v>
      </c>
      <c r="S62" s="160">
        <v>1</v>
      </c>
      <c r="T62" s="160">
        <f t="shared" si="4"/>
        <v>0</v>
      </c>
      <c r="U62" s="161">
        <f t="shared" si="5"/>
        <v>0</v>
      </c>
    </row>
    <row r="63" spans="1:21" s="63" customFormat="1" ht="15" thickBot="1" x14ac:dyDescent="0.35">
      <c r="A63" s="190">
        <v>4</v>
      </c>
      <c r="B63" s="190">
        <v>3</v>
      </c>
      <c r="C63" s="190">
        <v>3</v>
      </c>
      <c r="D63" s="190">
        <v>0</v>
      </c>
      <c r="E63" s="190">
        <v>1</v>
      </c>
      <c r="F63" s="190"/>
      <c r="G63" s="188">
        <f t="shared" si="15"/>
        <v>184.71099999999998</v>
      </c>
      <c r="H63" s="188">
        <f t="shared" si="13"/>
        <v>122.58799999999999</v>
      </c>
      <c r="I63" s="189">
        <f t="shared" si="2"/>
        <v>122.58799999999999</v>
      </c>
      <c r="J63" s="189">
        <v>0</v>
      </c>
      <c r="K63" s="189">
        <f t="shared" si="3"/>
        <v>62.12299999999999</v>
      </c>
      <c r="L63" s="34"/>
      <c r="R63" s="150">
        <v>1</v>
      </c>
      <c r="S63" s="170">
        <v>1</v>
      </c>
      <c r="T63" s="170">
        <f t="shared" si="4"/>
        <v>0</v>
      </c>
      <c r="U63" s="152">
        <f t="shared" si="5"/>
        <v>0</v>
      </c>
    </row>
    <row r="64" spans="1:21" x14ac:dyDescent="0.3">
      <c r="A64" s="75">
        <v>8</v>
      </c>
      <c r="B64" s="75">
        <v>8</v>
      </c>
      <c r="C64" s="75">
        <v>8</v>
      </c>
      <c r="D64" s="75">
        <v>0</v>
      </c>
      <c r="E64" s="75">
        <v>0</v>
      </c>
      <c r="G64" s="175">
        <f t="shared" si="15"/>
        <v>433.20299999999997</v>
      </c>
      <c r="H64" s="175">
        <f t="shared" si="13"/>
        <v>433.20299999999997</v>
      </c>
      <c r="I64" s="176">
        <f t="shared" si="2"/>
        <v>433.20299999999997</v>
      </c>
      <c r="J64" s="176">
        <f t="shared" si="6"/>
        <v>0</v>
      </c>
      <c r="K64" s="176">
        <f t="shared" si="3"/>
        <v>0</v>
      </c>
      <c r="L64" s="34"/>
      <c r="N64" s="34">
        <f>I64+I65+I66+I67+I68</f>
        <v>3037.3950000000004</v>
      </c>
      <c r="O64" s="34">
        <f t="shared" ref="O64:P64" si="23">J64+J65+J66+J67+J68</f>
        <v>743.81799999999998</v>
      </c>
      <c r="P64" s="34">
        <f t="shared" si="23"/>
        <v>62.122999999999934</v>
      </c>
      <c r="R64" s="159">
        <v>1</v>
      </c>
      <c r="S64" s="160">
        <v>1</v>
      </c>
      <c r="T64" s="160">
        <f t="shared" si="4"/>
        <v>0</v>
      </c>
      <c r="U64" s="161">
        <f t="shared" si="5"/>
        <v>0</v>
      </c>
    </row>
    <row r="65" spans="1:21" x14ac:dyDescent="0.3">
      <c r="A65" s="75">
        <v>20</v>
      </c>
      <c r="B65" s="75">
        <v>20</v>
      </c>
      <c r="C65" s="75">
        <v>20</v>
      </c>
      <c r="D65" s="75">
        <v>0</v>
      </c>
      <c r="E65" s="75">
        <v>0</v>
      </c>
      <c r="G65" s="175">
        <f t="shared" si="15"/>
        <v>1178.6790000000001</v>
      </c>
      <c r="H65" s="175">
        <f t="shared" si="13"/>
        <v>1178.6790000000001</v>
      </c>
      <c r="I65" s="176">
        <f t="shared" si="2"/>
        <v>1178.6790000000001</v>
      </c>
      <c r="J65" s="176">
        <f t="shared" si="6"/>
        <v>0</v>
      </c>
      <c r="K65" s="176">
        <f t="shared" si="3"/>
        <v>0</v>
      </c>
      <c r="L65" s="34"/>
      <c r="R65" s="159">
        <v>1</v>
      </c>
      <c r="S65" s="160">
        <v>1</v>
      </c>
      <c r="T65" s="160">
        <f t="shared" si="4"/>
        <v>0</v>
      </c>
      <c r="U65" s="161">
        <f t="shared" si="5"/>
        <v>0</v>
      </c>
    </row>
    <row r="66" spans="1:21" x14ac:dyDescent="0.3">
      <c r="A66" s="75">
        <v>13</v>
      </c>
      <c r="B66" s="75">
        <v>12</v>
      </c>
      <c r="C66" s="75">
        <v>12</v>
      </c>
      <c r="D66" s="75">
        <v>0</v>
      </c>
      <c r="E66" s="75">
        <v>1</v>
      </c>
      <c r="G66" s="175">
        <f t="shared" si="15"/>
        <v>743.81799999999998</v>
      </c>
      <c r="H66" s="175">
        <f t="shared" si="13"/>
        <v>681.69500000000005</v>
      </c>
      <c r="I66" s="176">
        <f t="shared" si="2"/>
        <v>681.69500000000005</v>
      </c>
      <c r="J66" s="176">
        <v>0</v>
      </c>
      <c r="K66" s="176">
        <f t="shared" si="3"/>
        <v>62.122999999999934</v>
      </c>
      <c r="L66" s="34"/>
      <c r="R66" s="159">
        <v>1</v>
      </c>
      <c r="S66" s="160">
        <v>1</v>
      </c>
      <c r="T66" s="160">
        <f t="shared" si="4"/>
        <v>0</v>
      </c>
      <c r="U66" s="161">
        <f t="shared" si="5"/>
        <v>0</v>
      </c>
    </row>
    <row r="67" spans="1:21" x14ac:dyDescent="0.3">
      <c r="A67" s="75">
        <v>13</v>
      </c>
      <c r="B67" s="75">
        <v>13</v>
      </c>
      <c r="C67" s="75">
        <v>13</v>
      </c>
      <c r="D67" s="75">
        <v>0</v>
      </c>
      <c r="E67" s="75">
        <v>0</v>
      </c>
      <c r="G67" s="175">
        <f t="shared" si="15"/>
        <v>743.81799999999998</v>
      </c>
      <c r="H67" s="175">
        <f t="shared" si="13"/>
        <v>743.81799999999998</v>
      </c>
      <c r="I67" s="176">
        <f t="shared" si="2"/>
        <v>743.81799999999998</v>
      </c>
      <c r="J67" s="176">
        <f t="shared" si="6"/>
        <v>0</v>
      </c>
      <c r="K67" s="176">
        <f t="shared" si="3"/>
        <v>0</v>
      </c>
      <c r="L67" s="34"/>
      <c r="R67" s="159">
        <v>1</v>
      </c>
      <c r="S67" s="160">
        <v>1</v>
      </c>
      <c r="T67" s="160">
        <f t="shared" si="4"/>
        <v>0</v>
      </c>
      <c r="U67" s="161">
        <f t="shared" si="5"/>
        <v>0</v>
      </c>
    </row>
    <row r="68" spans="1:21" x14ac:dyDescent="0.3">
      <c r="A68" s="75">
        <v>0</v>
      </c>
      <c r="B68" s="75">
        <v>13</v>
      </c>
      <c r="C68" s="75">
        <v>0</v>
      </c>
      <c r="D68" s="75">
        <v>13</v>
      </c>
      <c r="E68" s="75">
        <v>0</v>
      </c>
      <c r="G68" s="175">
        <v>0</v>
      </c>
      <c r="H68" s="175">
        <f t="shared" si="13"/>
        <v>743.81799999999998</v>
      </c>
      <c r="I68" s="176">
        <v>0</v>
      </c>
      <c r="J68" s="176">
        <f t="shared" si="6"/>
        <v>743.81799999999998</v>
      </c>
      <c r="K68" s="176">
        <v>0</v>
      </c>
      <c r="L68" s="34"/>
      <c r="R68" s="159">
        <v>0</v>
      </c>
      <c r="S68" s="160">
        <v>1</v>
      </c>
      <c r="T68" s="160">
        <f t="shared" si="4"/>
        <v>1</v>
      </c>
      <c r="U68" s="161">
        <v>0</v>
      </c>
    </row>
    <row r="69" spans="1:21" x14ac:dyDescent="0.3">
      <c r="A69" s="191">
        <v>2</v>
      </c>
      <c r="B69" s="191">
        <v>2</v>
      </c>
      <c r="C69" s="191">
        <v>2</v>
      </c>
      <c r="D69" s="191">
        <v>0</v>
      </c>
      <c r="E69" s="191">
        <v>0</v>
      </c>
      <c r="F69" s="192"/>
      <c r="G69" s="193">
        <f t="shared" si="15"/>
        <v>60.464999999999996</v>
      </c>
      <c r="H69" s="193">
        <f t="shared" si="13"/>
        <v>60.464999999999996</v>
      </c>
      <c r="I69" s="194">
        <f t="shared" ref="I69:I118" si="24">H69</f>
        <v>60.464999999999996</v>
      </c>
      <c r="J69" s="194">
        <f t="shared" si="6"/>
        <v>0</v>
      </c>
      <c r="K69" s="194">
        <f t="shared" ref="K69:K118" si="25">G69-H69</f>
        <v>0</v>
      </c>
      <c r="L69" s="34"/>
      <c r="N69" s="34">
        <f>I69+I70+I71+I76</f>
        <v>366.10599999999999</v>
      </c>
      <c r="O69" s="34">
        <f t="shared" ref="O69:P69" si="26">J69+J70+J71+J76</f>
        <v>0</v>
      </c>
      <c r="P69" s="34">
        <f t="shared" si="26"/>
        <v>0</v>
      </c>
      <c r="R69" s="159">
        <v>1</v>
      </c>
      <c r="S69" s="160">
        <v>1</v>
      </c>
      <c r="T69" s="160">
        <f t="shared" ref="T69:T118" si="27">S69-R69</f>
        <v>0</v>
      </c>
      <c r="U69" s="161">
        <f t="shared" ref="U69:U118" si="28">R69-S69</f>
        <v>0</v>
      </c>
    </row>
    <row r="70" spans="1:21" x14ac:dyDescent="0.3">
      <c r="A70" s="191">
        <v>2</v>
      </c>
      <c r="B70" s="191">
        <v>2</v>
      </c>
      <c r="C70" s="191">
        <v>2</v>
      </c>
      <c r="D70" s="191">
        <v>0</v>
      </c>
      <c r="E70" s="191">
        <v>0</v>
      </c>
      <c r="F70" s="192"/>
      <c r="G70" s="193">
        <f t="shared" si="15"/>
        <v>60.464999999999996</v>
      </c>
      <c r="H70" s="193">
        <f t="shared" si="13"/>
        <v>60.464999999999996</v>
      </c>
      <c r="I70" s="194">
        <f t="shared" si="24"/>
        <v>60.464999999999996</v>
      </c>
      <c r="J70" s="194">
        <f t="shared" si="6"/>
        <v>0</v>
      </c>
      <c r="K70" s="194">
        <f t="shared" si="25"/>
        <v>0</v>
      </c>
      <c r="L70" s="34"/>
      <c r="R70" s="159">
        <v>1</v>
      </c>
      <c r="S70" s="160">
        <v>1</v>
      </c>
      <c r="T70" s="160">
        <f t="shared" si="27"/>
        <v>0</v>
      </c>
      <c r="U70" s="161">
        <f t="shared" si="28"/>
        <v>0</v>
      </c>
    </row>
    <row r="71" spans="1:21" x14ac:dyDescent="0.3">
      <c r="A71" s="191">
        <v>2</v>
      </c>
      <c r="B71" s="191">
        <v>2</v>
      </c>
      <c r="C71" s="191">
        <v>2</v>
      </c>
      <c r="D71" s="191">
        <v>0</v>
      </c>
      <c r="E71" s="191">
        <v>0</v>
      </c>
      <c r="F71" s="192"/>
      <c r="G71" s="193">
        <f t="shared" si="15"/>
        <v>60.464999999999996</v>
      </c>
      <c r="H71" s="193">
        <f t="shared" si="13"/>
        <v>60.464999999999996</v>
      </c>
      <c r="I71" s="194">
        <f t="shared" si="24"/>
        <v>60.464999999999996</v>
      </c>
      <c r="J71" s="194">
        <f t="shared" si="6"/>
        <v>0</v>
      </c>
      <c r="K71" s="194">
        <f t="shared" si="25"/>
        <v>0</v>
      </c>
      <c r="L71" s="34"/>
      <c r="R71" s="159">
        <v>1</v>
      </c>
      <c r="S71" s="160">
        <v>1</v>
      </c>
      <c r="T71" s="160">
        <f t="shared" si="27"/>
        <v>0</v>
      </c>
      <c r="U71" s="161">
        <f t="shared" si="28"/>
        <v>0</v>
      </c>
    </row>
    <row r="72" spans="1:21" x14ac:dyDescent="0.3">
      <c r="A72" s="186">
        <v>2</v>
      </c>
      <c r="B72" s="186">
        <v>2</v>
      </c>
      <c r="C72" s="186">
        <v>2</v>
      </c>
      <c r="D72" s="186">
        <v>0</v>
      </c>
      <c r="E72" s="186">
        <v>0</v>
      </c>
      <c r="F72" s="187"/>
      <c r="G72" s="188">
        <f t="shared" si="15"/>
        <v>60.464999999999996</v>
      </c>
      <c r="H72" s="188">
        <f t="shared" si="13"/>
        <v>60.464999999999996</v>
      </c>
      <c r="I72" s="189">
        <f t="shared" si="24"/>
        <v>60.464999999999996</v>
      </c>
      <c r="J72" s="189">
        <f t="shared" ref="J72:J119" si="29">H72-G72</f>
        <v>0</v>
      </c>
      <c r="K72" s="189">
        <f t="shared" si="25"/>
        <v>0</v>
      </c>
      <c r="L72" s="34"/>
      <c r="R72" s="159">
        <v>1</v>
      </c>
      <c r="S72" s="160">
        <v>1</v>
      </c>
      <c r="T72" s="160">
        <f t="shared" si="27"/>
        <v>0</v>
      </c>
      <c r="U72" s="161">
        <f t="shared" si="28"/>
        <v>0</v>
      </c>
    </row>
    <row r="73" spans="1:21" x14ac:dyDescent="0.3">
      <c r="A73" s="186">
        <v>2</v>
      </c>
      <c r="B73" s="186">
        <v>0</v>
      </c>
      <c r="C73" s="186">
        <v>0</v>
      </c>
      <c r="D73" s="186">
        <v>0</v>
      </c>
      <c r="E73" s="186">
        <v>2</v>
      </c>
      <c r="F73" s="187"/>
      <c r="G73" s="188">
        <f t="shared" si="15"/>
        <v>60.464999999999996</v>
      </c>
      <c r="H73" s="188">
        <v>0</v>
      </c>
      <c r="I73" s="189">
        <f t="shared" si="24"/>
        <v>0</v>
      </c>
      <c r="J73" s="189">
        <v>0</v>
      </c>
      <c r="K73" s="189">
        <f t="shared" si="25"/>
        <v>60.464999999999996</v>
      </c>
      <c r="L73" s="34"/>
      <c r="R73" s="159">
        <v>1</v>
      </c>
      <c r="S73" s="160">
        <v>0</v>
      </c>
      <c r="T73" s="160">
        <v>0</v>
      </c>
      <c r="U73" s="161">
        <f t="shared" si="28"/>
        <v>1</v>
      </c>
    </row>
    <row r="74" spans="1:21" x14ac:dyDescent="0.3">
      <c r="A74" s="186">
        <v>3</v>
      </c>
      <c r="B74" s="186">
        <v>3</v>
      </c>
      <c r="C74" s="186">
        <v>3</v>
      </c>
      <c r="D74" s="186">
        <v>0</v>
      </c>
      <c r="E74" s="186">
        <v>0</v>
      </c>
      <c r="F74" s="187"/>
      <c r="G74" s="188">
        <f t="shared" si="15"/>
        <v>122.58799999999999</v>
      </c>
      <c r="H74" s="188">
        <f t="shared" si="13"/>
        <v>122.58799999999999</v>
      </c>
      <c r="I74" s="189">
        <f t="shared" si="24"/>
        <v>122.58799999999999</v>
      </c>
      <c r="J74" s="189">
        <f t="shared" si="29"/>
        <v>0</v>
      </c>
      <c r="K74" s="189">
        <f t="shared" si="25"/>
        <v>0</v>
      </c>
      <c r="L74" s="34"/>
      <c r="R74" s="159">
        <v>1</v>
      </c>
      <c r="S74" s="160">
        <v>1</v>
      </c>
      <c r="T74" s="160">
        <f t="shared" si="27"/>
        <v>0</v>
      </c>
      <c r="U74" s="161">
        <f t="shared" si="28"/>
        <v>0</v>
      </c>
    </row>
    <row r="75" spans="1:21" x14ac:dyDescent="0.3">
      <c r="A75" s="186">
        <v>3</v>
      </c>
      <c r="B75" s="186">
        <v>3</v>
      </c>
      <c r="C75" s="186">
        <v>3</v>
      </c>
      <c r="D75" s="186">
        <v>0</v>
      </c>
      <c r="E75" s="186">
        <v>0</v>
      </c>
      <c r="F75" s="187"/>
      <c r="G75" s="188">
        <f t="shared" si="15"/>
        <v>122.58799999999999</v>
      </c>
      <c r="H75" s="188">
        <f t="shared" si="13"/>
        <v>122.58799999999999</v>
      </c>
      <c r="I75" s="189">
        <f t="shared" si="24"/>
        <v>122.58799999999999</v>
      </c>
      <c r="J75" s="189">
        <f t="shared" si="29"/>
        <v>0</v>
      </c>
      <c r="K75" s="189">
        <f t="shared" si="25"/>
        <v>0</v>
      </c>
      <c r="L75" s="34"/>
      <c r="R75" s="159">
        <v>1</v>
      </c>
      <c r="S75" s="160">
        <v>1</v>
      </c>
      <c r="T75" s="160">
        <f t="shared" si="27"/>
        <v>0</v>
      </c>
      <c r="U75" s="161">
        <f t="shared" si="28"/>
        <v>0</v>
      </c>
    </row>
    <row r="76" spans="1:21" s="63" customFormat="1" ht="15" thickBot="1" x14ac:dyDescent="0.35">
      <c r="A76" s="195">
        <v>4</v>
      </c>
      <c r="B76" s="195">
        <v>4</v>
      </c>
      <c r="C76" s="195">
        <v>4</v>
      </c>
      <c r="D76" s="195">
        <v>0</v>
      </c>
      <c r="E76" s="195">
        <v>0</v>
      </c>
      <c r="F76" s="195"/>
      <c r="G76" s="193">
        <f t="shared" si="15"/>
        <v>184.71099999999998</v>
      </c>
      <c r="H76" s="193">
        <f t="shared" si="13"/>
        <v>184.71099999999998</v>
      </c>
      <c r="I76" s="194">
        <f t="shared" si="24"/>
        <v>184.71099999999998</v>
      </c>
      <c r="J76" s="194">
        <f t="shared" si="29"/>
        <v>0</v>
      </c>
      <c r="K76" s="194">
        <f t="shared" si="25"/>
        <v>0</v>
      </c>
      <c r="L76" s="34"/>
      <c r="R76" s="150">
        <v>1</v>
      </c>
      <c r="S76" s="170">
        <v>1</v>
      </c>
      <c r="T76" s="170">
        <f t="shared" si="27"/>
        <v>0</v>
      </c>
      <c r="U76" s="152">
        <f t="shared" si="28"/>
        <v>0</v>
      </c>
    </row>
    <row r="77" spans="1:21" x14ac:dyDescent="0.3">
      <c r="A77" s="75">
        <v>2</v>
      </c>
      <c r="B77" s="75">
        <v>0</v>
      </c>
      <c r="C77" s="75">
        <v>0</v>
      </c>
      <c r="D77" s="75">
        <v>0</v>
      </c>
      <c r="E77" s="75">
        <v>2</v>
      </c>
      <c r="G77" s="175">
        <f t="shared" si="15"/>
        <v>60.464999999999996</v>
      </c>
      <c r="H77" s="175">
        <v>0</v>
      </c>
      <c r="I77" s="176">
        <f t="shared" si="24"/>
        <v>0</v>
      </c>
      <c r="J77" s="176">
        <v>0</v>
      </c>
      <c r="K77" s="176">
        <f t="shared" si="25"/>
        <v>60.464999999999996</v>
      </c>
      <c r="L77" s="34"/>
      <c r="N77" s="34">
        <f>I77+I78+I79+I80</f>
        <v>0</v>
      </c>
      <c r="O77" s="34">
        <f t="shared" ref="O77:P77" si="30">J77+J78+J79+J80</f>
        <v>0</v>
      </c>
      <c r="P77" s="34">
        <f t="shared" si="30"/>
        <v>241.85999999999999</v>
      </c>
      <c r="R77" s="159">
        <v>1</v>
      </c>
      <c r="S77" s="160">
        <v>0</v>
      </c>
      <c r="T77" s="160">
        <v>0</v>
      </c>
      <c r="U77" s="161">
        <f t="shared" si="28"/>
        <v>1</v>
      </c>
    </row>
    <row r="78" spans="1:21" x14ac:dyDescent="0.3">
      <c r="A78" s="75">
        <v>2</v>
      </c>
      <c r="B78" s="75">
        <v>0</v>
      </c>
      <c r="C78" s="75">
        <v>0</v>
      </c>
      <c r="D78" s="75">
        <v>0</v>
      </c>
      <c r="E78" s="75">
        <v>2</v>
      </c>
      <c r="G78" s="175">
        <f t="shared" si="15"/>
        <v>60.464999999999996</v>
      </c>
      <c r="H78" s="175">
        <v>0</v>
      </c>
      <c r="I78" s="176">
        <f t="shared" si="24"/>
        <v>0</v>
      </c>
      <c r="J78" s="176">
        <v>0</v>
      </c>
      <c r="K78" s="176">
        <f t="shared" si="25"/>
        <v>60.464999999999996</v>
      </c>
      <c r="L78" s="34"/>
      <c r="R78" s="159">
        <v>1</v>
      </c>
      <c r="S78" s="160">
        <v>0</v>
      </c>
      <c r="T78" s="160">
        <v>0</v>
      </c>
      <c r="U78" s="161">
        <f t="shared" si="28"/>
        <v>1</v>
      </c>
    </row>
    <row r="79" spans="1:21" x14ac:dyDescent="0.3">
      <c r="A79" s="75">
        <v>2</v>
      </c>
      <c r="B79" s="75">
        <v>0</v>
      </c>
      <c r="C79" s="75">
        <v>0</v>
      </c>
      <c r="D79" s="75">
        <v>0</v>
      </c>
      <c r="E79" s="75">
        <v>2</v>
      </c>
      <c r="G79" s="175">
        <f t="shared" si="15"/>
        <v>60.464999999999996</v>
      </c>
      <c r="H79" s="175">
        <v>0</v>
      </c>
      <c r="I79" s="176">
        <f t="shared" si="24"/>
        <v>0</v>
      </c>
      <c r="J79" s="176">
        <v>0</v>
      </c>
      <c r="K79" s="176">
        <f t="shared" si="25"/>
        <v>60.464999999999996</v>
      </c>
      <c r="L79" s="34"/>
      <c r="R79" s="159">
        <v>1</v>
      </c>
      <c r="S79" s="160">
        <v>0</v>
      </c>
      <c r="T79" s="160">
        <v>0</v>
      </c>
      <c r="U79" s="161">
        <f t="shared" si="28"/>
        <v>1</v>
      </c>
    </row>
    <row r="80" spans="1:21" x14ac:dyDescent="0.3">
      <c r="A80" s="75">
        <v>2</v>
      </c>
      <c r="B80" s="75">
        <v>0</v>
      </c>
      <c r="C80" s="75">
        <v>0</v>
      </c>
      <c r="D80" s="75">
        <v>0</v>
      </c>
      <c r="E80" s="75">
        <v>2</v>
      </c>
      <c r="G80" s="175">
        <f t="shared" si="15"/>
        <v>60.464999999999996</v>
      </c>
      <c r="H80" s="175">
        <v>0</v>
      </c>
      <c r="I80" s="176">
        <f t="shared" si="24"/>
        <v>0</v>
      </c>
      <c r="J80" s="176">
        <v>0</v>
      </c>
      <c r="K80" s="176">
        <f t="shared" si="25"/>
        <v>60.464999999999996</v>
      </c>
      <c r="L80" s="34"/>
      <c r="R80" s="159">
        <v>1</v>
      </c>
      <c r="S80" s="160">
        <v>0</v>
      </c>
      <c r="T80" s="160">
        <v>0</v>
      </c>
      <c r="U80" s="161">
        <f t="shared" si="28"/>
        <v>1</v>
      </c>
    </row>
    <row r="81" spans="1:21" s="63" customFormat="1" ht="15" thickBot="1" x14ac:dyDescent="0.35">
      <c r="A81" s="124">
        <v>0</v>
      </c>
      <c r="B81" s="124">
        <v>3</v>
      </c>
      <c r="C81" s="124">
        <v>0</v>
      </c>
      <c r="D81" s="124">
        <v>3</v>
      </c>
      <c r="E81" s="124">
        <v>0</v>
      </c>
      <c r="G81" s="175">
        <v>0</v>
      </c>
      <c r="H81" s="175">
        <f t="shared" si="13"/>
        <v>122.58799999999999</v>
      </c>
      <c r="I81" s="176">
        <f>G81</f>
        <v>0</v>
      </c>
      <c r="J81" s="176">
        <f t="shared" si="29"/>
        <v>122.58799999999999</v>
      </c>
      <c r="K81" s="176">
        <v>0</v>
      </c>
      <c r="L81" s="34"/>
      <c r="R81" s="150">
        <v>0</v>
      </c>
      <c r="S81" s="170">
        <v>1</v>
      </c>
      <c r="T81" s="170">
        <f t="shared" si="27"/>
        <v>1</v>
      </c>
      <c r="U81" s="152">
        <v>0</v>
      </c>
    </row>
    <row r="82" spans="1:21" s="51" customFormat="1" ht="15" thickBot="1" x14ac:dyDescent="0.35">
      <c r="A82" s="181">
        <v>0</v>
      </c>
      <c r="B82" s="181">
        <v>4</v>
      </c>
      <c r="C82" s="181">
        <v>0</v>
      </c>
      <c r="D82" s="181">
        <v>4</v>
      </c>
      <c r="E82" s="181">
        <v>0</v>
      </c>
      <c r="G82" s="175">
        <v>0</v>
      </c>
      <c r="H82" s="175">
        <f t="shared" si="13"/>
        <v>184.71099999999998</v>
      </c>
      <c r="I82" s="176">
        <f>G82</f>
        <v>0</v>
      </c>
      <c r="J82" s="176">
        <f t="shared" si="29"/>
        <v>184.71099999999998</v>
      </c>
      <c r="K82" s="176">
        <v>0</v>
      </c>
      <c r="L82" s="34"/>
      <c r="R82" s="182">
        <v>0</v>
      </c>
      <c r="S82" s="183">
        <v>1</v>
      </c>
      <c r="T82" s="183">
        <f t="shared" si="27"/>
        <v>1</v>
      </c>
      <c r="U82" s="184">
        <v>0</v>
      </c>
    </row>
    <row r="83" spans="1:21" x14ac:dyDescent="0.3">
      <c r="A83" s="75">
        <v>2</v>
      </c>
      <c r="B83" s="75">
        <v>2</v>
      </c>
      <c r="C83" s="75">
        <v>2</v>
      </c>
      <c r="D83" s="75">
        <v>0</v>
      </c>
      <c r="E83" s="75">
        <v>0</v>
      </c>
      <c r="G83" s="175">
        <f t="shared" si="15"/>
        <v>60.464999999999996</v>
      </c>
      <c r="H83" s="175">
        <f t="shared" si="13"/>
        <v>60.464999999999996</v>
      </c>
      <c r="I83" s="176">
        <f t="shared" si="24"/>
        <v>60.464999999999996</v>
      </c>
      <c r="J83" s="176">
        <f t="shared" si="29"/>
        <v>0</v>
      </c>
      <c r="K83" s="176">
        <f t="shared" si="25"/>
        <v>0</v>
      </c>
      <c r="L83" s="34"/>
      <c r="N83" s="34">
        <f>I83+I84</f>
        <v>120.92999999999999</v>
      </c>
      <c r="O83" s="34">
        <f t="shared" ref="O83:P83" si="31">J83+J84</f>
        <v>0</v>
      </c>
      <c r="P83" s="34">
        <f t="shared" si="31"/>
        <v>0</v>
      </c>
      <c r="R83" s="159">
        <v>1</v>
      </c>
      <c r="S83" s="160">
        <v>1</v>
      </c>
      <c r="T83" s="160">
        <f t="shared" si="27"/>
        <v>0</v>
      </c>
      <c r="U83" s="161">
        <f t="shared" si="28"/>
        <v>0</v>
      </c>
    </row>
    <row r="84" spans="1:21" x14ac:dyDescent="0.3">
      <c r="A84" s="75">
        <v>2</v>
      </c>
      <c r="B84" s="75">
        <v>2</v>
      </c>
      <c r="C84" s="75">
        <v>2</v>
      </c>
      <c r="D84" s="75">
        <v>0</v>
      </c>
      <c r="E84" s="75">
        <v>0</v>
      </c>
      <c r="G84" s="175">
        <f t="shared" si="15"/>
        <v>60.464999999999996</v>
      </c>
      <c r="H84" s="175">
        <f t="shared" si="13"/>
        <v>60.464999999999996</v>
      </c>
      <c r="I84" s="176">
        <f t="shared" si="24"/>
        <v>60.464999999999996</v>
      </c>
      <c r="J84" s="176">
        <f t="shared" si="29"/>
        <v>0</v>
      </c>
      <c r="K84" s="176">
        <f t="shared" si="25"/>
        <v>0</v>
      </c>
      <c r="L84" s="34"/>
      <c r="R84" s="159">
        <v>1</v>
      </c>
      <c r="S84" s="160">
        <v>1</v>
      </c>
      <c r="T84" s="160">
        <f t="shared" si="27"/>
        <v>0</v>
      </c>
      <c r="U84" s="161">
        <f t="shared" si="28"/>
        <v>0</v>
      </c>
    </row>
    <row r="85" spans="1:21" x14ac:dyDescent="0.3">
      <c r="A85" s="75">
        <v>2</v>
      </c>
      <c r="B85" s="75">
        <v>2</v>
      </c>
      <c r="C85" s="75">
        <v>2</v>
      </c>
      <c r="D85" s="75">
        <v>0</v>
      </c>
      <c r="E85" s="75">
        <v>0</v>
      </c>
      <c r="G85" s="175">
        <f t="shared" si="15"/>
        <v>60.464999999999996</v>
      </c>
      <c r="H85" s="175">
        <f t="shared" si="13"/>
        <v>60.464999999999996</v>
      </c>
      <c r="I85" s="176">
        <f t="shared" si="24"/>
        <v>60.464999999999996</v>
      </c>
      <c r="J85" s="176">
        <f t="shared" si="29"/>
        <v>0</v>
      </c>
      <c r="K85" s="176">
        <f t="shared" si="25"/>
        <v>0</v>
      </c>
      <c r="L85" s="34"/>
      <c r="N85" s="34">
        <f>I85+I86+I87+I88+I89</f>
        <v>243.51799999999997</v>
      </c>
      <c r="O85" s="34">
        <f t="shared" ref="O85:P85" si="32">J85+J86+J87+J88+J89</f>
        <v>62.122999999999998</v>
      </c>
      <c r="P85" s="34">
        <f t="shared" si="32"/>
        <v>431.54499999999996</v>
      </c>
      <c r="R85" s="159">
        <v>1</v>
      </c>
      <c r="S85" s="160">
        <v>1</v>
      </c>
      <c r="T85" s="160">
        <f t="shared" si="27"/>
        <v>0</v>
      </c>
      <c r="U85" s="161">
        <f t="shared" si="28"/>
        <v>0</v>
      </c>
    </row>
    <row r="86" spans="1:21" x14ac:dyDescent="0.3">
      <c r="A86" s="75">
        <v>2</v>
      </c>
      <c r="B86" s="75">
        <v>3</v>
      </c>
      <c r="C86" s="75">
        <v>2</v>
      </c>
      <c r="D86" s="75">
        <v>1</v>
      </c>
      <c r="E86" s="75">
        <v>0</v>
      </c>
      <c r="G86" s="175">
        <f t="shared" si="15"/>
        <v>60.464999999999996</v>
      </c>
      <c r="H86" s="175">
        <f t="shared" si="13"/>
        <v>122.58799999999999</v>
      </c>
      <c r="I86" s="176">
        <f>G86</f>
        <v>60.464999999999996</v>
      </c>
      <c r="J86" s="176">
        <f t="shared" si="29"/>
        <v>62.122999999999998</v>
      </c>
      <c r="K86" s="176">
        <v>0</v>
      </c>
      <c r="L86" s="34"/>
      <c r="R86" s="159">
        <v>1</v>
      </c>
      <c r="S86" s="160">
        <v>1</v>
      </c>
      <c r="T86" s="160">
        <f t="shared" si="27"/>
        <v>0</v>
      </c>
      <c r="U86" s="161">
        <f t="shared" si="28"/>
        <v>0</v>
      </c>
    </row>
    <row r="87" spans="1:21" x14ac:dyDescent="0.3">
      <c r="A87" s="75">
        <v>4</v>
      </c>
      <c r="B87" s="75">
        <v>3</v>
      </c>
      <c r="C87" s="75">
        <v>3</v>
      </c>
      <c r="D87" s="75">
        <v>0</v>
      </c>
      <c r="E87" s="75">
        <v>1</v>
      </c>
      <c r="G87" s="175">
        <f t="shared" si="15"/>
        <v>184.71099999999998</v>
      </c>
      <c r="H87" s="175">
        <f t="shared" si="13"/>
        <v>122.58799999999999</v>
      </c>
      <c r="I87" s="176">
        <f t="shared" si="24"/>
        <v>122.58799999999999</v>
      </c>
      <c r="J87" s="176">
        <v>0</v>
      </c>
      <c r="K87" s="176">
        <f t="shared" si="25"/>
        <v>62.12299999999999</v>
      </c>
      <c r="L87" s="34"/>
      <c r="R87" s="159">
        <v>1</v>
      </c>
      <c r="S87" s="160">
        <v>1</v>
      </c>
      <c r="T87" s="160">
        <f t="shared" si="27"/>
        <v>0</v>
      </c>
      <c r="U87" s="161">
        <f t="shared" si="28"/>
        <v>0</v>
      </c>
    </row>
    <row r="88" spans="1:21" x14ac:dyDescent="0.3">
      <c r="A88" s="75">
        <v>4</v>
      </c>
      <c r="B88" s="75">
        <v>0</v>
      </c>
      <c r="C88" s="75">
        <v>0</v>
      </c>
      <c r="D88" s="75">
        <v>0</v>
      </c>
      <c r="E88" s="75">
        <v>4</v>
      </c>
      <c r="G88" s="175">
        <f t="shared" si="15"/>
        <v>184.71099999999998</v>
      </c>
      <c r="H88" s="175">
        <v>0</v>
      </c>
      <c r="I88" s="176">
        <f t="shared" si="24"/>
        <v>0</v>
      </c>
      <c r="J88" s="176">
        <v>0</v>
      </c>
      <c r="K88" s="176">
        <f t="shared" si="25"/>
        <v>184.71099999999998</v>
      </c>
      <c r="L88" s="34"/>
      <c r="R88" s="159">
        <v>1</v>
      </c>
      <c r="S88" s="160">
        <v>0</v>
      </c>
      <c r="T88" s="160">
        <v>0</v>
      </c>
      <c r="U88" s="161">
        <f t="shared" si="28"/>
        <v>1</v>
      </c>
    </row>
    <row r="89" spans="1:21" x14ac:dyDescent="0.3">
      <c r="A89" s="75">
        <v>4</v>
      </c>
      <c r="B89" s="75">
        <v>0</v>
      </c>
      <c r="C89" s="75">
        <v>0</v>
      </c>
      <c r="D89" s="75">
        <v>0</v>
      </c>
      <c r="E89" s="75">
        <v>4</v>
      </c>
      <c r="G89" s="175">
        <f t="shared" si="15"/>
        <v>184.71099999999998</v>
      </c>
      <c r="H89" s="175">
        <v>0</v>
      </c>
      <c r="I89" s="176">
        <f t="shared" si="24"/>
        <v>0</v>
      </c>
      <c r="J89" s="176">
        <v>0</v>
      </c>
      <c r="K89" s="176">
        <f t="shared" si="25"/>
        <v>184.71099999999998</v>
      </c>
      <c r="L89" s="34"/>
      <c r="R89" s="159">
        <v>1</v>
      </c>
      <c r="S89" s="160">
        <v>0</v>
      </c>
      <c r="T89" s="160">
        <v>0</v>
      </c>
      <c r="U89" s="161">
        <f t="shared" si="28"/>
        <v>1</v>
      </c>
    </row>
    <row r="90" spans="1:21" x14ac:dyDescent="0.3">
      <c r="A90" s="75">
        <v>12</v>
      </c>
      <c r="B90" s="75">
        <v>12</v>
      </c>
      <c r="C90" s="75">
        <v>12</v>
      </c>
      <c r="D90" s="75">
        <v>0</v>
      </c>
      <c r="E90" s="75">
        <v>0</v>
      </c>
      <c r="G90" s="175">
        <f t="shared" si="15"/>
        <v>681.69500000000005</v>
      </c>
      <c r="H90" s="175">
        <f t="shared" si="13"/>
        <v>681.69500000000005</v>
      </c>
      <c r="I90" s="176">
        <f t="shared" si="24"/>
        <v>681.69500000000005</v>
      </c>
      <c r="J90" s="176">
        <f t="shared" si="29"/>
        <v>0</v>
      </c>
      <c r="K90" s="176">
        <f t="shared" si="25"/>
        <v>0</v>
      </c>
      <c r="L90" s="34"/>
      <c r="N90" s="34">
        <f>I90+I91</f>
        <v>1363.39</v>
      </c>
      <c r="O90" s="34">
        <f t="shared" ref="O90:P90" si="33">J90+J91</f>
        <v>0</v>
      </c>
      <c r="P90" s="34">
        <f t="shared" si="33"/>
        <v>0</v>
      </c>
      <c r="R90" s="159">
        <v>1</v>
      </c>
      <c r="S90" s="160">
        <v>1</v>
      </c>
      <c r="T90" s="160">
        <f t="shared" si="27"/>
        <v>0</v>
      </c>
      <c r="U90" s="161">
        <f t="shared" si="28"/>
        <v>0</v>
      </c>
    </row>
    <row r="91" spans="1:21" s="63" customFormat="1" ht="15" thickBot="1" x14ac:dyDescent="0.35">
      <c r="A91" s="124">
        <v>12</v>
      </c>
      <c r="B91" s="124">
        <v>12</v>
      </c>
      <c r="C91" s="124">
        <v>12</v>
      </c>
      <c r="D91" s="124">
        <v>0</v>
      </c>
      <c r="E91" s="124">
        <v>0</v>
      </c>
      <c r="G91" s="175">
        <f t="shared" si="15"/>
        <v>681.69500000000005</v>
      </c>
      <c r="H91" s="175">
        <f t="shared" si="13"/>
        <v>681.69500000000005</v>
      </c>
      <c r="I91" s="176">
        <f t="shared" si="24"/>
        <v>681.69500000000005</v>
      </c>
      <c r="J91" s="176">
        <f t="shared" si="29"/>
        <v>0</v>
      </c>
      <c r="K91" s="176">
        <f t="shared" si="25"/>
        <v>0</v>
      </c>
      <c r="L91" s="34"/>
      <c r="R91" s="150">
        <v>1</v>
      </c>
      <c r="S91" s="170">
        <v>1</v>
      </c>
      <c r="T91" s="170">
        <f t="shared" si="27"/>
        <v>0</v>
      </c>
      <c r="U91" s="152">
        <f t="shared" si="28"/>
        <v>0</v>
      </c>
    </row>
    <row r="92" spans="1:21" x14ac:dyDescent="0.3">
      <c r="A92" s="75">
        <v>0</v>
      </c>
      <c r="B92" s="75">
        <v>4</v>
      </c>
      <c r="C92" s="75">
        <v>0</v>
      </c>
      <c r="D92" s="75">
        <v>4</v>
      </c>
      <c r="E92" s="75">
        <v>0</v>
      </c>
      <c r="G92" s="175">
        <v>0</v>
      </c>
      <c r="H92" s="175">
        <f t="shared" si="13"/>
        <v>184.71099999999998</v>
      </c>
      <c r="I92" s="176">
        <f>G92</f>
        <v>0</v>
      </c>
      <c r="J92" s="176">
        <f t="shared" si="29"/>
        <v>184.71099999999998</v>
      </c>
      <c r="K92" s="176">
        <v>0</v>
      </c>
      <c r="L92" s="34"/>
      <c r="N92" s="34">
        <f>I92+I93+I101+I102+I103+I97+I98</f>
        <v>802.625</v>
      </c>
      <c r="O92" s="34">
        <f t="shared" ref="O92:P92" si="34">J92+J93+J101+J102+J103+J97+J98</f>
        <v>307.29899999999998</v>
      </c>
      <c r="P92" s="34">
        <f t="shared" si="34"/>
        <v>120.92999999999999</v>
      </c>
      <c r="R92" s="159">
        <v>0</v>
      </c>
      <c r="S92" s="160">
        <v>1</v>
      </c>
      <c r="T92" s="160">
        <f t="shared" si="27"/>
        <v>1</v>
      </c>
      <c r="U92" s="161">
        <v>0</v>
      </c>
    </row>
    <row r="93" spans="1:21" x14ac:dyDescent="0.3">
      <c r="A93" s="75">
        <v>0</v>
      </c>
      <c r="B93" s="75">
        <v>2</v>
      </c>
      <c r="C93" s="75">
        <v>0</v>
      </c>
      <c r="D93" s="75">
        <v>2</v>
      </c>
      <c r="E93" s="75">
        <v>0</v>
      </c>
      <c r="G93" s="175">
        <v>0</v>
      </c>
      <c r="H93" s="175">
        <f t="shared" si="13"/>
        <v>60.464999999999996</v>
      </c>
      <c r="I93" s="176">
        <f>G93</f>
        <v>0</v>
      </c>
      <c r="J93" s="176">
        <f t="shared" si="29"/>
        <v>60.464999999999996</v>
      </c>
      <c r="K93" s="176">
        <v>0</v>
      </c>
      <c r="L93" s="34"/>
      <c r="R93" s="159">
        <v>0</v>
      </c>
      <c r="S93" s="160">
        <v>1</v>
      </c>
      <c r="T93" s="160">
        <f t="shared" si="27"/>
        <v>1</v>
      </c>
      <c r="U93" s="161">
        <v>0</v>
      </c>
    </row>
    <row r="94" spans="1:21" x14ac:dyDescent="0.3">
      <c r="A94" s="75">
        <v>0</v>
      </c>
      <c r="B94" s="75">
        <v>8</v>
      </c>
      <c r="C94" s="75">
        <v>0</v>
      </c>
      <c r="D94" s="75">
        <v>8</v>
      </c>
      <c r="E94" s="75">
        <v>0</v>
      </c>
      <c r="G94" s="175">
        <v>0</v>
      </c>
      <c r="H94" s="175">
        <f t="shared" si="13"/>
        <v>433.20299999999997</v>
      </c>
      <c r="I94" s="176">
        <f>G94</f>
        <v>0</v>
      </c>
      <c r="J94" s="176">
        <f t="shared" si="29"/>
        <v>433.20299999999997</v>
      </c>
      <c r="K94" s="176">
        <v>0</v>
      </c>
      <c r="L94" s="34"/>
      <c r="R94" s="159">
        <v>0</v>
      </c>
      <c r="S94" s="160">
        <v>1</v>
      </c>
      <c r="T94" s="160">
        <f t="shared" si="27"/>
        <v>1</v>
      </c>
      <c r="U94" s="161">
        <v>0</v>
      </c>
    </row>
    <row r="95" spans="1:21" x14ac:dyDescent="0.3">
      <c r="A95" s="75">
        <v>0</v>
      </c>
      <c r="B95" s="75">
        <v>5</v>
      </c>
      <c r="C95" s="75">
        <v>0</v>
      </c>
      <c r="D95" s="75">
        <v>5</v>
      </c>
      <c r="E95" s="75">
        <v>0</v>
      </c>
      <c r="G95" s="175">
        <v>0</v>
      </c>
      <c r="H95" s="175">
        <f t="shared" si="13"/>
        <v>246.834</v>
      </c>
      <c r="I95" s="176">
        <f>G95</f>
        <v>0</v>
      </c>
      <c r="J95" s="176">
        <f t="shared" si="29"/>
        <v>246.834</v>
      </c>
      <c r="K95" s="176">
        <v>0</v>
      </c>
      <c r="L95" s="34"/>
      <c r="R95" s="159"/>
      <c r="S95" s="160">
        <v>1</v>
      </c>
      <c r="T95" s="160">
        <f t="shared" si="27"/>
        <v>1</v>
      </c>
      <c r="U95" s="161">
        <v>0</v>
      </c>
    </row>
    <row r="96" spans="1:21" x14ac:dyDescent="0.3">
      <c r="A96" s="196">
        <v>0</v>
      </c>
      <c r="B96" s="196">
        <v>5</v>
      </c>
      <c r="C96" s="196">
        <v>0</v>
      </c>
      <c r="D96" s="196">
        <v>5</v>
      </c>
      <c r="E96" s="196">
        <v>0</v>
      </c>
      <c r="F96" s="197"/>
      <c r="G96" s="198">
        <v>0</v>
      </c>
      <c r="H96" s="198">
        <f t="shared" ref="H96:H158" si="35">62.123*B96-63.781</f>
        <v>246.834</v>
      </c>
      <c r="I96" s="199">
        <f>G96</f>
        <v>0</v>
      </c>
      <c r="J96" s="199">
        <f t="shared" si="29"/>
        <v>246.834</v>
      </c>
      <c r="K96" s="199">
        <v>0</v>
      </c>
      <c r="L96" s="34"/>
      <c r="R96" s="159">
        <v>0</v>
      </c>
      <c r="S96" s="160">
        <v>1</v>
      </c>
      <c r="T96" s="160">
        <f t="shared" si="27"/>
        <v>1</v>
      </c>
      <c r="U96" s="161">
        <v>0</v>
      </c>
    </row>
    <row r="97" spans="1:21" x14ac:dyDescent="0.3">
      <c r="A97" s="75">
        <v>2</v>
      </c>
      <c r="B97" s="75">
        <v>0</v>
      </c>
      <c r="C97" s="75">
        <v>0</v>
      </c>
      <c r="D97" s="75">
        <v>0</v>
      </c>
      <c r="E97" s="75">
        <v>2</v>
      </c>
      <c r="G97" s="175">
        <f t="shared" si="15"/>
        <v>60.464999999999996</v>
      </c>
      <c r="H97" s="175">
        <v>0</v>
      </c>
      <c r="I97" s="176">
        <f t="shared" si="24"/>
        <v>0</v>
      </c>
      <c r="J97" s="176">
        <v>0</v>
      </c>
      <c r="K97" s="176">
        <f t="shared" si="25"/>
        <v>60.464999999999996</v>
      </c>
      <c r="L97" s="34"/>
      <c r="R97" s="159">
        <v>1</v>
      </c>
      <c r="S97" s="160">
        <v>0</v>
      </c>
      <c r="T97" s="160">
        <v>0</v>
      </c>
      <c r="U97" s="161">
        <f t="shared" si="28"/>
        <v>1</v>
      </c>
    </row>
    <row r="98" spans="1:21" x14ac:dyDescent="0.3">
      <c r="A98" s="75">
        <v>2</v>
      </c>
      <c r="B98" s="75">
        <v>0</v>
      </c>
      <c r="C98" s="75">
        <v>0</v>
      </c>
      <c r="D98" s="75">
        <v>0</v>
      </c>
      <c r="E98" s="75">
        <v>2</v>
      </c>
      <c r="G98" s="175">
        <f t="shared" si="15"/>
        <v>60.464999999999996</v>
      </c>
      <c r="H98" s="175">
        <v>0</v>
      </c>
      <c r="I98" s="176">
        <f t="shared" si="24"/>
        <v>0</v>
      </c>
      <c r="J98" s="176">
        <v>0</v>
      </c>
      <c r="K98" s="176">
        <f t="shared" si="25"/>
        <v>60.464999999999996</v>
      </c>
      <c r="L98" s="34"/>
      <c r="R98" s="159">
        <v>1</v>
      </c>
      <c r="S98" s="160">
        <v>0</v>
      </c>
      <c r="T98" s="160">
        <v>0</v>
      </c>
      <c r="U98" s="161">
        <f t="shared" si="28"/>
        <v>1</v>
      </c>
    </row>
    <row r="99" spans="1:21" x14ac:dyDescent="0.3">
      <c r="A99" s="196">
        <v>5</v>
      </c>
      <c r="B99" s="196">
        <v>0</v>
      </c>
      <c r="C99" s="196">
        <v>0</v>
      </c>
      <c r="D99" s="196">
        <v>0</v>
      </c>
      <c r="E99" s="196">
        <v>5</v>
      </c>
      <c r="F99" s="197"/>
      <c r="G99" s="198">
        <f t="shared" si="15"/>
        <v>246.834</v>
      </c>
      <c r="H99" s="198">
        <v>0</v>
      </c>
      <c r="I99" s="199">
        <f t="shared" si="24"/>
        <v>0</v>
      </c>
      <c r="J99" s="199">
        <v>0</v>
      </c>
      <c r="K99" s="199">
        <f t="shared" si="25"/>
        <v>246.834</v>
      </c>
      <c r="L99" s="34"/>
      <c r="R99" s="159">
        <v>1</v>
      </c>
      <c r="S99" s="160">
        <v>0</v>
      </c>
      <c r="T99" s="160">
        <v>0</v>
      </c>
      <c r="U99" s="161">
        <f t="shared" si="28"/>
        <v>1</v>
      </c>
    </row>
    <row r="100" spans="1:21" x14ac:dyDescent="0.3">
      <c r="A100" s="196">
        <v>6</v>
      </c>
      <c r="B100" s="196">
        <v>6</v>
      </c>
      <c r="C100" s="196">
        <v>6</v>
      </c>
      <c r="D100" s="196">
        <v>0</v>
      </c>
      <c r="E100" s="196">
        <v>0</v>
      </c>
      <c r="F100" s="197"/>
      <c r="G100" s="198">
        <f t="shared" si="15"/>
        <v>308.95699999999999</v>
      </c>
      <c r="H100" s="198">
        <f t="shared" si="15"/>
        <v>308.95699999999999</v>
      </c>
      <c r="I100" s="199">
        <f t="shared" si="24"/>
        <v>308.95699999999999</v>
      </c>
      <c r="J100" s="199">
        <f t="shared" si="29"/>
        <v>0</v>
      </c>
      <c r="K100" s="199">
        <f t="shared" si="25"/>
        <v>0</v>
      </c>
      <c r="L100" s="34"/>
      <c r="R100" s="159">
        <v>1</v>
      </c>
      <c r="S100" s="160">
        <v>1</v>
      </c>
      <c r="T100" s="160">
        <f t="shared" si="27"/>
        <v>0</v>
      </c>
      <c r="U100" s="161">
        <f t="shared" si="28"/>
        <v>0</v>
      </c>
    </row>
    <row r="101" spans="1:21" x14ac:dyDescent="0.3">
      <c r="A101" s="75">
        <v>6</v>
      </c>
      <c r="B101" s="75">
        <v>7</v>
      </c>
      <c r="C101" s="75">
        <v>6</v>
      </c>
      <c r="D101" s="75">
        <v>1</v>
      </c>
      <c r="E101" s="75">
        <v>0</v>
      </c>
      <c r="G101" s="175">
        <f t="shared" ref="G101:H121" si="36">62.123*A101-63.781</f>
        <v>308.95699999999999</v>
      </c>
      <c r="H101" s="175">
        <f t="shared" si="36"/>
        <v>371.08</v>
      </c>
      <c r="I101" s="176">
        <f>G101</f>
        <v>308.95699999999999</v>
      </c>
      <c r="J101" s="176">
        <f t="shared" si="29"/>
        <v>62.12299999999999</v>
      </c>
      <c r="K101" s="176">
        <v>0</v>
      </c>
      <c r="L101" s="34"/>
      <c r="R101" s="159">
        <v>1</v>
      </c>
      <c r="S101" s="160">
        <v>1</v>
      </c>
      <c r="T101" s="160">
        <f t="shared" si="27"/>
        <v>0</v>
      </c>
      <c r="U101" s="161">
        <f t="shared" si="28"/>
        <v>0</v>
      </c>
    </row>
    <row r="102" spans="1:21" x14ac:dyDescent="0.3">
      <c r="A102" s="75">
        <v>4</v>
      </c>
      <c r="B102" s="75">
        <v>4</v>
      </c>
      <c r="C102" s="75">
        <v>4</v>
      </c>
      <c r="D102" s="75">
        <v>0</v>
      </c>
      <c r="E102" s="75">
        <v>0</v>
      </c>
      <c r="G102" s="175">
        <f t="shared" si="36"/>
        <v>184.71099999999998</v>
      </c>
      <c r="H102" s="175">
        <f t="shared" si="36"/>
        <v>184.71099999999998</v>
      </c>
      <c r="I102" s="176">
        <f t="shared" si="24"/>
        <v>184.71099999999998</v>
      </c>
      <c r="J102" s="176">
        <f t="shared" si="29"/>
        <v>0</v>
      </c>
      <c r="K102" s="176">
        <f t="shared" si="25"/>
        <v>0</v>
      </c>
      <c r="L102" s="34"/>
      <c r="R102" s="159">
        <v>1</v>
      </c>
      <c r="S102" s="160">
        <v>1</v>
      </c>
      <c r="T102" s="160">
        <f t="shared" si="27"/>
        <v>0</v>
      </c>
      <c r="U102" s="161">
        <f t="shared" si="28"/>
        <v>0</v>
      </c>
    </row>
    <row r="103" spans="1:21" x14ac:dyDescent="0.3">
      <c r="A103" s="75">
        <v>6</v>
      </c>
      <c r="B103" s="75">
        <v>6</v>
      </c>
      <c r="C103" s="75">
        <v>6</v>
      </c>
      <c r="D103" s="75">
        <v>0</v>
      </c>
      <c r="E103" s="75">
        <v>0</v>
      </c>
      <c r="G103" s="175">
        <f t="shared" si="36"/>
        <v>308.95699999999999</v>
      </c>
      <c r="H103" s="175">
        <f t="shared" si="36"/>
        <v>308.95699999999999</v>
      </c>
      <c r="I103" s="176">
        <f t="shared" si="24"/>
        <v>308.95699999999999</v>
      </c>
      <c r="J103" s="176">
        <f t="shared" si="29"/>
        <v>0</v>
      </c>
      <c r="K103" s="176">
        <f t="shared" si="25"/>
        <v>0</v>
      </c>
      <c r="L103" s="34"/>
      <c r="R103" s="159">
        <v>1</v>
      </c>
      <c r="S103" s="160">
        <v>1</v>
      </c>
      <c r="T103" s="160">
        <f t="shared" si="27"/>
        <v>0</v>
      </c>
      <c r="U103" s="161">
        <f t="shared" si="28"/>
        <v>0</v>
      </c>
    </row>
    <row r="104" spans="1:21" x14ac:dyDescent="0.3">
      <c r="A104" s="196">
        <v>6</v>
      </c>
      <c r="B104" s="196">
        <v>6</v>
      </c>
      <c r="C104" s="196">
        <v>6</v>
      </c>
      <c r="D104" s="196">
        <v>0</v>
      </c>
      <c r="E104" s="196">
        <v>0</v>
      </c>
      <c r="F104" s="197"/>
      <c r="G104" s="198">
        <f t="shared" si="36"/>
        <v>308.95699999999999</v>
      </c>
      <c r="H104" s="198">
        <f t="shared" si="36"/>
        <v>308.95699999999999</v>
      </c>
      <c r="I104" s="199">
        <f t="shared" si="24"/>
        <v>308.95699999999999</v>
      </c>
      <c r="J104" s="199">
        <f t="shared" si="29"/>
        <v>0</v>
      </c>
      <c r="K104" s="199">
        <f t="shared" si="25"/>
        <v>0</v>
      </c>
      <c r="L104" s="34"/>
      <c r="R104" s="159">
        <v>1</v>
      </c>
      <c r="S104" s="160">
        <v>1</v>
      </c>
      <c r="T104" s="160">
        <f t="shared" si="27"/>
        <v>0</v>
      </c>
      <c r="U104" s="161">
        <f t="shared" si="28"/>
        <v>0</v>
      </c>
    </row>
    <row r="105" spans="1:21" s="63" customFormat="1" ht="15" thickBot="1" x14ac:dyDescent="0.35">
      <c r="A105" s="200">
        <v>5</v>
      </c>
      <c r="B105" s="200">
        <v>5</v>
      </c>
      <c r="C105" s="200">
        <v>5</v>
      </c>
      <c r="D105" s="200">
        <v>0</v>
      </c>
      <c r="E105" s="200">
        <v>0</v>
      </c>
      <c r="F105" s="200"/>
      <c r="G105" s="198">
        <f t="shared" si="36"/>
        <v>246.834</v>
      </c>
      <c r="H105" s="198">
        <f t="shared" si="36"/>
        <v>246.834</v>
      </c>
      <c r="I105" s="199">
        <f t="shared" si="24"/>
        <v>246.834</v>
      </c>
      <c r="J105" s="199">
        <f t="shared" si="29"/>
        <v>0</v>
      </c>
      <c r="K105" s="199">
        <f t="shared" si="25"/>
        <v>0</v>
      </c>
      <c r="L105" s="34"/>
      <c r="R105" s="150">
        <v>1</v>
      </c>
      <c r="S105" s="170">
        <v>1</v>
      </c>
      <c r="T105" s="170">
        <f t="shared" si="27"/>
        <v>0</v>
      </c>
      <c r="U105" s="152">
        <f t="shared" si="28"/>
        <v>0</v>
      </c>
    </row>
    <row r="106" spans="1:21" x14ac:dyDescent="0.3">
      <c r="A106" s="196">
        <v>6</v>
      </c>
      <c r="B106" s="196">
        <v>6</v>
      </c>
      <c r="C106" s="196">
        <v>6</v>
      </c>
      <c r="D106" s="196">
        <v>0</v>
      </c>
      <c r="E106" s="196">
        <v>0</v>
      </c>
      <c r="F106" s="197"/>
      <c r="G106" s="198">
        <f t="shared" si="36"/>
        <v>308.95699999999999</v>
      </c>
      <c r="H106" s="198">
        <f t="shared" si="36"/>
        <v>308.95699999999999</v>
      </c>
      <c r="I106" s="199">
        <f t="shared" si="24"/>
        <v>308.95699999999999</v>
      </c>
      <c r="J106" s="199">
        <f t="shared" si="29"/>
        <v>0</v>
      </c>
      <c r="K106" s="199">
        <f t="shared" si="25"/>
        <v>0</v>
      </c>
      <c r="L106" s="34"/>
      <c r="N106" s="34">
        <f>I106+I107+I104+I96+I99+I100+I105</f>
        <v>1482.662</v>
      </c>
      <c r="O106" s="34">
        <f t="shared" ref="O106:P106" si="37">J106+J107+J108+J96+J99+J100+J105</f>
        <v>308.95699999999999</v>
      </c>
      <c r="P106" s="34">
        <f t="shared" si="37"/>
        <v>246.834</v>
      </c>
      <c r="R106" s="159">
        <v>1</v>
      </c>
      <c r="S106" s="160">
        <v>1</v>
      </c>
      <c r="T106" s="160">
        <f t="shared" si="27"/>
        <v>0</v>
      </c>
      <c r="U106" s="161">
        <f t="shared" si="28"/>
        <v>0</v>
      </c>
    </row>
    <row r="107" spans="1:21" x14ac:dyDescent="0.3">
      <c r="A107" s="196">
        <v>6</v>
      </c>
      <c r="B107" s="196">
        <v>6</v>
      </c>
      <c r="C107" s="196">
        <v>6</v>
      </c>
      <c r="D107" s="196">
        <v>0</v>
      </c>
      <c r="E107" s="196">
        <v>0</v>
      </c>
      <c r="F107" s="197"/>
      <c r="G107" s="198">
        <f t="shared" si="36"/>
        <v>308.95699999999999</v>
      </c>
      <c r="H107" s="198">
        <f t="shared" si="36"/>
        <v>308.95699999999999</v>
      </c>
      <c r="I107" s="199">
        <f t="shared" si="24"/>
        <v>308.95699999999999</v>
      </c>
      <c r="J107" s="199">
        <f t="shared" si="29"/>
        <v>0</v>
      </c>
      <c r="K107" s="199">
        <f t="shared" si="25"/>
        <v>0</v>
      </c>
      <c r="L107" s="34"/>
      <c r="R107" s="159">
        <v>1</v>
      </c>
      <c r="S107" s="160">
        <v>1</v>
      </c>
      <c r="T107" s="160">
        <f t="shared" si="27"/>
        <v>0</v>
      </c>
      <c r="U107" s="161">
        <f t="shared" si="28"/>
        <v>0</v>
      </c>
    </row>
    <row r="108" spans="1:21" x14ac:dyDescent="0.3">
      <c r="A108" s="75">
        <v>3</v>
      </c>
      <c r="B108" s="75">
        <v>4</v>
      </c>
      <c r="C108" s="75">
        <v>3</v>
      </c>
      <c r="D108" s="75">
        <v>1</v>
      </c>
      <c r="E108" s="75">
        <v>0</v>
      </c>
      <c r="F108" s="66"/>
      <c r="G108" s="175">
        <f t="shared" si="36"/>
        <v>122.58799999999999</v>
      </c>
      <c r="H108" s="175">
        <f t="shared" si="36"/>
        <v>184.71099999999998</v>
      </c>
      <c r="I108" s="201">
        <f>G108</f>
        <v>122.58799999999999</v>
      </c>
      <c r="J108" s="201">
        <f t="shared" si="29"/>
        <v>62.12299999999999</v>
      </c>
      <c r="K108" s="201">
        <v>0</v>
      </c>
      <c r="L108" s="34"/>
      <c r="N108" s="34">
        <f>I108</f>
        <v>122.58799999999999</v>
      </c>
      <c r="O108" s="34">
        <f t="shared" ref="O108:P108" si="38">J108</f>
        <v>62.12299999999999</v>
      </c>
      <c r="P108" s="34">
        <f t="shared" si="38"/>
        <v>0</v>
      </c>
      <c r="R108" s="159">
        <v>1</v>
      </c>
      <c r="S108" s="160">
        <v>1</v>
      </c>
      <c r="T108" s="160">
        <f t="shared" si="27"/>
        <v>0</v>
      </c>
      <c r="U108" s="161">
        <f t="shared" si="28"/>
        <v>0</v>
      </c>
    </row>
    <row r="109" spans="1:21" x14ac:dyDescent="0.3">
      <c r="A109" s="75">
        <v>2</v>
      </c>
      <c r="B109" s="75">
        <v>0</v>
      </c>
      <c r="C109" s="75">
        <v>0</v>
      </c>
      <c r="D109" s="75">
        <v>0</v>
      </c>
      <c r="E109" s="75">
        <v>2</v>
      </c>
      <c r="G109" s="175">
        <f t="shared" si="36"/>
        <v>60.464999999999996</v>
      </c>
      <c r="H109" s="175">
        <v>0</v>
      </c>
      <c r="I109" s="176">
        <f t="shared" si="24"/>
        <v>0</v>
      </c>
      <c r="J109" s="176">
        <v>0</v>
      </c>
      <c r="K109" s="176">
        <f t="shared" si="25"/>
        <v>60.464999999999996</v>
      </c>
      <c r="L109" s="34"/>
      <c r="R109" s="159">
        <v>1</v>
      </c>
      <c r="S109" s="160">
        <v>0</v>
      </c>
      <c r="T109" s="160">
        <v>0</v>
      </c>
      <c r="U109" s="161">
        <f t="shared" si="28"/>
        <v>1</v>
      </c>
    </row>
    <row r="110" spans="1:21" x14ac:dyDescent="0.3">
      <c r="A110" s="75">
        <v>0</v>
      </c>
      <c r="B110" s="75">
        <v>9</v>
      </c>
      <c r="C110" s="75">
        <v>0</v>
      </c>
      <c r="D110" s="75">
        <v>9</v>
      </c>
      <c r="E110" s="75">
        <v>0</v>
      </c>
      <c r="G110" s="175">
        <v>0</v>
      </c>
      <c r="H110" s="175">
        <f t="shared" si="36"/>
        <v>495.32599999999996</v>
      </c>
      <c r="I110" s="176">
        <v>0</v>
      </c>
      <c r="J110" s="176">
        <f t="shared" si="29"/>
        <v>495.32599999999996</v>
      </c>
      <c r="K110" s="176">
        <v>0</v>
      </c>
      <c r="L110" s="34"/>
      <c r="R110" s="159">
        <v>0</v>
      </c>
      <c r="S110" s="160">
        <v>1</v>
      </c>
      <c r="T110" s="160">
        <f t="shared" si="27"/>
        <v>1</v>
      </c>
      <c r="U110" s="161">
        <v>0</v>
      </c>
    </row>
    <row r="111" spans="1:21" x14ac:dyDescent="0.3">
      <c r="A111" s="75">
        <v>0</v>
      </c>
      <c r="B111" s="75">
        <v>3</v>
      </c>
      <c r="C111" s="75">
        <v>0</v>
      </c>
      <c r="D111" s="75">
        <v>3</v>
      </c>
      <c r="E111" s="75">
        <v>0</v>
      </c>
      <c r="G111" s="175">
        <v>0</v>
      </c>
      <c r="H111" s="175">
        <f t="shared" si="36"/>
        <v>122.58799999999999</v>
      </c>
      <c r="I111" s="176">
        <v>0</v>
      </c>
      <c r="J111" s="176">
        <f>H111-G111</f>
        <v>122.58799999999999</v>
      </c>
      <c r="K111" s="176">
        <v>0</v>
      </c>
      <c r="L111" s="34"/>
      <c r="N111" s="34">
        <f>I111+I112</f>
        <v>0</v>
      </c>
      <c r="O111" s="34">
        <f t="shared" ref="O111:P111" si="39">J111+J112</f>
        <v>245.17599999999999</v>
      </c>
      <c r="P111" s="34">
        <f t="shared" si="39"/>
        <v>0</v>
      </c>
      <c r="R111" s="159">
        <v>0</v>
      </c>
      <c r="S111" s="160">
        <v>1</v>
      </c>
      <c r="T111" s="160">
        <f t="shared" si="27"/>
        <v>1</v>
      </c>
      <c r="U111" s="161">
        <v>0</v>
      </c>
    </row>
    <row r="112" spans="1:21" s="63" customFormat="1" ht="15.75" customHeight="1" thickBot="1" x14ac:dyDescent="0.35">
      <c r="A112" s="124">
        <v>0</v>
      </c>
      <c r="B112" s="124">
        <v>3</v>
      </c>
      <c r="C112" s="124">
        <v>0</v>
      </c>
      <c r="D112" s="124">
        <v>3</v>
      </c>
      <c r="E112" s="124">
        <v>0</v>
      </c>
      <c r="G112" s="175">
        <v>0</v>
      </c>
      <c r="H112" s="175">
        <f t="shared" si="36"/>
        <v>122.58799999999999</v>
      </c>
      <c r="I112" s="176">
        <v>0</v>
      </c>
      <c r="J112" s="176">
        <f t="shared" si="29"/>
        <v>122.58799999999999</v>
      </c>
      <c r="K112" s="176">
        <v>0</v>
      </c>
      <c r="L112" s="34"/>
      <c r="R112" s="150">
        <v>0</v>
      </c>
      <c r="S112" s="170">
        <v>1</v>
      </c>
      <c r="T112" s="170">
        <f t="shared" si="27"/>
        <v>1</v>
      </c>
      <c r="U112" s="152">
        <v>0</v>
      </c>
    </row>
    <row r="113" spans="1:21" x14ac:dyDescent="0.3">
      <c r="A113" s="75">
        <v>0</v>
      </c>
      <c r="B113" s="75">
        <v>6</v>
      </c>
      <c r="C113" s="75">
        <v>0</v>
      </c>
      <c r="D113" s="75">
        <v>6</v>
      </c>
      <c r="E113" s="75">
        <v>0</v>
      </c>
      <c r="G113" s="175">
        <v>0</v>
      </c>
      <c r="H113" s="175">
        <f t="shared" si="36"/>
        <v>308.95699999999999</v>
      </c>
      <c r="I113" s="176">
        <v>0</v>
      </c>
      <c r="J113" s="176">
        <f t="shared" si="29"/>
        <v>308.95699999999999</v>
      </c>
      <c r="K113" s="176">
        <v>0</v>
      </c>
      <c r="L113" s="34"/>
      <c r="N113" s="34"/>
      <c r="O113" s="34"/>
      <c r="P113" s="34"/>
      <c r="R113" s="159">
        <v>0</v>
      </c>
      <c r="S113" s="160">
        <v>1</v>
      </c>
      <c r="T113" s="160">
        <f t="shared" si="27"/>
        <v>1</v>
      </c>
      <c r="U113" s="161">
        <v>0</v>
      </c>
    </row>
    <row r="114" spans="1:21" s="126" customFormat="1" ht="15" thickBot="1" x14ac:dyDescent="0.35">
      <c r="A114" s="125">
        <v>22</v>
      </c>
      <c r="B114" s="125">
        <v>0</v>
      </c>
      <c r="C114" s="125">
        <v>0</v>
      </c>
      <c r="D114" s="125">
        <v>0</v>
      </c>
      <c r="E114" s="125">
        <v>22</v>
      </c>
      <c r="G114" s="175">
        <f t="shared" si="36"/>
        <v>1302.925</v>
      </c>
      <c r="H114" s="175">
        <v>0</v>
      </c>
      <c r="I114" s="176">
        <f t="shared" si="24"/>
        <v>0</v>
      </c>
      <c r="J114" s="176">
        <v>0</v>
      </c>
      <c r="K114" s="176">
        <f t="shared" si="25"/>
        <v>1302.925</v>
      </c>
      <c r="L114" s="34"/>
      <c r="N114" s="202">
        <f>I114+I115+I116</f>
        <v>866.40599999999995</v>
      </c>
      <c r="O114" s="202">
        <f t="shared" ref="O114:P114" si="40">J114+J115+J116</f>
        <v>0</v>
      </c>
      <c r="P114" s="202">
        <f t="shared" si="40"/>
        <v>1302.925</v>
      </c>
      <c r="R114" s="203">
        <v>1</v>
      </c>
      <c r="S114" s="204">
        <v>0</v>
      </c>
      <c r="T114" s="204">
        <v>0</v>
      </c>
      <c r="U114" s="205">
        <f t="shared" si="28"/>
        <v>1</v>
      </c>
    </row>
    <row r="115" spans="1:21" x14ac:dyDescent="0.3">
      <c r="A115" s="129">
        <v>8</v>
      </c>
      <c r="B115" s="129">
        <v>8</v>
      </c>
      <c r="C115" s="129">
        <v>8</v>
      </c>
      <c r="D115" s="129">
        <v>0</v>
      </c>
      <c r="E115" s="129">
        <v>0</v>
      </c>
      <c r="G115" s="175">
        <f t="shared" si="36"/>
        <v>433.20299999999997</v>
      </c>
      <c r="H115" s="175">
        <f t="shared" si="36"/>
        <v>433.20299999999997</v>
      </c>
      <c r="I115" s="176">
        <f t="shared" si="24"/>
        <v>433.20299999999997</v>
      </c>
      <c r="J115" s="176">
        <f t="shared" si="29"/>
        <v>0</v>
      </c>
      <c r="K115" s="176">
        <f t="shared" si="25"/>
        <v>0</v>
      </c>
      <c r="L115" s="34"/>
      <c r="R115" s="206">
        <v>1</v>
      </c>
      <c r="S115" s="207">
        <v>1</v>
      </c>
      <c r="T115" s="160">
        <f t="shared" si="27"/>
        <v>0</v>
      </c>
      <c r="U115" s="161">
        <f t="shared" si="28"/>
        <v>0</v>
      </c>
    </row>
    <row r="116" spans="1:21" x14ac:dyDescent="0.3">
      <c r="A116" s="129">
        <v>8</v>
      </c>
      <c r="B116" s="129">
        <v>8</v>
      </c>
      <c r="C116" s="129">
        <v>8</v>
      </c>
      <c r="D116" s="129">
        <v>0</v>
      </c>
      <c r="E116" s="129">
        <v>0</v>
      </c>
      <c r="G116" s="175">
        <f t="shared" si="36"/>
        <v>433.20299999999997</v>
      </c>
      <c r="H116" s="175">
        <f t="shared" si="36"/>
        <v>433.20299999999997</v>
      </c>
      <c r="I116" s="176">
        <f t="shared" si="24"/>
        <v>433.20299999999997</v>
      </c>
      <c r="J116" s="176">
        <f t="shared" si="29"/>
        <v>0</v>
      </c>
      <c r="K116" s="176">
        <f t="shared" si="25"/>
        <v>0</v>
      </c>
      <c r="L116" s="34"/>
      <c r="R116" s="206">
        <v>1</v>
      </c>
      <c r="S116" s="207">
        <v>1</v>
      </c>
      <c r="T116" s="160">
        <f t="shared" si="27"/>
        <v>0</v>
      </c>
      <c r="U116" s="161">
        <f t="shared" si="28"/>
        <v>0</v>
      </c>
    </row>
    <row r="117" spans="1:21" x14ac:dyDescent="0.3">
      <c r="A117" s="129">
        <v>2</v>
      </c>
      <c r="B117" s="129">
        <v>3</v>
      </c>
      <c r="C117" s="129">
        <v>2</v>
      </c>
      <c r="D117" s="129">
        <v>1</v>
      </c>
      <c r="E117" s="129">
        <v>0</v>
      </c>
      <c r="G117" s="175">
        <f t="shared" si="36"/>
        <v>60.464999999999996</v>
      </c>
      <c r="H117" s="175">
        <f t="shared" si="36"/>
        <v>122.58799999999999</v>
      </c>
      <c r="I117" s="176">
        <f>G117</f>
        <v>60.464999999999996</v>
      </c>
      <c r="J117" s="176">
        <f>H117-G117</f>
        <v>62.122999999999998</v>
      </c>
      <c r="K117" s="176">
        <v>0</v>
      </c>
      <c r="L117" s="34"/>
      <c r="N117" s="34">
        <f>I117+I118</f>
        <v>245.17599999999999</v>
      </c>
      <c r="O117" s="34">
        <f t="shared" ref="O117:P117" si="41">J117+J118</f>
        <v>62.122999999999998</v>
      </c>
      <c r="P117" s="34">
        <f t="shared" si="41"/>
        <v>0</v>
      </c>
      <c r="R117" s="206">
        <v>1</v>
      </c>
      <c r="S117" s="207">
        <v>1</v>
      </c>
      <c r="T117" s="160">
        <f t="shared" si="27"/>
        <v>0</v>
      </c>
      <c r="U117" s="161">
        <f t="shared" si="28"/>
        <v>0</v>
      </c>
    </row>
    <row r="118" spans="1:21" s="63" customFormat="1" ht="15" thickBot="1" x14ac:dyDescent="0.35">
      <c r="A118" s="125">
        <v>4</v>
      </c>
      <c r="B118" s="125">
        <v>4</v>
      </c>
      <c r="C118" s="125">
        <v>4</v>
      </c>
      <c r="D118" s="125">
        <v>0</v>
      </c>
      <c r="E118" s="125">
        <v>0</v>
      </c>
      <c r="F118" s="125"/>
      <c r="G118" s="175">
        <f t="shared" si="36"/>
        <v>184.71099999999998</v>
      </c>
      <c r="H118" s="175">
        <f t="shared" si="36"/>
        <v>184.71099999999998</v>
      </c>
      <c r="I118" s="176">
        <f t="shared" si="24"/>
        <v>184.71099999999998</v>
      </c>
      <c r="J118" s="176">
        <f t="shared" si="29"/>
        <v>0</v>
      </c>
      <c r="K118" s="176">
        <f t="shared" si="25"/>
        <v>0</v>
      </c>
      <c r="L118" s="34"/>
      <c r="R118" s="150">
        <v>1</v>
      </c>
      <c r="S118" s="170">
        <v>1</v>
      </c>
      <c r="T118" s="170">
        <f t="shared" si="27"/>
        <v>0</v>
      </c>
      <c r="U118" s="152">
        <f t="shared" si="28"/>
        <v>0</v>
      </c>
    </row>
    <row r="119" spans="1:21" ht="15" thickBot="1" x14ac:dyDescent="0.35">
      <c r="F119" t="s">
        <v>37</v>
      </c>
      <c r="G119" s="208">
        <f>SUM(G4:G118)</f>
        <v>25868.710999999981</v>
      </c>
      <c r="H119" s="208">
        <f>SUM(H4:H118)</f>
        <v>24814.277999999988</v>
      </c>
      <c r="I119" s="208">
        <f>SUM(I4:I118)</f>
        <v>19253.051999999992</v>
      </c>
      <c r="J119" s="208">
        <f>SUM(J4:J118)</f>
        <v>5561.2259999999987</v>
      </c>
      <c r="K119" s="208">
        <f>SUM(K4:K118)</f>
        <v>6615.6590000000015</v>
      </c>
      <c r="R119" s="150">
        <f>SUM(R4:R118)</f>
        <v>97</v>
      </c>
      <c r="S119" s="150"/>
      <c r="T119" s="150">
        <f t="shared" ref="T119:U119" si="42">SUM(T4:T118)</f>
        <v>18</v>
      </c>
      <c r="U119" s="209">
        <f t="shared" si="42"/>
        <v>19</v>
      </c>
    </row>
    <row r="120" spans="1:21" x14ac:dyDescent="0.3">
      <c r="G120" s="34"/>
      <c r="H120" s="34"/>
      <c r="I120" s="34"/>
      <c r="M120" s="34"/>
    </row>
    <row r="121" spans="1:21" x14ac:dyDescent="0.3">
      <c r="F121" s="134"/>
      <c r="G121" s="134"/>
    </row>
    <row r="122" spans="1:21" x14ac:dyDescent="0.3">
      <c r="F122" s="134"/>
      <c r="G122" s="134"/>
    </row>
    <row r="123" spans="1:21" ht="15" thickBot="1" x14ac:dyDescent="0.35">
      <c r="F123" s="134"/>
      <c r="G123" s="134"/>
    </row>
    <row r="124" spans="1:21" ht="15" thickBot="1" x14ac:dyDescent="0.35">
      <c r="F124" s="134"/>
      <c r="G124" s="134"/>
      <c r="I124" s="135"/>
      <c r="J124" s="136"/>
      <c r="K124" s="136"/>
      <c r="L124" s="137"/>
    </row>
    <row r="125" spans="1:21" ht="16.2" thickBot="1" x14ac:dyDescent="0.35">
      <c r="I125" s="138"/>
      <c r="J125" s="139" t="s">
        <v>59</v>
      </c>
      <c r="K125" s="140"/>
      <c r="L125" s="141"/>
    </row>
    <row r="126" spans="1:21" ht="16.2" thickBot="1" x14ac:dyDescent="0.35">
      <c r="I126" s="138"/>
      <c r="J126" s="142" t="s">
        <v>57</v>
      </c>
      <c r="K126" s="143">
        <f>G119+F140</f>
        <v>27512.871999999981</v>
      </c>
      <c r="L126" s="141"/>
      <c r="O126" s="144" t="s">
        <v>1</v>
      </c>
      <c r="P126" s="113" t="s">
        <v>60</v>
      </c>
      <c r="Q126" s="113" t="s">
        <v>61</v>
      </c>
      <c r="R126" s="112" t="s">
        <v>62</v>
      </c>
      <c r="S126" s="112" t="s">
        <v>63</v>
      </c>
    </row>
    <row r="127" spans="1:21" ht="16.2" thickBot="1" x14ac:dyDescent="0.35">
      <c r="A127" s="83" t="s">
        <v>66</v>
      </c>
      <c r="B127" s="84"/>
      <c r="C127" s="84"/>
      <c r="D127" s="84"/>
      <c r="E127" s="84"/>
      <c r="F127" s="84"/>
      <c r="G127" s="85"/>
      <c r="I127" s="138"/>
      <c r="J127" s="142" t="s">
        <v>64</v>
      </c>
      <c r="K127" s="143">
        <f>I119</f>
        <v>19253.051999999992</v>
      </c>
      <c r="L127" s="141"/>
      <c r="O127" s="145" t="s">
        <v>65</v>
      </c>
      <c r="P127" s="63">
        <f>R119+C140</f>
        <v>117</v>
      </c>
      <c r="Q127" s="63">
        <f>P127-S127</f>
        <v>78</v>
      </c>
      <c r="R127" s="121">
        <f>T119</f>
        <v>18</v>
      </c>
      <c r="S127" s="121">
        <f>U119+C140</f>
        <v>39</v>
      </c>
    </row>
    <row r="128" spans="1:21" ht="15.6" x14ac:dyDescent="0.3">
      <c r="A128" s="86"/>
      <c r="B128" s="87" t="s">
        <v>1</v>
      </c>
      <c r="C128" s="87" t="s">
        <v>33</v>
      </c>
      <c r="D128" s="87" t="s">
        <v>34</v>
      </c>
      <c r="E128" s="87" t="s">
        <v>35</v>
      </c>
      <c r="F128" s="87" t="s">
        <v>36</v>
      </c>
      <c r="G128" s="88"/>
      <c r="I128" s="138"/>
      <c r="J128" s="142" t="s">
        <v>67</v>
      </c>
      <c r="K128" s="143">
        <f>J119</f>
        <v>5561.2259999999987</v>
      </c>
      <c r="L128" s="141"/>
      <c r="Q128" s="146" t="s">
        <v>68</v>
      </c>
      <c r="R128" s="114" t="s">
        <v>69</v>
      </c>
      <c r="S128" s="147" t="s">
        <v>70</v>
      </c>
    </row>
    <row r="129" spans="1:19" ht="16.2" thickBot="1" x14ac:dyDescent="0.35">
      <c r="A129" s="86"/>
      <c r="B129" s="89">
        <v>2</v>
      </c>
      <c r="C129" s="87">
        <v>1</v>
      </c>
      <c r="D129" s="87">
        <v>2</v>
      </c>
      <c r="E129" s="87">
        <v>2</v>
      </c>
      <c r="F129" s="87">
        <f>C129*((62.123*D129)-63.781)</f>
        <v>60.464999999999996</v>
      </c>
      <c r="G129" s="88"/>
      <c r="I129" s="138"/>
      <c r="J129" s="148" t="s">
        <v>71</v>
      </c>
      <c r="K129" s="149">
        <f>K119+F140</f>
        <v>8259.8200000000015</v>
      </c>
      <c r="L129" s="141"/>
      <c r="Q129" s="150">
        <f>(2*R129*S129)/(R129+S129)</f>
        <v>0.73239436619718312</v>
      </c>
      <c r="R129" s="151">
        <f>Q127/(Q127+R127)</f>
        <v>0.8125</v>
      </c>
      <c r="S129" s="152">
        <f>Q127/(Q127+S127)</f>
        <v>0.66666666666666663</v>
      </c>
    </row>
    <row r="130" spans="1:19" x14ac:dyDescent="0.3">
      <c r="A130" s="86"/>
      <c r="B130" s="87">
        <v>2</v>
      </c>
      <c r="C130" s="87">
        <v>1</v>
      </c>
      <c r="D130" s="87">
        <v>3</v>
      </c>
      <c r="E130" s="87">
        <v>3</v>
      </c>
      <c r="F130" s="87">
        <f>C130*((62.123*D130)-63.781)</f>
        <v>122.58799999999999</v>
      </c>
      <c r="G130" s="88">
        <f>F129+F130</f>
        <v>183.053</v>
      </c>
    </row>
    <row r="131" spans="1:19" x14ac:dyDescent="0.3">
      <c r="A131" s="86"/>
      <c r="B131" s="89">
        <v>3</v>
      </c>
      <c r="C131" s="87">
        <v>2</v>
      </c>
      <c r="D131" s="87">
        <v>2</v>
      </c>
      <c r="E131" s="87">
        <v>4</v>
      </c>
      <c r="F131" s="87">
        <f t="shared" ref="F131:F139" si="43">C131*((62.123*D131)-63.781)</f>
        <v>120.92999999999999</v>
      </c>
      <c r="G131" s="88"/>
    </row>
    <row r="132" spans="1:19" x14ac:dyDescent="0.3">
      <c r="A132" s="86"/>
      <c r="B132" s="89">
        <v>4</v>
      </c>
      <c r="C132" s="87">
        <v>2</v>
      </c>
      <c r="D132" s="87">
        <v>2</v>
      </c>
      <c r="E132" s="87">
        <v>4</v>
      </c>
      <c r="F132" s="87">
        <f t="shared" si="43"/>
        <v>120.92999999999999</v>
      </c>
      <c r="G132" s="88"/>
    </row>
    <row r="133" spans="1:19" x14ac:dyDescent="0.3">
      <c r="A133" s="86"/>
      <c r="B133" s="89">
        <v>5</v>
      </c>
      <c r="C133" s="87">
        <v>5</v>
      </c>
      <c r="D133" s="87">
        <v>2</v>
      </c>
      <c r="E133" s="87">
        <v>10</v>
      </c>
      <c r="F133" s="87">
        <f t="shared" si="43"/>
        <v>302.32499999999999</v>
      </c>
      <c r="G133" s="88"/>
    </row>
    <row r="134" spans="1:19" x14ac:dyDescent="0.3">
      <c r="A134" s="86"/>
      <c r="B134" s="89">
        <v>5</v>
      </c>
      <c r="C134" s="87">
        <v>2</v>
      </c>
      <c r="D134" s="87">
        <v>2</v>
      </c>
      <c r="E134" s="87">
        <v>4</v>
      </c>
      <c r="F134" s="87">
        <f t="shared" si="43"/>
        <v>120.92999999999999</v>
      </c>
      <c r="G134" s="88"/>
    </row>
    <row r="135" spans="1:19" x14ac:dyDescent="0.3">
      <c r="A135" s="86"/>
      <c r="B135" s="89">
        <v>6</v>
      </c>
      <c r="C135" s="87">
        <v>1</v>
      </c>
      <c r="D135" s="87">
        <v>2</v>
      </c>
      <c r="E135" s="87">
        <v>2</v>
      </c>
      <c r="F135" s="87">
        <f t="shared" si="43"/>
        <v>60.464999999999996</v>
      </c>
      <c r="G135" s="88"/>
    </row>
    <row r="136" spans="1:19" x14ac:dyDescent="0.3">
      <c r="A136" s="86"/>
      <c r="B136" s="89">
        <v>6</v>
      </c>
      <c r="C136" s="87">
        <v>1</v>
      </c>
      <c r="D136" s="87">
        <v>8</v>
      </c>
      <c r="E136" s="87">
        <v>8</v>
      </c>
      <c r="F136" s="87">
        <f>C136*((62.123*D136)-63.781)</f>
        <v>433.20299999999997</v>
      </c>
      <c r="G136" s="88">
        <f>F135+F136</f>
        <v>493.66799999999995</v>
      </c>
    </row>
    <row r="137" spans="1:19" x14ac:dyDescent="0.3">
      <c r="A137" s="86"/>
      <c r="B137" s="89">
        <v>7</v>
      </c>
      <c r="C137" s="87">
        <v>2</v>
      </c>
      <c r="D137" s="87">
        <v>2</v>
      </c>
      <c r="E137" s="87">
        <v>4</v>
      </c>
      <c r="F137" s="87">
        <f t="shared" si="43"/>
        <v>120.92999999999999</v>
      </c>
      <c r="G137" s="88"/>
    </row>
    <row r="138" spans="1:19" x14ac:dyDescent="0.3">
      <c r="A138" s="86"/>
      <c r="B138" s="89">
        <v>7</v>
      </c>
      <c r="C138" s="87">
        <v>1</v>
      </c>
      <c r="D138" s="87">
        <v>2</v>
      </c>
      <c r="E138" s="87">
        <v>2</v>
      </c>
      <c r="F138" s="87">
        <f t="shared" si="43"/>
        <v>60.464999999999996</v>
      </c>
      <c r="G138" s="88"/>
    </row>
    <row r="139" spans="1:19" x14ac:dyDescent="0.3">
      <c r="A139" s="86"/>
      <c r="B139" s="89">
        <v>12</v>
      </c>
      <c r="C139" s="87">
        <v>2</v>
      </c>
      <c r="D139" s="87">
        <v>2</v>
      </c>
      <c r="E139" s="87">
        <v>4</v>
      </c>
      <c r="F139" s="87">
        <f t="shared" si="43"/>
        <v>120.92999999999999</v>
      </c>
      <c r="G139" s="88"/>
    </row>
    <row r="140" spans="1:19" ht="15" thickBot="1" x14ac:dyDescent="0.35">
      <c r="A140" s="108"/>
      <c r="B140" s="109" t="s">
        <v>16</v>
      </c>
      <c r="C140" s="109">
        <f>SUM(C129:C139)</f>
        <v>20</v>
      </c>
      <c r="D140" s="109"/>
      <c r="E140" s="109"/>
      <c r="F140" s="109">
        <f>SUM(F129:F139)</f>
        <v>1644.1610000000001</v>
      </c>
      <c r="G140" s="11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913B-8B96-4350-B19F-048FE8439F33}">
  <dimension ref="A1:AB197"/>
  <sheetViews>
    <sheetView topLeftCell="N1" zoomScale="85" zoomScaleNormal="85" workbookViewId="0">
      <selection activeCell="R35" sqref="R35"/>
    </sheetView>
  </sheetViews>
  <sheetFormatPr baseColWidth="10" defaultColWidth="9.109375" defaultRowHeight="14.4" x14ac:dyDescent="0.3"/>
  <cols>
    <col min="1" max="1" width="12.6640625" bestFit="1" customWidth="1"/>
    <col min="4" max="4" width="12.109375" bestFit="1" customWidth="1"/>
    <col min="5" max="5" width="29" bestFit="1" customWidth="1"/>
    <col min="8" max="8" width="14.109375" bestFit="1" customWidth="1"/>
    <col min="13" max="13" width="9.109375" style="66"/>
    <col min="14" max="14" width="8.5546875" style="66" bestFit="1" customWidth="1"/>
    <col min="15" max="15" width="23" style="66" bestFit="1" customWidth="1"/>
    <col min="16" max="16" width="37" style="66" bestFit="1" customWidth="1"/>
    <col min="17" max="17" width="49.6640625" bestFit="1" customWidth="1"/>
    <col min="18" max="18" width="37.6640625" bestFit="1" customWidth="1"/>
    <col min="19" max="19" width="49.109375" bestFit="1" customWidth="1"/>
    <col min="20" max="20" width="14.44140625" bestFit="1" customWidth="1"/>
    <col min="22" max="22" width="23.6640625" bestFit="1" customWidth="1"/>
    <col min="24" max="24" width="15.109375" customWidth="1"/>
    <col min="25" max="25" width="14" customWidth="1"/>
  </cols>
  <sheetData>
    <row r="1" spans="1:28" ht="18.600000000000001" thickBot="1" x14ac:dyDescent="0.4">
      <c r="A1" s="15" t="s">
        <v>1</v>
      </c>
      <c r="B1" s="16" t="s">
        <v>2</v>
      </c>
      <c r="C1" s="17" t="s">
        <v>3</v>
      </c>
      <c r="D1" s="16" t="s">
        <v>4</v>
      </c>
      <c r="E1" s="16" t="s">
        <v>5</v>
      </c>
      <c r="F1" s="18" t="s">
        <v>6</v>
      </c>
      <c r="G1" s="19" t="s">
        <v>7</v>
      </c>
      <c r="H1" s="19" t="s">
        <v>8</v>
      </c>
      <c r="I1" s="18" t="s">
        <v>9</v>
      </c>
      <c r="J1" s="20" t="s">
        <v>10</v>
      </c>
      <c r="K1" s="14" t="s">
        <v>11</v>
      </c>
      <c r="L1" s="20" t="s">
        <v>12</v>
      </c>
      <c r="N1" s="67" t="s">
        <v>1</v>
      </c>
      <c r="O1" s="68" t="s">
        <v>86</v>
      </c>
      <c r="P1" s="69" t="s">
        <v>87</v>
      </c>
      <c r="Q1" s="67" t="s">
        <v>84</v>
      </c>
      <c r="R1" s="213" t="s">
        <v>85</v>
      </c>
      <c r="S1" s="70" t="s">
        <v>83</v>
      </c>
      <c r="T1" s="68" t="s">
        <v>15</v>
      </c>
      <c r="U1" s="67" t="s">
        <v>1</v>
      </c>
    </row>
    <row r="2" spans="1:28" x14ac:dyDescent="0.3">
      <c r="A2" s="24">
        <v>1</v>
      </c>
      <c r="B2" s="25">
        <v>17</v>
      </c>
      <c r="C2" s="26">
        <v>0</v>
      </c>
      <c r="D2" s="25">
        <v>0</v>
      </c>
      <c r="E2" s="27">
        <v>4</v>
      </c>
      <c r="F2" s="28">
        <v>79</v>
      </c>
      <c r="G2" s="12">
        <v>1</v>
      </c>
      <c r="H2" s="12">
        <v>11</v>
      </c>
      <c r="I2" s="28">
        <v>53</v>
      </c>
      <c r="J2" s="29">
        <v>7</v>
      </c>
      <c r="K2" s="30">
        <v>0</v>
      </c>
      <c r="L2" s="29">
        <v>0</v>
      </c>
      <c r="N2" s="35" t="s">
        <v>18</v>
      </c>
      <c r="O2" s="36">
        <v>27.5</v>
      </c>
      <c r="P2" s="37">
        <v>28</v>
      </c>
      <c r="Q2" s="39">
        <f>(220.55*(O2*0.0945)^2)+(1518*O2*0.0945)-1386.6</f>
        <v>4047.787269609375</v>
      </c>
      <c r="R2" s="71">
        <f>(2*(5000*(P2/0.861448297))-22199)/10577</f>
        <v>28.631466060514491</v>
      </c>
      <c r="S2" s="39">
        <f>(220.55*(R2*0.0945)^2)+(1518*R2*0.0945)-1386.6</f>
        <v>4335.1860563215923</v>
      </c>
      <c r="T2" s="39">
        <f>Q2-S2</f>
        <v>-287.39878671221732</v>
      </c>
      <c r="U2" s="35" t="s">
        <v>18</v>
      </c>
      <c r="V2" s="52"/>
      <c r="W2" s="33"/>
      <c r="X2" s="52"/>
      <c r="Y2" s="52"/>
    </row>
    <row r="3" spans="1:28" x14ac:dyDescent="0.3">
      <c r="A3" s="24">
        <v>2</v>
      </c>
      <c r="B3" s="25">
        <v>6</v>
      </c>
      <c r="C3" s="26">
        <v>5</v>
      </c>
      <c r="D3" s="25">
        <v>0</v>
      </c>
      <c r="E3" s="27">
        <v>1</v>
      </c>
      <c r="F3" s="28">
        <v>38</v>
      </c>
      <c r="G3" s="12">
        <v>19</v>
      </c>
      <c r="H3" s="12">
        <v>0</v>
      </c>
      <c r="I3" s="28">
        <v>5</v>
      </c>
      <c r="J3" s="29">
        <v>2</v>
      </c>
      <c r="K3" s="30">
        <v>0</v>
      </c>
      <c r="L3" s="29">
        <v>0</v>
      </c>
      <c r="N3" s="72" t="s">
        <v>20</v>
      </c>
      <c r="O3" s="73">
        <v>30.5</v>
      </c>
      <c r="P3" s="74">
        <v>26</v>
      </c>
      <c r="Q3" s="39">
        <f>(220.55*(O3*0.0945)^2)+(1518*O3*0.0945)-1386.6</f>
        <v>4820.844864534376</v>
      </c>
      <c r="R3" s="71">
        <f>(2*(5000*(P3/0.861448297))-22199)/10577</f>
        <v>26.436447107516329</v>
      </c>
      <c r="S3" s="39">
        <f t="shared" ref="S3:S14" si="0">(220.55*(R3*0.0945)^2)+(1518*R3*0.0945)-1386.6</f>
        <v>3782.2368024176635</v>
      </c>
      <c r="T3" s="39">
        <f t="shared" ref="T3:T31" si="1">Q3-S3</f>
        <v>1038.6080621167125</v>
      </c>
      <c r="U3" s="72" t="s">
        <v>20</v>
      </c>
      <c r="V3" s="53" t="s">
        <v>21</v>
      </c>
      <c r="W3" s="53" t="s">
        <v>22</v>
      </c>
      <c r="X3" s="53" t="s">
        <v>23</v>
      </c>
      <c r="Y3" s="53" t="s">
        <v>24</v>
      </c>
      <c r="Z3" s="75" t="s">
        <v>19</v>
      </c>
    </row>
    <row r="4" spans="1:28" ht="15" thickBot="1" x14ac:dyDescent="0.35">
      <c r="A4" s="24">
        <v>3</v>
      </c>
      <c r="B4" s="25">
        <v>0</v>
      </c>
      <c r="C4" s="26">
        <v>0</v>
      </c>
      <c r="D4" s="25">
        <v>0</v>
      </c>
      <c r="E4" s="27">
        <v>0</v>
      </c>
      <c r="F4" s="28">
        <v>0</v>
      </c>
      <c r="G4" s="12">
        <v>0</v>
      </c>
      <c r="H4" s="12">
        <v>0</v>
      </c>
      <c r="I4" s="28">
        <v>0</v>
      </c>
      <c r="J4" s="29">
        <v>0</v>
      </c>
      <c r="K4" s="30">
        <v>0</v>
      </c>
      <c r="L4" s="29">
        <v>0</v>
      </c>
      <c r="N4" s="76" t="s">
        <v>18</v>
      </c>
      <c r="O4" s="77">
        <v>30.5</v>
      </c>
      <c r="P4" s="78">
        <v>32</v>
      </c>
      <c r="Q4" s="39">
        <f>(220.55*(O4*0.0945)^2)+(1518*O4*0.0945)-1386.6</f>
        <v>4820.844864534376</v>
      </c>
      <c r="R4" s="71">
        <f>(2*(5000*(P4/0.861448297))-22199)/10577</f>
        <v>33.021503966510821</v>
      </c>
      <c r="S4" s="39">
        <f t="shared" si="0"/>
        <v>5498.0220751764828</v>
      </c>
      <c r="T4" s="39">
        <f t="shared" si="1"/>
        <v>-677.17721064210673</v>
      </c>
      <c r="U4" s="76" t="s">
        <v>18</v>
      </c>
      <c r="V4" s="43">
        <f>SUM(Q2:Q4)</f>
        <v>13689.476998678127</v>
      </c>
      <c r="W4" s="43">
        <f>SUM(S2:S4)</f>
        <v>13615.444933915738</v>
      </c>
      <c r="X4" s="43">
        <f>-(T2+T4)</f>
        <v>964.57599735432404</v>
      </c>
      <c r="Y4" s="43">
        <f>T3</f>
        <v>1038.6080621167125</v>
      </c>
      <c r="Z4" s="34">
        <f>W4-X4</f>
        <v>12650.868936561414</v>
      </c>
      <c r="AA4" s="34">
        <f>(Z4+Y4+X4)/2</f>
        <v>7327.0264980162256</v>
      </c>
      <c r="AB4" s="34">
        <f>Z4-AA4</f>
        <v>5323.8424385451881</v>
      </c>
    </row>
    <row r="5" spans="1:28" x14ac:dyDescent="0.3">
      <c r="A5" s="24">
        <v>4</v>
      </c>
      <c r="B5" s="25">
        <v>3</v>
      </c>
      <c r="C5" s="26">
        <v>1</v>
      </c>
      <c r="D5" s="25">
        <v>0</v>
      </c>
      <c r="E5" s="27">
        <v>1</v>
      </c>
      <c r="F5" s="28">
        <v>8</v>
      </c>
      <c r="G5" s="12">
        <v>5</v>
      </c>
      <c r="H5" s="12">
        <v>0</v>
      </c>
      <c r="I5" s="28">
        <v>10</v>
      </c>
      <c r="J5" s="29">
        <v>0</v>
      </c>
      <c r="K5" s="30">
        <v>0</v>
      </c>
      <c r="L5" s="29">
        <v>0</v>
      </c>
      <c r="N5" s="35" t="s">
        <v>25</v>
      </c>
      <c r="O5" s="36">
        <v>27.5</v>
      </c>
      <c r="P5" s="37">
        <v>28</v>
      </c>
      <c r="Q5" s="39">
        <f>(220.55*(O5*0.0945)^2)+(1518*O5*0.0945)-1386.6</f>
        <v>4047.787269609375</v>
      </c>
      <c r="R5" s="71">
        <f>(2*(5000*(P5/0.861448297))-22199)/10577</f>
        <v>28.631466060514491</v>
      </c>
      <c r="S5" s="39">
        <f t="shared" si="0"/>
        <v>4335.1860563215923</v>
      </c>
      <c r="T5" s="39">
        <f t="shared" si="1"/>
        <v>-287.39878671221732</v>
      </c>
      <c r="U5" s="35" t="s">
        <v>25</v>
      </c>
      <c r="V5" s="52"/>
      <c r="W5" s="52"/>
      <c r="X5" s="52"/>
      <c r="Y5" s="52"/>
    </row>
    <row r="6" spans="1:28" x14ac:dyDescent="0.3">
      <c r="A6" s="24">
        <v>5</v>
      </c>
      <c r="B6" s="25">
        <v>1</v>
      </c>
      <c r="C6" s="26">
        <v>0</v>
      </c>
      <c r="D6" s="25">
        <v>0</v>
      </c>
      <c r="E6" s="27">
        <v>0</v>
      </c>
      <c r="F6" s="28">
        <v>3</v>
      </c>
      <c r="G6" s="12">
        <v>0</v>
      </c>
      <c r="H6" s="12">
        <v>0</v>
      </c>
      <c r="I6" s="28">
        <v>0</v>
      </c>
      <c r="J6" s="29">
        <v>0</v>
      </c>
      <c r="K6" s="30">
        <v>0</v>
      </c>
      <c r="L6" s="29">
        <v>0</v>
      </c>
      <c r="N6" s="72" t="s">
        <v>25</v>
      </c>
      <c r="O6" s="73">
        <v>27.5</v>
      </c>
      <c r="P6" s="74">
        <v>29</v>
      </c>
      <c r="Q6" s="39">
        <f>(220.55*(O6*0.0945)^2)+(1518*O6*0.0945)-1386.6</f>
        <v>4047.787269609375</v>
      </c>
      <c r="R6" s="71">
        <f>(2*(5000*(P6/0.861448297))-22199)/10577</f>
        <v>29.728975537013575</v>
      </c>
      <c r="S6" s="39">
        <f t="shared" si="0"/>
        <v>4618.7778721544364</v>
      </c>
      <c r="T6" s="39">
        <f t="shared" si="1"/>
        <v>-570.99060254506139</v>
      </c>
      <c r="U6" s="72" t="s">
        <v>25</v>
      </c>
      <c r="V6" s="53"/>
      <c r="W6" s="53"/>
      <c r="X6" s="53"/>
      <c r="Y6" s="53"/>
    </row>
    <row r="7" spans="1:28" x14ac:dyDescent="0.3">
      <c r="A7" s="24">
        <v>6</v>
      </c>
      <c r="B7" s="25">
        <v>5</v>
      </c>
      <c r="C7" s="26">
        <v>0</v>
      </c>
      <c r="D7" s="25">
        <v>0</v>
      </c>
      <c r="E7" s="27">
        <v>1</v>
      </c>
      <c r="F7" s="28">
        <v>24</v>
      </c>
      <c r="G7" s="12">
        <v>0</v>
      </c>
      <c r="H7" s="12">
        <v>2</v>
      </c>
      <c r="I7" s="28">
        <v>2</v>
      </c>
      <c r="J7" s="29">
        <v>0</v>
      </c>
      <c r="K7" s="30">
        <v>0</v>
      </c>
      <c r="L7" s="29">
        <v>0</v>
      </c>
      <c r="N7" s="72" t="s">
        <v>25</v>
      </c>
      <c r="O7" s="73">
        <v>27.5</v>
      </c>
      <c r="P7" s="74">
        <v>28</v>
      </c>
      <c r="Q7" s="39">
        <f>(220.55*(O7*0.0945)^2)+(1518*O7*0.0945)-1386.6</f>
        <v>4047.787269609375</v>
      </c>
      <c r="R7" s="71">
        <f>(2*(5000*(P7/0.861448297))-22199)/10577</f>
        <v>28.631466060514491</v>
      </c>
      <c r="S7" s="39">
        <f t="shared" si="0"/>
        <v>4335.1860563215923</v>
      </c>
      <c r="T7" s="39">
        <f t="shared" si="1"/>
        <v>-287.39878671221732</v>
      </c>
      <c r="U7" s="72" t="s">
        <v>25</v>
      </c>
      <c r="V7" s="53" t="s">
        <v>21</v>
      </c>
      <c r="W7" s="53" t="s">
        <v>22</v>
      </c>
      <c r="X7" s="53" t="s">
        <v>23</v>
      </c>
      <c r="Y7" s="53" t="s">
        <v>24</v>
      </c>
      <c r="Z7" s="75" t="s">
        <v>19</v>
      </c>
    </row>
    <row r="8" spans="1:28" ht="15" thickBot="1" x14ac:dyDescent="0.35">
      <c r="A8" s="24">
        <v>7</v>
      </c>
      <c r="B8" s="25">
        <v>7</v>
      </c>
      <c r="C8" s="26">
        <v>0</v>
      </c>
      <c r="D8" s="25">
        <v>0</v>
      </c>
      <c r="E8" s="27">
        <v>0</v>
      </c>
      <c r="F8" s="28">
        <v>24</v>
      </c>
      <c r="G8" s="12">
        <v>0</v>
      </c>
      <c r="H8" s="12">
        <v>1</v>
      </c>
      <c r="I8" s="28">
        <v>0</v>
      </c>
      <c r="J8" s="29">
        <v>3</v>
      </c>
      <c r="K8" s="30">
        <v>0</v>
      </c>
      <c r="L8" s="29">
        <v>0</v>
      </c>
      <c r="N8" s="76" t="s">
        <v>25</v>
      </c>
      <c r="O8" s="77">
        <v>27.5</v>
      </c>
      <c r="P8" s="78">
        <v>28</v>
      </c>
      <c r="Q8" s="39">
        <f>(220.55*(O8*0.0945)^2)+(1518*O8*0.0945)-1386.6</f>
        <v>4047.787269609375</v>
      </c>
      <c r="R8" s="71">
        <f>(2*(5000*(P8/0.861448297))-22199)/10577</f>
        <v>28.631466060514491</v>
      </c>
      <c r="S8" s="39">
        <f t="shared" si="0"/>
        <v>4335.1860563215923</v>
      </c>
      <c r="T8" s="39">
        <f t="shared" si="1"/>
        <v>-287.39878671221732</v>
      </c>
      <c r="U8" s="76" t="s">
        <v>25</v>
      </c>
      <c r="V8" s="43">
        <f>SUM(Q5:Q8)</f>
        <v>16191.1490784375</v>
      </c>
      <c r="W8" s="43">
        <f>SUM(S5:S8)</f>
        <v>17624.336041119212</v>
      </c>
      <c r="X8" s="43">
        <f>W8-V8</f>
        <v>1433.1869626817115</v>
      </c>
      <c r="Y8" s="43">
        <v>0</v>
      </c>
      <c r="Z8" s="34">
        <f>W8-X8</f>
        <v>16191.1490784375</v>
      </c>
      <c r="AA8" s="34"/>
      <c r="AB8" s="34"/>
    </row>
    <row r="9" spans="1:28" x14ac:dyDescent="0.3">
      <c r="A9" s="24">
        <v>8</v>
      </c>
      <c r="B9" s="25">
        <v>8</v>
      </c>
      <c r="C9" s="26">
        <v>0</v>
      </c>
      <c r="D9" s="25">
        <v>0</v>
      </c>
      <c r="E9" s="27">
        <v>0</v>
      </c>
      <c r="F9" s="28">
        <v>34</v>
      </c>
      <c r="G9" s="12">
        <v>0</v>
      </c>
      <c r="H9" s="12">
        <v>0</v>
      </c>
      <c r="I9" s="28">
        <v>3</v>
      </c>
      <c r="J9" s="29">
        <v>1</v>
      </c>
      <c r="K9" s="30">
        <v>0</v>
      </c>
      <c r="L9" s="29">
        <v>6</v>
      </c>
      <c r="N9" s="35" t="s">
        <v>26</v>
      </c>
      <c r="O9" s="36">
        <v>18</v>
      </c>
      <c r="P9" s="37">
        <v>20</v>
      </c>
      <c r="Q9" s="39">
        <f>(220.55*(O9*0.0945)^2)+(1518*O9*0.0945)-1386.6</f>
        <v>1833.6575905499999</v>
      </c>
      <c r="R9" s="71">
        <f>(2*(5000*(P9/0.861448297))-22199)/10577</f>
        <v>19.851390248521849</v>
      </c>
      <c r="S9" s="39">
        <f t="shared" si="0"/>
        <v>2237.264062799939</v>
      </c>
      <c r="T9" s="39">
        <f t="shared" si="1"/>
        <v>-403.60647224993909</v>
      </c>
      <c r="U9" s="35" t="s">
        <v>26</v>
      </c>
      <c r="V9" s="53" t="s">
        <v>21</v>
      </c>
      <c r="W9" s="53" t="s">
        <v>22</v>
      </c>
      <c r="X9" s="53" t="s">
        <v>23</v>
      </c>
      <c r="Y9" s="53" t="s">
        <v>24</v>
      </c>
      <c r="Z9" s="75" t="s">
        <v>19</v>
      </c>
    </row>
    <row r="10" spans="1:28" ht="15" thickBot="1" x14ac:dyDescent="0.35">
      <c r="A10" s="24">
        <v>9</v>
      </c>
      <c r="B10" s="25">
        <v>13</v>
      </c>
      <c r="C10" s="26">
        <v>0</v>
      </c>
      <c r="D10" s="25">
        <v>1</v>
      </c>
      <c r="E10" s="27">
        <v>1</v>
      </c>
      <c r="F10" s="28">
        <v>74</v>
      </c>
      <c r="G10" s="12">
        <v>0</v>
      </c>
      <c r="H10" s="12">
        <v>13</v>
      </c>
      <c r="I10" s="28">
        <v>2</v>
      </c>
      <c r="J10" s="29">
        <v>0</v>
      </c>
      <c r="K10" s="30">
        <v>0</v>
      </c>
      <c r="L10" s="29">
        <v>0</v>
      </c>
      <c r="N10" s="76" t="s">
        <v>26</v>
      </c>
      <c r="O10" s="77">
        <v>18</v>
      </c>
      <c r="P10" s="78">
        <v>20</v>
      </c>
      <c r="Q10" s="39">
        <f>(220.55*(O10*0.0945)^2)+(1518*O10*0.0945)-1386.6</f>
        <v>1833.6575905499999</v>
      </c>
      <c r="R10" s="71">
        <f>(2*(5000*(P10/0.861448297))-22199)/10577</f>
        <v>19.851390248521849</v>
      </c>
      <c r="S10" s="39">
        <f t="shared" si="0"/>
        <v>2237.264062799939</v>
      </c>
      <c r="T10" s="39">
        <f t="shared" si="1"/>
        <v>-403.60647224993909</v>
      </c>
      <c r="U10" s="76" t="s">
        <v>26</v>
      </c>
      <c r="V10" s="43">
        <f>SUM(Q9:Q10)</f>
        <v>3667.3151810999998</v>
      </c>
      <c r="W10" s="43">
        <f>SUM(S9:S10)</f>
        <v>4474.528125599878</v>
      </c>
      <c r="X10" s="43">
        <f>W10-V10</f>
        <v>807.21294449987818</v>
      </c>
      <c r="Y10" s="43">
        <v>0</v>
      </c>
      <c r="Z10" s="34">
        <f>W10-X10</f>
        <v>3667.3151810999998</v>
      </c>
    </row>
    <row r="11" spans="1:28" x14ac:dyDescent="0.3">
      <c r="A11" s="24">
        <v>10</v>
      </c>
      <c r="B11" s="25">
        <v>0</v>
      </c>
      <c r="C11" s="26">
        <v>1</v>
      </c>
      <c r="D11" s="25">
        <v>0</v>
      </c>
      <c r="E11" s="27">
        <v>4</v>
      </c>
      <c r="F11" s="28">
        <v>0</v>
      </c>
      <c r="G11" s="12">
        <v>3</v>
      </c>
      <c r="H11" s="12">
        <v>0</v>
      </c>
      <c r="I11" s="28">
        <v>8</v>
      </c>
      <c r="J11" s="29">
        <v>0</v>
      </c>
      <c r="K11" s="30">
        <v>0</v>
      </c>
      <c r="L11" s="29">
        <v>0</v>
      </c>
      <c r="N11" s="35" t="s">
        <v>27</v>
      </c>
      <c r="O11" s="36">
        <v>19</v>
      </c>
      <c r="P11" s="37">
        <v>20</v>
      </c>
      <c r="Q11" s="39">
        <f>(220.55*(O11*0.0945)^2)+(1518*O11*0.0945)-1386.6</f>
        <v>2049.9825561375001</v>
      </c>
      <c r="R11" s="71">
        <f>(2*(5000*(P11/0.861448297))-22199)/10577</f>
        <v>19.851390248521849</v>
      </c>
      <c r="S11" s="39">
        <f t="shared" si="0"/>
        <v>2237.264062799939</v>
      </c>
      <c r="T11" s="39">
        <f t="shared" si="1"/>
        <v>-187.28150666243891</v>
      </c>
      <c r="U11" s="35" t="s">
        <v>27</v>
      </c>
      <c r="V11" s="52"/>
      <c r="W11" s="52"/>
      <c r="X11" s="52"/>
      <c r="Y11" s="52"/>
    </row>
    <row r="12" spans="1:28" x14ac:dyDescent="0.3">
      <c r="A12" s="24">
        <v>11</v>
      </c>
      <c r="B12" s="25">
        <v>0</v>
      </c>
      <c r="C12" s="26">
        <v>1</v>
      </c>
      <c r="D12" s="25">
        <v>0</v>
      </c>
      <c r="E12" s="27">
        <v>0</v>
      </c>
      <c r="F12" s="28">
        <v>0</v>
      </c>
      <c r="G12" s="12">
        <v>4</v>
      </c>
      <c r="H12" s="12">
        <v>0</v>
      </c>
      <c r="I12" s="28">
        <v>0</v>
      </c>
      <c r="J12" s="29">
        <v>0</v>
      </c>
      <c r="K12" s="30">
        <v>0</v>
      </c>
      <c r="L12" s="29">
        <v>0</v>
      </c>
      <c r="N12" s="72" t="s">
        <v>27</v>
      </c>
      <c r="O12" s="73">
        <v>27.5</v>
      </c>
      <c r="P12" s="74">
        <v>28</v>
      </c>
      <c r="Q12" s="39">
        <f>(220.55*(O12*0.0945)^2)+(1518*O12*0.0945)-1386.6</f>
        <v>4047.787269609375</v>
      </c>
      <c r="R12" s="71">
        <f>(2*(5000*(P12/0.861448297))-22199)/10577</f>
        <v>28.631466060514491</v>
      </c>
      <c r="S12" s="39">
        <f t="shared" si="0"/>
        <v>4335.1860563215923</v>
      </c>
      <c r="T12" s="39">
        <f t="shared" si="1"/>
        <v>-287.39878671221732</v>
      </c>
      <c r="U12" s="72" t="s">
        <v>27</v>
      </c>
      <c r="V12" s="53" t="s">
        <v>21</v>
      </c>
      <c r="W12" s="53" t="s">
        <v>22</v>
      </c>
      <c r="X12" s="53" t="s">
        <v>23</v>
      </c>
      <c r="Y12" s="53" t="s">
        <v>24</v>
      </c>
      <c r="Z12" s="75" t="s">
        <v>19</v>
      </c>
    </row>
    <row r="13" spans="1:28" ht="15" thickBot="1" x14ac:dyDescent="0.35">
      <c r="A13" s="24">
        <v>12</v>
      </c>
      <c r="B13" s="25">
        <v>7</v>
      </c>
      <c r="C13" s="26">
        <v>0</v>
      </c>
      <c r="D13" s="25">
        <v>0</v>
      </c>
      <c r="E13" s="27">
        <v>2</v>
      </c>
      <c r="F13" s="28">
        <v>33</v>
      </c>
      <c r="G13" s="12">
        <v>0</v>
      </c>
      <c r="H13" s="12">
        <v>1</v>
      </c>
      <c r="I13" s="28">
        <v>8</v>
      </c>
      <c r="J13" s="29">
        <v>0</v>
      </c>
      <c r="K13" s="30">
        <v>0</v>
      </c>
      <c r="L13" s="29">
        <v>0</v>
      </c>
      <c r="N13" s="76" t="s">
        <v>27</v>
      </c>
      <c r="O13" s="77">
        <v>28.5</v>
      </c>
      <c r="P13" s="78">
        <v>29</v>
      </c>
      <c r="Q13" s="39">
        <f>(220.55*(O13*0.0945)^2)+(1518*O13*0.0945)-1386.6</f>
        <v>4301.5340013093755</v>
      </c>
      <c r="R13" s="71">
        <f>(2*(5000*(P13/0.861448297))-22199)/10577</f>
        <v>29.728975537013575</v>
      </c>
      <c r="S13" s="39">
        <f t="shared" si="0"/>
        <v>4618.7778721544364</v>
      </c>
      <c r="T13" s="39">
        <f t="shared" si="1"/>
        <v>-317.24387084506088</v>
      </c>
      <c r="U13" s="76" t="s">
        <v>27</v>
      </c>
      <c r="V13" s="43">
        <f>SUM(Q11:Q13)</f>
        <v>10399.30382705625</v>
      </c>
      <c r="W13" s="43">
        <f>SUM(S11:S13)</f>
        <v>11191.227991275968</v>
      </c>
      <c r="X13" s="43">
        <f>W13-V13</f>
        <v>791.92416421971757</v>
      </c>
      <c r="Y13" s="43">
        <v>0</v>
      </c>
      <c r="Z13" s="34">
        <f>W13-X13</f>
        <v>10399.30382705625</v>
      </c>
    </row>
    <row r="14" spans="1:28" ht="15" thickBot="1" x14ac:dyDescent="0.35">
      <c r="A14" s="24">
        <v>13</v>
      </c>
      <c r="B14" s="25">
        <v>5</v>
      </c>
      <c r="C14" s="26">
        <v>4</v>
      </c>
      <c r="D14" s="25">
        <v>1</v>
      </c>
      <c r="E14" s="27">
        <v>3</v>
      </c>
      <c r="F14" s="28">
        <v>27</v>
      </c>
      <c r="G14" s="12">
        <v>20</v>
      </c>
      <c r="H14" s="12">
        <v>5</v>
      </c>
      <c r="I14" s="28">
        <v>9</v>
      </c>
      <c r="J14" s="29">
        <v>10</v>
      </c>
      <c r="K14" s="30">
        <v>0</v>
      </c>
      <c r="L14" s="29">
        <v>4</v>
      </c>
      <c r="N14" s="79" t="s">
        <v>28</v>
      </c>
      <c r="O14" s="80">
        <v>19</v>
      </c>
      <c r="P14" s="81">
        <v>21</v>
      </c>
      <c r="Q14" s="39">
        <f>(220.55*(O14*0.0945)^2)+(1518*O14*0.0945)-1386.6</f>
        <v>2049.9825561375001</v>
      </c>
      <c r="R14" s="71">
        <f>(2*(5000*(P14/0.861448297))-22199)/10577</f>
        <v>20.948899725020926</v>
      </c>
      <c r="S14" s="39">
        <f t="shared" si="0"/>
        <v>2482.8975379347607</v>
      </c>
      <c r="T14" s="39">
        <f t="shared" si="1"/>
        <v>-432.91498179726068</v>
      </c>
      <c r="U14" s="79" t="s">
        <v>28</v>
      </c>
      <c r="V14" s="43">
        <f>SUM(Q14)</f>
        <v>2049.9825561375001</v>
      </c>
      <c r="W14" s="43">
        <f>SUM(S14)</f>
        <v>2482.8975379347607</v>
      </c>
      <c r="X14" s="43">
        <f>W14-V14</f>
        <v>432.91498179726068</v>
      </c>
      <c r="Y14" s="43">
        <v>0</v>
      </c>
      <c r="Z14" s="34">
        <f>W14-X14</f>
        <v>2049.9825561375001</v>
      </c>
    </row>
    <row r="15" spans="1:28" x14ac:dyDescent="0.3">
      <c r="A15" s="24">
        <v>14</v>
      </c>
      <c r="B15" s="25">
        <v>4</v>
      </c>
      <c r="C15" s="26">
        <v>0</v>
      </c>
      <c r="D15" s="25">
        <v>0</v>
      </c>
      <c r="E15" s="27">
        <v>2</v>
      </c>
      <c r="F15" s="28">
        <v>21</v>
      </c>
      <c r="G15" s="12">
        <v>1</v>
      </c>
      <c r="H15" s="12">
        <v>0</v>
      </c>
      <c r="I15" s="28">
        <v>2</v>
      </c>
      <c r="J15" s="29">
        <v>0</v>
      </c>
      <c r="K15" s="30">
        <v>0</v>
      </c>
      <c r="L15" s="29">
        <v>0</v>
      </c>
      <c r="N15" s="35" t="s">
        <v>29</v>
      </c>
      <c r="O15" s="36">
        <v>26.5</v>
      </c>
      <c r="P15" s="37">
        <v>0</v>
      </c>
      <c r="Q15" s="39">
        <f>(220.55*(O15*0.0945)^2)+(1518*O15*0.0945)-1386.6</f>
        <v>3797.9796711843751</v>
      </c>
      <c r="R15" s="71">
        <v>0</v>
      </c>
      <c r="S15" s="39">
        <v>0</v>
      </c>
      <c r="T15" s="39">
        <f t="shared" si="1"/>
        <v>3797.9796711843751</v>
      </c>
      <c r="U15" s="35" t="s">
        <v>29</v>
      </c>
      <c r="V15" s="52"/>
      <c r="W15" s="52"/>
      <c r="X15" s="52"/>
      <c r="Y15" s="52"/>
    </row>
    <row r="16" spans="1:28" x14ac:dyDescent="0.3">
      <c r="A16" s="24">
        <v>15</v>
      </c>
      <c r="B16" s="25">
        <v>0</v>
      </c>
      <c r="C16" s="26">
        <v>3</v>
      </c>
      <c r="D16" s="25">
        <v>0</v>
      </c>
      <c r="E16" s="27">
        <v>0</v>
      </c>
      <c r="F16" s="28">
        <v>0</v>
      </c>
      <c r="G16" s="12">
        <v>15</v>
      </c>
      <c r="H16" s="12">
        <v>0</v>
      </c>
      <c r="I16" s="28">
        <v>0</v>
      </c>
      <c r="J16" s="29">
        <v>0</v>
      </c>
      <c r="K16" s="30">
        <v>2</v>
      </c>
      <c r="L16" s="29">
        <v>0</v>
      </c>
      <c r="N16" s="72" t="s">
        <v>29</v>
      </c>
      <c r="O16" s="73">
        <v>24</v>
      </c>
      <c r="P16" s="74">
        <v>0</v>
      </c>
      <c r="Q16" s="39">
        <f>(220.55*(O16*0.0945)^2)+(1518*O16*0.0945)-1386.6</f>
        <v>3190.6943832000002</v>
      </c>
      <c r="R16" s="71">
        <v>0</v>
      </c>
      <c r="S16" s="39">
        <v>0</v>
      </c>
      <c r="T16" s="39">
        <f t="shared" si="1"/>
        <v>3190.6943832000002</v>
      </c>
      <c r="U16" s="72" t="s">
        <v>29</v>
      </c>
      <c r="V16" s="53"/>
      <c r="W16" s="53"/>
      <c r="X16" s="53"/>
      <c r="Y16" s="53"/>
    </row>
    <row r="17" spans="1:28" x14ac:dyDescent="0.3">
      <c r="A17" s="24">
        <v>16</v>
      </c>
      <c r="B17" s="25">
        <v>0</v>
      </c>
      <c r="C17" s="26">
        <v>1</v>
      </c>
      <c r="D17" s="25">
        <v>0</v>
      </c>
      <c r="E17" s="27">
        <v>1</v>
      </c>
      <c r="F17" s="28">
        <v>0</v>
      </c>
      <c r="G17" s="12">
        <v>6</v>
      </c>
      <c r="H17" s="12">
        <v>0</v>
      </c>
      <c r="I17" s="28">
        <v>22</v>
      </c>
      <c r="J17" s="29">
        <v>0</v>
      </c>
      <c r="K17" s="30">
        <v>0</v>
      </c>
      <c r="L17" s="29">
        <v>0</v>
      </c>
      <c r="N17" s="72" t="s">
        <v>29</v>
      </c>
      <c r="O17" s="73">
        <v>22</v>
      </c>
      <c r="P17" s="74">
        <v>0</v>
      </c>
      <c r="Q17" s="39">
        <f>(220.55*(O17*0.0945)^2)+(1518*O17*0.0945)-1386.6</f>
        <v>2722.5922525500005</v>
      </c>
      <c r="R17" s="71">
        <v>0</v>
      </c>
      <c r="S17" s="39">
        <v>0</v>
      </c>
      <c r="T17" s="39">
        <f t="shared" si="1"/>
        <v>2722.5922525500005</v>
      </c>
      <c r="U17" s="72" t="s">
        <v>29</v>
      </c>
      <c r="V17" s="53"/>
      <c r="W17" s="53"/>
      <c r="X17" s="53"/>
      <c r="Y17" s="53"/>
    </row>
    <row r="18" spans="1:28" ht="15" thickBot="1" x14ac:dyDescent="0.35">
      <c r="A18" s="24">
        <v>17</v>
      </c>
      <c r="B18" s="25">
        <v>4</v>
      </c>
      <c r="C18" s="26">
        <v>0</v>
      </c>
      <c r="D18" s="25">
        <v>0</v>
      </c>
      <c r="E18" s="27">
        <v>0</v>
      </c>
      <c r="F18" s="28">
        <v>22</v>
      </c>
      <c r="G18" s="12">
        <v>1</v>
      </c>
      <c r="H18" s="12">
        <v>0</v>
      </c>
      <c r="I18" s="28">
        <v>0</v>
      </c>
      <c r="J18" s="29">
        <v>0</v>
      </c>
      <c r="K18" s="30">
        <v>0</v>
      </c>
      <c r="L18" s="29">
        <v>0</v>
      </c>
      <c r="N18" s="72" t="s">
        <v>29</v>
      </c>
      <c r="O18" s="73">
        <v>25</v>
      </c>
      <c r="P18" s="74">
        <v>29</v>
      </c>
      <c r="Q18" s="39">
        <f>(220.55*(O18*0.0945)^2)+(1518*O18*0.0945)-1386.6</f>
        <v>3430.6541484374998</v>
      </c>
      <c r="R18" s="71">
        <f>(2*(5000*(P18/0.861448297))-22199)/10577</f>
        <v>29.728975537013575</v>
      </c>
      <c r="S18" s="39">
        <f t="shared" ref="S18:S31" si="2">(220.55*(R18*0.0945)^2)+(1518*R18*0.0945)-1386.6</f>
        <v>4618.7778721544364</v>
      </c>
      <c r="T18" s="39">
        <f t="shared" si="1"/>
        <v>-1188.1237237169366</v>
      </c>
      <c r="U18" s="72" t="s">
        <v>29</v>
      </c>
      <c r="V18" s="53"/>
      <c r="W18" s="53"/>
      <c r="X18" s="53"/>
      <c r="Y18" s="53"/>
    </row>
    <row r="19" spans="1:28" ht="15" thickBot="1" x14ac:dyDescent="0.35">
      <c r="A19" s="15" t="s">
        <v>16</v>
      </c>
      <c r="B19" s="55">
        <f t="shared" ref="B19:L19" si="3">SUM(B2:B18)</f>
        <v>80</v>
      </c>
      <c r="C19" s="56">
        <f>SUM(C2:C18)</f>
        <v>16</v>
      </c>
      <c r="D19" s="56">
        <f>SUM(D2:D18)</f>
        <v>2</v>
      </c>
      <c r="E19" s="57">
        <f t="shared" si="3"/>
        <v>20</v>
      </c>
      <c r="F19" s="18">
        <f t="shared" si="3"/>
        <v>387</v>
      </c>
      <c r="G19" s="19">
        <f t="shared" si="3"/>
        <v>75</v>
      </c>
      <c r="H19" s="19">
        <f t="shared" si="3"/>
        <v>33</v>
      </c>
      <c r="I19" s="18">
        <f t="shared" si="3"/>
        <v>124</v>
      </c>
      <c r="J19" s="20">
        <f t="shared" si="3"/>
        <v>23</v>
      </c>
      <c r="K19" s="14">
        <f t="shared" si="3"/>
        <v>2</v>
      </c>
      <c r="L19" s="20">
        <f t="shared" si="3"/>
        <v>10</v>
      </c>
      <c r="N19" s="72" t="s">
        <v>29</v>
      </c>
      <c r="O19" s="73">
        <v>58</v>
      </c>
      <c r="P19" s="74">
        <v>56</v>
      </c>
      <c r="Q19" s="39">
        <f>(220.55*(O19*0.0945)^2)+(1518*O19*0.0945)-1386.6</f>
        <v>13559.18016855</v>
      </c>
      <c r="R19" s="71">
        <f>(2*(5000*(P19/0.861448297))-22199)/10577</f>
        <v>59.361731402488758</v>
      </c>
      <c r="S19" s="39">
        <f t="shared" si="2"/>
        <v>14069.288497622665</v>
      </c>
      <c r="T19" s="39">
        <f t="shared" si="1"/>
        <v>-510.10832907266558</v>
      </c>
      <c r="U19" s="72" t="s">
        <v>29</v>
      </c>
      <c r="V19" s="53"/>
      <c r="W19" s="53"/>
      <c r="X19" s="53"/>
      <c r="Y19" s="53"/>
    </row>
    <row r="20" spans="1:28" ht="15" thickBot="1" x14ac:dyDescent="0.35">
      <c r="E20" s="58" t="s">
        <v>0</v>
      </c>
      <c r="F20" s="59">
        <f>(62.123*F19)-63.781</f>
        <v>23977.82</v>
      </c>
      <c r="G20" s="10">
        <f>(62.123*G19)-63.781</f>
        <v>4595.4439999999995</v>
      </c>
      <c r="H20" s="10">
        <f>(62.123*H19)-63.781</f>
        <v>1986.2779999999998</v>
      </c>
      <c r="I20" s="60">
        <f t="shared" ref="I20" si="4">(62.123*I19)-63.781</f>
        <v>7639.4709999999995</v>
      </c>
      <c r="N20" s="72" t="s">
        <v>29</v>
      </c>
      <c r="O20" s="73">
        <v>57</v>
      </c>
      <c r="P20" s="74">
        <v>56</v>
      </c>
      <c r="Q20" s="39">
        <f>(220.55*(O20*0.0945)^2)+(1518*O20*0.0945)-1386.6</f>
        <v>13189.229005237499</v>
      </c>
      <c r="R20" s="71">
        <f>(2*(5000*(P20/0.861448297))-22199)/10577</f>
        <v>59.361731402488758</v>
      </c>
      <c r="S20" s="39">
        <f t="shared" si="2"/>
        <v>14069.288497622665</v>
      </c>
      <c r="T20" s="39">
        <f t="shared" si="1"/>
        <v>-880.05949238516587</v>
      </c>
      <c r="U20" s="72" t="s">
        <v>29</v>
      </c>
      <c r="V20" s="53"/>
      <c r="W20" s="53"/>
      <c r="X20" s="53"/>
      <c r="Y20" s="53"/>
    </row>
    <row r="21" spans="1:28" x14ac:dyDescent="0.3">
      <c r="N21" s="72" t="s">
        <v>29</v>
      </c>
      <c r="O21" s="73">
        <v>57</v>
      </c>
      <c r="P21" s="74">
        <v>56</v>
      </c>
      <c r="Q21" s="39">
        <f>(220.55*(O21*0.0945)^2)+(1518*O21*0.0945)-1386.6</f>
        <v>13189.229005237499</v>
      </c>
      <c r="R21" s="71">
        <f>(2*(5000*(P21/0.861448297))-22199)/10577</f>
        <v>59.361731402488758</v>
      </c>
      <c r="S21" s="39">
        <f t="shared" si="2"/>
        <v>14069.288497622665</v>
      </c>
      <c r="T21" s="39">
        <f t="shared" si="1"/>
        <v>-880.05949238516587</v>
      </c>
      <c r="U21" s="72" t="s">
        <v>29</v>
      </c>
      <c r="V21" s="53"/>
      <c r="W21" s="53"/>
      <c r="X21" s="53"/>
      <c r="Y21" s="53"/>
    </row>
    <row r="22" spans="1:28" ht="15" thickBot="1" x14ac:dyDescent="0.35">
      <c r="N22" s="72" t="s">
        <v>29</v>
      </c>
      <c r="O22" s="73">
        <v>56.5</v>
      </c>
      <c r="P22" s="74">
        <v>48</v>
      </c>
      <c r="Q22" s="39">
        <f>(220.55*(O22*0.0945)^2)+(1518*O22*0.0945)-1386.6</f>
        <v>13005.730598559376</v>
      </c>
      <c r="R22" s="71">
        <f>(2*(5000*(P22/0.861448297))-22199)/10577</f>
        <v>50.581655590496112</v>
      </c>
      <c r="S22" s="39">
        <f t="shared" si="2"/>
        <v>10908.53296455644</v>
      </c>
      <c r="T22" s="39">
        <f t="shared" si="1"/>
        <v>2097.197634002936</v>
      </c>
      <c r="U22" s="72" t="s">
        <v>29</v>
      </c>
      <c r="V22" s="53"/>
      <c r="W22" s="53"/>
      <c r="X22" s="53"/>
      <c r="Y22" s="53"/>
    </row>
    <row r="23" spans="1:28" ht="15" thickBot="1" x14ac:dyDescent="0.35">
      <c r="A23" s="61" t="s">
        <v>17</v>
      </c>
      <c r="B23" s="62">
        <v>9.4500000000000001E-2</v>
      </c>
      <c r="G23" s="75"/>
      <c r="H23" s="75"/>
      <c r="N23" s="72" t="s">
        <v>29</v>
      </c>
      <c r="O23" s="73">
        <v>50</v>
      </c>
      <c r="P23" s="74">
        <v>53</v>
      </c>
      <c r="Q23" s="39">
        <f>(220.55*(O23*0.0945)^2)+(1518*O23*0.0945)-1386.6</f>
        <v>10709.866593749999</v>
      </c>
      <c r="R23" s="71">
        <f>(2*(5000*(P23/0.861448297))-22199)/10577</f>
        <v>56.069202972991519</v>
      </c>
      <c r="S23" s="39">
        <f t="shared" si="2"/>
        <v>12848.41922831844</v>
      </c>
      <c r="T23" s="39">
        <f t="shared" si="1"/>
        <v>-2138.5526345684411</v>
      </c>
      <c r="U23" s="72" t="s">
        <v>29</v>
      </c>
      <c r="V23" s="53"/>
      <c r="W23" s="53"/>
      <c r="X23" s="53"/>
      <c r="Y23" s="53"/>
    </row>
    <row r="24" spans="1:28" x14ac:dyDescent="0.3">
      <c r="G24" s="75"/>
      <c r="H24" s="82"/>
      <c r="N24" s="72" t="s">
        <v>29</v>
      </c>
      <c r="O24" s="73">
        <v>50</v>
      </c>
      <c r="P24" s="74">
        <v>50</v>
      </c>
      <c r="Q24" s="39">
        <f>(220.55*(O24*0.0945)^2)+(1518*O24*0.0945)-1386.6</f>
        <v>10709.866593749999</v>
      </c>
      <c r="R24" s="71">
        <f>(2*(5000*(P24/0.861448297))-22199)/10577</f>
        <v>52.776674543494281</v>
      </c>
      <c r="S24" s="39">
        <f t="shared" si="2"/>
        <v>11670.253092299485</v>
      </c>
      <c r="T24" s="39">
        <f t="shared" si="1"/>
        <v>-960.38649854948562</v>
      </c>
      <c r="U24" s="72" t="s">
        <v>29</v>
      </c>
      <c r="V24" s="53"/>
      <c r="W24" s="53"/>
      <c r="Y24" s="53"/>
    </row>
    <row r="25" spans="1:28" x14ac:dyDescent="0.3">
      <c r="G25" s="75"/>
      <c r="H25" s="82"/>
      <c r="N25" s="72" t="s">
        <v>29</v>
      </c>
      <c r="O25" s="73">
        <v>50.5</v>
      </c>
      <c r="P25" s="74">
        <v>50</v>
      </c>
      <c r="Q25" s="39">
        <f>(220.55*(O25*0.0945)^2)+(1518*O25*0.0945)-1386.6</f>
        <v>10880.562817284374</v>
      </c>
      <c r="R25" s="71">
        <f>(2*(5000*(P25/0.861448297))-22199)/10577</f>
        <v>52.776674543494281</v>
      </c>
      <c r="S25" s="39">
        <f t="shared" si="2"/>
        <v>11670.253092299485</v>
      </c>
      <c r="T25" s="39">
        <f t="shared" si="1"/>
        <v>-789.69027501511118</v>
      </c>
      <c r="U25" s="72" t="s">
        <v>29</v>
      </c>
      <c r="V25" s="53"/>
      <c r="W25" s="39"/>
      <c r="X25" s="34"/>
      <c r="Y25" s="53"/>
    </row>
    <row r="26" spans="1:28" x14ac:dyDescent="0.3">
      <c r="G26" s="75"/>
      <c r="H26" s="82"/>
      <c r="N26" s="72" t="s">
        <v>29</v>
      </c>
      <c r="O26" s="73">
        <v>50</v>
      </c>
      <c r="P26" s="74">
        <v>50</v>
      </c>
      <c r="Q26" s="39">
        <f>(220.55*(O26*0.0945)^2)+(1518*O26*0.0945)-1386.6</f>
        <v>10709.866593749999</v>
      </c>
      <c r="R26" s="71">
        <f>(2*(5000*(P26/0.861448297))-22199)/10577</f>
        <v>52.776674543494281</v>
      </c>
      <c r="S26" s="39">
        <f t="shared" si="2"/>
        <v>11670.253092299485</v>
      </c>
      <c r="T26" s="39">
        <f t="shared" si="1"/>
        <v>-960.38649854948562</v>
      </c>
      <c r="U26" s="72" t="s">
        <v>29</v>
      </c>
      <c r="V26" s="53" t="s">
        <v>30</v>
      </c>
      <c r="W26" s="53" t="s">
        <v>22</v>
      </c>
      <c r="X26" s="53" t="s">
        <v>23</v>
      </c>
      <c r="Y26" s="53" t="s">
        <v>24</v>
      </c>
      <c r="Z26" s="75" t="s">
        <v>19</v>
      </c>
    </row>
    <row r="27" spans="1:28" ht="15" thickBot="1" x14ac:dyDescent="0.35">
      <c r="G27" s="75"/>
      <c r="H27" s="82"/>
      <c r="N27" s="76" t="s">
        <v>29</v>
      </c>
      <c r="O27" s="77">
        <v>68</v>
      </c>
      <c r="P27" s="78">
        <v>64</v>
      </c>
      <c r="Q27" s="39">
        <f>(220.55*(O27*0.0945)^2)+(1518*O27*0.0945)-1386.6</f>
        <v>17475.344131800004</v>
      </c>
      <c r="R27" s="71">
        <f>(2*(5000*(P27/0.861448297))-22199)/10577</f>
        <v>68.141807214481403</v>
      </c>
      <c r="S27" s="39">
        <f t="shared" si="2"/>
        <v>17533.710756273056</v>
      </c>
      <c r="T27" s="39">
        <f t="shared" si="1"/>
        <v>-58.36662447305207</v>
      </c>
      <c r="U27" s="76" t="s">
        <v>29</v>
      </c>
      <c r="V27" s="43">
        <f>SUM(Q15:Q27)</f>
        <v>126570.79596329064</v>
      </c>
      <c r="W27" s="43">
        <f>SUM(S15:S27)</f>
        <v>123128.06559106881</v>
      </c>
      <c r="X27" s="44">
        <f>-(T27+T26+T25+T24+T23+T21+T20+T19+T18)</f>
        <v>8365.73356871551</v>
      </c>
      <c r="Y27" s="43">
        <f>T22+T17+T16+T15</f>
        <v>11808.463940937312</v>
      </c>
      <c r="Z27" s="34">
        <f>W27-X27</f>
        <v>114762.33202235329</v>
      </c>
      <c r="AA27" s="34"/>
      <c r="AB27" s="34"/>
    </row>
    <row r="28" spans="1:28" x14ac:dyDescent="0.3">
      <c r="C28" s="83" t="s">
        <v>31</v>
      </c>
      <c r="D28" s="84"/>
      <c r="E28" s="84"/>
      <c r="F28" s="84"/>
      <c r="G28" s="84"/>
      <c r="H28" s="84"/>
      <c r="I28" s="85"/>
      <c r="N28" s="35" t="s">
        <v>32</v>
      </c>
      <c r="O28" s="36">
        <v>20.5</v>
      </c>
      <c r="P28" s="37">
        <v>0</v>
      </c>
      <c r="Q28" s="39">
        <f>(220.55*(O28*0.0945)^2)+(1518*O28*0.0945)-1386.6</f>
        <v>2381.8558794093751</v>
      </c>
      <c r="R28" s="71">
        <v>0</v>
      </c>
      <c r="S28" s="39">
        <v>0</v>
      </c>
      <c r="T28" s="39">
        <f t="shared" si="1"/>
        <v>2381.8558794093751</v>
      </c>
      <c r="U28" s="35" t="s">
        <v>32</v>
      </c>
      <c r="V28" s="53" t="s">
        <v>21</v>
      </c>
      <c r="W28" s="53" t="s">
        <v>22</v>
      </c>
      <c r="X28" s="53" t="s">
        <v>23</v>
      </c>
      <c r="Y28" s="53" t="s">
        <v>24</v>
      </c>
      <c r="Z28" s="75" t="s">
        <v>19</v>
      </c>
      <c r="AA28" s="75"/>
    </row>
    <row r="29" spans="1:28" ht="15" thickBot="1" x14ac:dyDescent="0.35">
      <c r="C29" s="86"/>
      <c r="D29" s="87" t="s">
        <v>1</v>
      </c>
      <c r="E29" s="87" t="s">
        <v>33</v>
      </c>
      <c r="F29" s="87" t="s">
        <v>34</v>
      </c>
      <c r="G29" s="87" t="s">
        <v>35</v>
      </c>
      <c r="H29" s="87" t="s">
        <v>36</v>
      </c>
      <c r="I29" s="88"/>
      <c r="N29" s="72" t="s">
        <v>32</v>
      </c>
      <c r="O29" s="73">
        <v>20.5</v>
      </c>
      <c r="P29" s="74">
        <v>20</v>
      </c>
      <c r="Q29" s="39">
        <f>(220.55*(O29*0.0945)^2)+(1518*O29*0.0945)-1386.6</f>
        <v>2381.8558794093751</v>
      </c>
      <c r="R29" s="71">
        <f>(2*(5000*(P29/0.861448297))-22199)/10577</f>
        <v>19.851390248521849</v>
      </c>
      <c r="S29" s="39">
        <f t="shared" si="2"/>
        <v>2237.264062799939</v>
      </c>
      <c r="T29" s="39">
        <f t="shared" si="1"/>
        <v>144.59181660943614</v>
      </c>
      <c r="U29" s="72" t="s">
        <v>32</v>
      </c>
      <c r="V29" s="43">
        <f>SUM(Q28:Q29)</f>
        <v>4763.7117588187502</v>
      </c>
      <c r="W29" s="43">
        <f>SUM(S28:S29)</f>
        <v>2237.264062799939</v>
      </c>
      <c r="X29" s="43">
        <v>0</v>
      </c>
      <c r="Y29" s="43">
        <f>V29-W29</f>
        <v>2526.4476960188113</v>
      </c>
      <c r="Z29" s="34">
        <f>W29-X29</f>
        <v>2237.264062799939</v>
      </c>
    </row>
    <row r="30" spans="1:28" x14ac:dyDescent="0.3">
      <c r="C30" s="86"/>
      <c r="D30" s="89">
        <v>2</v>
      </c>
      <c r="E30" s="87">
        <v>1</v>
      </c>
      <c r="F30" s="87">
        <v>2</v>
      </c>
      <c r="G30" s="87">
        <v>2</v>
      </c>
      <c r="H30" s="87">
        <f>E30*((62.123*F30)-63.781)</f>
        <v>60.464999999999996</v>
      </c>
      <c r="I30" s="88"/>
      <c r="N30" s="35">
        <v>15</v>
      </c>
      <c r="O30" s="36">
        <v>0</v>
      </c>
      <c r="P30" s="37">
        <v>25</v>
      </c>
      <c r="Q30" s="39">
        <v>0</v>
      </c>
      <c r="R30" s="71">
        <f>(2*(5000*(P30/0.861448297))-22199)/10577</f>
        <v>25.338937631017252</v>
      </c>
      <c r="S30" s="39">
        <f t="shared" si="2"/>
        <v>3512.8793643465783</v>
      </c>
      <c r="T30" s="39">
        <f t="shared" si="1"/>
        <v>-3512.8793643465783</v>
      </c>
      <c r="U30" s="35">
        <v>15</v>
      </c>
      <c r="V30" s="53" t="s">
        <v>21</v>
      </c>
      <c r="W30" s="53" t="s">
        <v>22</v>
      </c>
      <c r="X30" s="53" t="s">
        <v>23</v>
      </c>
      <c r="Y30" s="53" t="s">
        <v>24</v>
      </c>
      <c r="Z30" s="75" t="s">
        <v>19</v>
      </c>
    </row>
    <row r="31" spans="1:28" ht="15" thickBot="1" x14ac:dyDescent="0.35">
      <c r="C31" s="86"/>
      <c r="D31" s="87">
        <v>2</v>
      </c>
      <c r="E31" s="87">
        <v>1</v>
      </c>
      <c r="F31" s="87">
        <v>3</v>
      </c>
      <c r="G31" s="87">
        <v>3</v>
      </c>
      <c r="H31" s="87">
        <f>E31*((62.123*F31)-63.781)</f>
        <v>122.58799999999999</v>
      </c>
      <c r="I31" s="88">
        <f>H30+H31</f>
        <v>183.053</v>
      </c>
      <c r="N31" s="76">
        <v>15</v>
      </c>
      <c r="O31" s="77">
        <v>0</v>
      </c>
      <c r="P31" s="78">
        <v>24</v>
      </c>
      <c r="Q31" s="39">
        <v>0</v>
      </c>
      <c r="R31" s="90">
        <f>(2*(5000*(P31/0.861448297))-22199)/10577</f>
        <v>24.241428154518172</v>
      </c>
      <c r="S31" s="39">
        <f t="shared" si="2"/>
        <v>3248.2667188627452</v>
      </c>
      <c r="T31" s="39">
        <f t="shared" si="1"/>
        <v>-3248.2667188627452</v>
      </c>
      <c r="U31" s="76">
        <v>15</v>
      </c>
      <c r="V31" s="43">
        <f>SUM(Q30:Q31)</f>
        <v>0</v>
      </c>
      <c r="W31" s="43">
        <f>SUM(S30:S31)</f>
        <v>6761.1460832093235</v>
      </c>
      <c r="X31" s="43">
        <f>W31-V31</f>
        <v>6761.1460832093235</v>
      </c>
      <c r="Y31" s="43">
        <v>0</v>
      </c>
      <c r="Z31" s="34">
        <f>W31-X31</f>
        <v>0</v>
      </c>
    </row>
    <row r="32" spans="1:28" ht="18.600000000000001" thickBot="1" x14ac:dyDescent="0.4">
      <c r="C32" s="86"/>
      <c r="D32" s="89">
        <v>3</v>
      </c>
      <c r="E32" s="87">
        <v>2</v>
      </c>
      <c r="F32" s="87">
        <v>2</v>
      </c>
      <c r="G32" s="87">
        <v>4</v>
      </c>
      <c r="H32" s="87">
        <f t="shared" ref="H32:H40" si="5">E32*((62.123*F32)-63.781)</f>
        <v>120.92999999999999</v>
      </c>
      <c r="I32" s="88"/>
      <c r="P32" s="91" t="s">
        <v>0</v>
      </c>
      <c r="Q32" s="92">
        <f>SUM(Q2:Q31)</f>
        <v>177331.73536351876</v>
      </c>
      <c r="R32" s="93" t="s">
        <v>37</v>
      </c>
      <c r="S32" s="93">
        <f>SUM(S2:S31)</f>
        <v>181514.91036692366</v>
      </c>
      <c r="T32" s="34">
        <f>S32-Q32</f>
        <v>4183.1750034049037</v>
      </c>
      <c r="X32" s="34">
        <f>X4+X8+X10+X13+X14+X27+X29+X31</f>
        <v>19556.694702477726</v>
      </c>
      <c r="Y32" s="34">
        <f>Y4+Y8+Y10+Y13+Y14+Y27+Y29+Y31</f>
        <v>15373.519699072836</v>
      </c>
      <c r="Z32" s="34">
        <f>Z4+Z8+Z10+Z13+Z14+Z27+Z29+Z31</f>
        <v>161958.21566444592</v>
      </c>
    </row>
    <row r="33" spans="3:25" ht="18.600000000000001" thickBot="1" x14ac:dyDescent="0.4">
      <c r="C33" s="86"/>
      <c r="D33" s="89">
        <v>4</v>
      </c>
      <c r="E33" s="87">
        <v>2</v>
      </c>
      <c r="F33" s="87">
        <v>2</v>
      </c>
      <c r="G33" s="87">
        <v>4</v>
      </c>
      <c r="H33" s="87">
        <f t="shared" si="5"/>
        <v>120.92999999999999</v>
      </c>
      <c r="I33" s="88"/>
      <c r="P33" s="65" t="s">
        <v>38</v>
      </c>
      <c r="Q33" s="94">
        <f>SUM(Q2:Q29)/COUNTA(Q2:Q29)</f>
        <v>6333.276262982813</v>
      </c>
      <c r="R33" s="95"/>
      <c r="S33" s="95"/>
      <c r="T33" s="34"/>
      <c r="V33" s="96" t="s">
        <v>39</v>
      </c>
      <c r="W33" s="97"/>
      <c r="X33" s="98" t="s">
        <v>40</v>
      </c>
      <c r="Y33" s="99">
        <f>W34/(W34+W35+W36)</f>
        <v>0.8225887910740004</v>
      </c>
    </row>
    <row r="34" spans="3:25" x14ac:dyDescent="0.3">
      <c r="C34" s="86"/>
      <c r="D34" s="89">
        <v>5</v>
      </c>
      <c r="E34" s="87">
        <v>5</v>
      </c>
      <c r="F34" s="87">
        <v>2</v>
      </c>
      <c r="G34" s="87">
        <v>10</v>
      </c>
      <c r="H34" s="87">
        <f t="shared" si="5"/>
        <v>302.32499999999999</v>
      </c>
      <c r="I34" s="88"/>
      <c r="V34" s="100" t="s">
        <v>41</v>
      </c>
      <c r="W34" s="101">
        <f>Z32</f>
        <v>161958.21566444592</v>
      </c>
      <c r="X34" s="102" t="s">
        <v>42</v>
      </c>
      <c r="Y34" s="103">
        <f>W34/(W34+W35)</f>
        <v>0.89225846701549305</v>
      </c>
    </row>
    <row r="35" spans="3:25" x14ac:dyDescent="0.3">
      <c r="C35" s="86"/>
      <c r="D35" s="89">
        <v>5</v>
      </c>
      <c r="E35" s="87">
        <v>2</v>
      </c>
      <c r="F35" s="87">
        <v>2</v>
      </c>
      <c r="G35" s="87">
        <v>4</v>
      </c>
      <c r="H35" s="87">
        <f t="shared" si="5"/>
        <v>120.92999999999999</v>
      </c>
      <c r="I35" s="88"/>
      <c r="V35" s="100" t="s">
        <v>43</v>
      </c>
      <c r="W35" s="101">
        <f>X32</f>
        <v>19556.694702477726</v>
      </c>
      <c r="X35" s="102" t="s">
        <v>44</v>
      </c>
      <c r="Y35" s="103">
        <f>W34/(W34+W36)</f>
        <v>0.9133064385370272</v>
      </c>
    </row>
    <row r="36" spans="3:25" ht="15" thickBot="1" x14ac:dyDescent="0.35">
      <c r="C36" s="86"/>
      <c r="D36" s="89">
        <v>6</v>
      </c>
      <c r="E36" s="87">
        <v>1</v>
      </c>
      <c r="F36" s="87">
        <v>2</v>
      </c>
      <c r="G36" s="87">
        <v>2</v>
      </c>
      <c r="H36" s="87">
        <f t="shared" si="5"/>
        <v>60.464999999999996</v>
      </c>
      <c r="I36" s="88"/>
      <c r="V36" s="104" t="s">
        <v>45</v>
      </c>
      <c r="W36" s="105">
        <f>Y32</f>
        <v>15373.519699072836</v>
      </c>
      <c r="X36" s="106" t="s">
        <v>46</v>
      </c>
      <c r="Y36" s="107">
        <f>2*(Y34*Y35)/(Y34+Y35)</f>
        <v>0.90265977175166523</v>
      </c>
    </row>
    <row r="37" spans="3:25" x14ac:dyDescent="0.3">
      <c r="C37" s="86"/>
      <c r="D37" s="89">
        <v>6</v>
      </c>
      <c r="E37" s="87">
        <v>1</v>
      </c>
      <c r="F37" s="87">
        <v>8</v>
      </c>
      <c r="G37" s="87">
        <v>8</v>
      </c>
      <c r="H37" s="87">
        <f>E37*((62.123*F37)-63.781)</f>
        <v>433.20299999999997</v>
      </c>
      <c r="I37" s="88">
        <f>H36+H37</f>
        <v>493.66799999999995</v>
      </c>
    </row>
    <row r="38" spans="3:25" x14ac:dyDescent="0.3">
      <c r="C38" s="86"/>
      <c r="D38" s="89">
        <v>7</v>
      </c>
      <c r="E38" s="87">
        <v>2</v>
      </c>
      <c r="F38" s="87">
        <v>2</v>
      </c>
      <c r="G38" s="87">
        <v>4</v>
      </c>
      <c r="H38" s="87">
        <f t="shared" si="5"/>
        <v>120.92999999999999</v>
      </c>
      <c r="I38" s="88"/>
    </row>
    <row r="39" spans="3:25" x14ac:dyDescent="0.3">
      <c r="C39" s="86"/>
      <c r="D39" s="89">
        <v>7</v>
      </c>
      <c r="E39" s="87">
        <v>1</v>
      </c>
      <c r="F39" s="87">
        <v>2</v>
      </c>
      <c r="G39" s="87">
        <v>2</v>
      </c>
      <c r="H39" s="87">
        <f t="shared" si="5"/>
        <v>60.464999999999996</v>
      </c>
      <c r="I39" s="88"/>
    </row>
    <row r="40" spans="3:25" x14ac:dyDescent="0.3">
      <c r="C40" s="86"/>
      <c r="D40" s="89">
        <v>12</v>
      </c>
      <c r="E40" s="87">
        <v>2</v>
      </c>
      <c r="F40" s="87">
        <v>2</v>
      </c>
      <c r="G40" s="87">
        <v>4</v>
      </c>
      <c r="H40" s="87">
        <f t="shared" si="5"/>
        <v>120.92999999999999</v>
      </c>
      <c r="I40" s="88"/>
    </row>
    <row r="41" spans="3:25" ht="15" thickBot="1" x14ac:dyDescent="0.35">
      <c r="C41" s="108"/>
      <c r="D41" s="109" t="s">
        <v>16</v>
      </c>
      <c r="E41" s="109">
        <f>SUM(E30:E40)</f>
        <v>20</v>
      </c>
      <c r="F41" s="109"/>
      <c r="G41" s="109"/>
      <c r="H41" s="109">
        <f>SUM(H30:H40)</f>
        <v>1644.1610000000001</v>
      </c>
      <c r="I41" s="110"/>
    </row>
    <row r="42" spans="3:25" x14ac:dyDescent="0.3">
      <c r="G42" s="75"/>
      <c r="H42" s="82"/>
    </row>
    <row r="43" spans="3:25" x14ac:dyDescent="0.3">
      <c r="G43" s="75"/>
      <c r="H43" s="82"/>
    </row>
    <row r="44" spans="3:25" x14ac:dyDescent="0.3">
      <c r="G44" s="75"/>
      <c r="H44" s="82"/>
    </row>
    <row r="45" spans="3:25" x14ac:dyDescent="0.3">
      <c r="G45" s="75"/>
      <c r="H45" s="82"/>
    </row>
    <row r="46" spans="3:25" x14ac:dyDescent="0.3">
      <c r="G46" s="75"/>
      <c r="H46" s="82"/>
    </row>
    <row r="47" spans="3:25" x14ac:dyDescent="0.3">
      <c r="G47" s="75"/>
      <c r="H47" s="82"/>
    </row>
    <row r="48" spans="3:25" x14ac:dyDescent="0.3">
      <c r="G48" s="75"/>
      <c r="H48" s="82"/>
    </row>
    <row r="49" spans="7:8" x14ac:dyDescent="0.3">
      <c r="G49" s="75"/>
      <c r="H49" s="82"/>
    </row>
    <row r="50" spans="7:8" x14ac:dyDescent="0.3">
      <c r="G50" s="75"/>
      <c r="H50" s="82"/>
    </row>
    <row r="51" spans="7:8" x14ac:dyDescent="0.3">
      <c r="G51" s="75"/>
      <c r="H51" s="82"/>
    </row>
    <row r="52" spans="7:8" x14ac:dyDescent="0.3">
      <c r="G52" s="75"/>
      <c r="H52" s="82"/>
    </row>
    <row r="53" spans="7:8" x14ac:dyDescent="0.3">
      <c r="G53" s="75"/>
      <c r="H53" s="82"/>
    </row>
    <row r="54" spans="7:8" x14ac:dyDescent="0.3">
      <c r="G54" s="75"/>
      <c r="H54" s="82"/>
    </row>
    <row r="55" spans="7:8" x14ac:dyDescent="0.3">
      <c r="G55" s="75"/>
      <c r="H55" s="82"/>
    </row>
    <row r="56" spans="7:8" x14ac:dyDescent="0.3">
      <c r="G56" s="75"/>
      <c r="H56" s="82"/>
    </row>
    <row r="57" spans="7:8" x14ac:dyDescent="0.3">
      <c r="G57" s="75"/>
      <c r="H57" s="82"/>
    </row>
    <row r="58" spans="7:8" x14ac:dyDescent="0.3">
      <c r="G58" s="75"/>
      <c r="H58" s="82"/>
    </row>
    <row r="59" spans="7:8" x14ac:dyDescent="0.3">
      <c r="G59" s="75"/>
      <c r="H59" s="82"/>
    </row>
    <row r="60" spans="7:8" x14ac:dyDescent="0.3">
      <c r="G60" s="75"/>
      <c r="H60" s="82"/>
    </row>
    <row r="61" spans="7:8" x14ac:dyDescent="0.3">
      <c r="G61" s="75"/>
      <c r="H61" s="82"/>
    </row>
    <row r="62" spans="7:8" x14ac:dyDescent="0.3">
      <c r="G62" s="75"/>
      <c r="H62" s="82"/>
    </row>
    <row r="63" spans="7:8" x14ac:dyDescent="0.3">
      <c r="G63" s="75"/>
      <c r="H63" s="82"/>
    </row>
    <row r="64" spans="7:8" x14ac:dyDescent="0.3">
      <c r="G64" s="75"/>
      <c r="H64" s="82"/>
    </row>
    <row r="65" spans="7:8" x14ac:dyDescent="0.3">
      <c r="G65" s="75"/>
      <c r="H65" s="82"/>
    </row>
    <row r="66" spans="7:8" x14ac:dyDescent="0.3">
      <c r="G66" s="75"/>
      <c r="H66" s="82"/>
    </row>
    <row r="67" spans="7:8" x14ac:dyDescent="0.3">
      <c r="G67" s="75"/>
      <c r="H67" s="82"/>
    </row>
    <row r="68" spans="7:8" x14ac:dyDescent="0.3">
      <c r="G68" s="75"/>
      <c r="H68" s="82"/>
    </row>
    <row r="69" spans="7:8" x14ac:dyDescent="0.3">
      <c r="G69" s="75"/>
      <c r="H69" s="82"/>
    </row>
    <row r="70" spans="7:8" x14ac:dyDescent="0.3">
      <c r="G70" s="75"/>
      <c r="H70" s="82"/>
    </row>
    <row r="71" spans="7:8" x14ac:dyDescent="0.3">
      <c r="G71" s="75"/>
      <c r="H71" s="82"/>
    </row>
    <row r="72" spans="7:8" x14ac:dyDescent="0.3">
      <c r="G72" s="75"/>
      <c r="H72" s="82"/>
    </row>
    <row r="73" spans="7:8" x14ac:dyDescent="0.3">
      <c r="G73" s="75"/>
      <c r="H73" s="82"/>
    </row>
    <row r="74" spans="7:8" x14ac:dyDescent="0.3">
      <c r="G74" s="75"/>
      <c r="H74" s="82"/>
    </row>
    <row r="75" spans="7:8" x14ac:dyDescent="0.3">
      <c r="G75" s="75"/>
      <c r="H75" s="82"/>
    </row>
    <row r="76" spans="7:8" x14ac:dyDescent="0.3">
      <c r="G76" s="75"/>
      <c r="H76" s="82"/>
    </row>
    <row r="77" spans="7:8" x14ac:dyDescent="0.3">
      <c r="G77" s="75"/>
      <c r="H77" s="82"/>
    </row>
    <row r="78" spans="7:8" x14ac:dyDescent="0.3">
      <c r="G78" s="75"/>
      <c r="H78" s="82"/>
    </row>
    <row r="79" spans="7:8" x14ac:dyDescent="0.3">
      <c r="G79" s="75"/>
      <c r="H79" s="82"/>
    </row>
    <row r="80" spans="7:8" x14ac:dyDescent="0.3">
      <c r="G80" s="75"/>
      <c r="H80" s="82"/>
    </row>
    <row r="81" spans="7:8" x14ac:dyDescent="0.3">
      <c r="G81" s="75"/>
      <c r="H81" s="82"/>
    </row>
    <row r="82" spans="7:8" x14ac:dyDescent="0.3">
      <c r="G82" s="75"/>
      <c r="H82" s="82"/>
    </row>
    <row r="83" spans="7:8" x14ac:dyDescent="0.3">
      <c r="G83" s="75"/>
      <c r="H83" s="82"/>
    </row>
    <row r="84" spans="7:8" x14ac:dyDescent="0.3">
      <c r="G84" s="75"/>
      <c r="H84" s="82"/>
    </row>
    <row r="85" spans="7:8" x14ac:dyDescent="0.3">
      <c r="G85" s="75"/>
      <c r="H85" s="82"/>
    </row>
    <row r="86" spans="7:8" x14ac:dyDescent="0.3">
      <c r="G86" s="75"/>
      <c r="H86" s="82"/>
    </row>
    <row r="87" spans="7:8" x14ac:dyDescent="0.3">
      <c r="G87" s="75"/>
      <c r="H87" s="82"/>
    </row>
    <row r="88" spans="7:8" x14ac:dyDescent="0.3">
      <c r="G88" s="75"/>
      <c r="H88" s="82"/>
    </row>
    <row r="89" spans="7:8" x14ac:dyDescent="0.3">
      <c r="G89" s="75"/>
      <c r="H89" s="82"/>
    </row>
    <row r="90" spans="7:8" x14ac:dyDescent="0.3">
      <c r="G90" s="75"/>
      <c r="H90" s="82"/>
    </row>
    <row r="91" spans="7:8" x14ac:dyDescent="0.3">
      <c r="G91" s="75"/>
      <c r="H91" s="82"/>
    </row>
    <row r="92" spans="7:8" x14ac:dyDescent="0.3">
      <c r="G92" s="75"/>
      <c r="H92" s="82"/>
    </row>
    <row r="93" spans="7:8" x14ac:dyDescent="0.3">
      <c r="G93" s="75"/>
      <c r="H93" s="82"/>
    </row>
    <row r="94" spans="7:8" x14ac:dyDescent="0.3">
      <c r="G94" s="75"/>
      <c r="H94" s="82"/>
    </row>
    <row r="95" spans="7:8" x14ac:dyDescent="0.3">
      <c r="G95" s="75"/>
      <c r="H95" s="82"/>
    </row>
    <row r="96" spans="7:8" x14ac:dyDescent="0.3">
      <c r="G96" s="75"/>
      <c r="H96" s="82"/>
    </row>
    <row r="97" spans="7:8" x14ac:dyDescent="0.3">
      <c r="G97" s="75"/>
      <c r="H97" s="82"/>
    </row>
    <row r="98" spans="7:8" x14ac:dyDescent="0.3">
      <c r="G98" s="75"/>
      <c r="H98" s="82"/>
    </row>
    <row r="99" spans="7:8" x14ac:dyDescent="0.3">
      <c r="G99" s="75"/>
      <c r="H99" s="82"/>
    </row>
    <row r="100" spans="7:8" x14ac:dyDescent="0.3">
      <c r="G100" s="75"/>
      <c r="H100" s="82"/>
    </row>
    <row r="101" spans="7:8" x14ac:dyDescent="0.3">
      <c r="G101" s="75"/>
      <c r="H101" s="82"/>
    </row>
    <row r="102" spans="7:8" x14ac:dyDescent="0.3">
      <c r="G102" s="75"/>
      <c r="H102" s="82"/>
    </row>
    <row r="103" spans="7:8" x14ac:dyDescent="0.3">
      <c r="G103" s="75"/>
      <c r="H103" s="82"/>
    </row>
    <row r="104" spans="7:8" x14ac:dyDescent="0.3">
      <c r="G104" s="75"/>
      <c r="H104" s="82"/>
    </row>
    <row r="105" spans="7:8" x14ac:dyDescent="0.3">
      <c r="G105" s="75"/>
      <c r="H105" s="82"/>
    </row>
    <row r="106" spans="7:8" x14ac:dyDescent="0.3">
      <c r="G106" s="75"/>
      <c r="H106" s="82"/>
    </row>
    <row r="107" spans="7:8" x14ac:dyDescent="0.3">
      <c r="G107" s="75"/>
      <c r="H107" s="82"/>
    </row>
    <row r="108" spans="7:8" x14ac:dyDescent="0.3">
      <c r="G108" s="75"/>
      <c r="H108" s="82"/>
    </row>
    <row r="109" spans="7:8" x14ac:dyDescent="0.3">
      <c r="G109" s="75"/>
      <c r="H109" s="82"/>
    </row>
    <row r="110" spans="7:8" x14ac:dyDescent="0.3">
      <c r="G110" s="75"/>
      <c r="H110" s="82"/>
    </row>
    <row r="111" spans="7:8" x14ac:dyDescent="0.3">
      <c r="G111" s="75"/>
      <c r="H111" s="82"/>
    </row>
    <row r="112" spans="7:8" x14ac:dyDescent="0.3">
      <c r="G112" s="75"/>
      <c r="H112" s="82"/>
    </row>
    <row r="113" spans="7:8" x14ac:dyDescent="0.3">
      <c r="G113" s="75"/>
      <c r="H113" s="82"/>
    </row>
    <row r="114" spans="7:8" x14ac:dyDescent="0.3">
      <c r="G114" s="75"/>
      <c r="H114" s="82"/>
    </row>
    <row r="115" spans="7:8" x14ac:dyDescent="0.3">
      <c r="G115" s="75"/>
      <c r="H115" s="82"/>
    </row>
    <row r="116" spans="7:8" x14ac:dyDescent="0.3">
      <c r="G116" s="75"/>
      <c r="H116" s="82"/>
    </row>
    <row r="117" spans="7:8" x14ac:dyDescent="0.3">
      <c r="G117" s="75"/>
      <c r="H117" s="82"/>
    </row>
    <row r="118" spans="7:8" x14ac:dyDescent="0.3">
      <c r="G118" s="75"/>
      <c r="H118" s="82"/>
    </row>
    <row r="119" spans="7:8" x14ac:dyDescent="0.3">
      <c r="G119" s="75"/>
      <c r="H119" s="82"/>
    </row>
    <row r="120" spans="7:8" x14ac:dyDescent="0.3">
      <c r="G120" s="75"/>
      <c r="H120" s="82"/>
    </row>
    <row r="121" spans="7:8" x14ac:dyDescent="0.3">
      <c r="G121" s="75"/>
      <c r="H121" s="82"/>
    </row>
    <row r="122" spans="7:8" x14ac:dyDescent="0.3">
      <c r="G122" s="75"/>
      <c r="H122" s="82"/>
    </row>
    <row r="123" spans="7:8" x14ac:dyDescent="0.3">
      <c r="G123" s="75"/>
      <c r="H123" s="82"/>
    </row>
    <row r="124" spans="7:8" x14ac:dyDescent="0.3">
      <c r="G124" s="75"/>
      <c r="H124" s="82"/>
    </row>
    <row r="125" spans="7:8" x14ac:dyDescent="0.3">
      <c r="G125" s="75"/>
      <c r="H125" s="82"/>
    </row>
    <row r="126" spans="7:8" x14ac:dyDescent="0.3">
      <c r="G126" s="75"/>
      <c r="H126" s="82"/>
    </row>
    <row r="127" spans="7:8" x14ac:dyDescent="0.3">
      <c r="G127" s="75"/>
      <c r="H127" s="82"/>
    </row>
    <row r="128" spans="7:8" x14ac:dyDescent="0.3">
      <c r="G128" s="75"/>
      <c r="H128" s="82"/>
    </row>
    <row r="129" spans="7:8" x14ac:dyDescent="0.3">
      <c r="G129" s="75"/>
      <c r="H129" s="82"/>
    </row>
    <row r="130" spans="7:8" x14ac:dyDescent="0.3">
      <c r="G130" s="75"/>
      <c r="H130" s="82"/>
    </row>
    <row r="131" spans="7:8" x14ac:dyDescent="0.3">
      <c r="G131" s="75"/>
      <c r="H131" s="82"/>
    </row>
    <row r="132" spans="7:8" x14ac:dyDescent="0.3">
      <c r="G132" s="75"/>
      <c r="H132" s="82"/>
    </row>
    <row r="133" spans="7:8" x14ac:dyDescent="0.3">
      <c r="G133" s="75"/>
      <c r="H133" s="82"/>
    </row>
    <row r="134" spans="7:8" x14ac:dyDescent="0.3">
      <c r="G134" s="75"/>
      <c r="H134" s="82"/>
    </row>
    <row r="135" spans="7:8" x14ac:dyDescent="0.3">
      <c r="G135" s="75"/>
      <c r="H135" s="82"/>
    </row>
    <row r="136" spans="7:8" x14ac:dyDescent="0.3">
      <c r="G136" s="75"/>
      <c r="H136" s="82"/>
    </row>
    <row r="137" spans="7:8" x14ac:dyDescent="0.3">
      <c r="G137" s="75"/>
      <c r="H137" s="82"/>
    </row>
    <row r="138" spans="7:8" x14ac:dyDescent="0.3">
      <c r="G138" s="75"/>
      <c r="H138" s="82"/>
    </row>
    <row r="139" spans="7:8" x14ac:dyDescent="0.3">
      <c r="G139" s="75"/>
      <c r="H139" s="82"/>
    </row>
    <row r="140" spans="7:8" x14ac:dyDescent="0.3">
      <c r="G140" s="75"/>
      <c r="H140" s="82"/>
    </row>
    <row r="141" spans="7:8" x14ac:dyDescent="0.3">
      <c r="G141" s="75"/>
      <c r="H141" s="82"/>
    </row>
    <row r="142" spans="7:8" x14ac:dyDescent="0.3">
      <c r="G142" s="75"/>
      <c r="H142" s="82"/>
    </row>
    <row r="143" spans="7:8" x14ac:dyDescent="0.3">
      <c r="G143" s="75"/>
      <c r="H143" s="82"/>
    </row>
    <row r="144" spans="7:8" x14ac:dyDescent="0.3">
      <c r="G144" s="75"/>
      <c r="H144" s="82"/>
    </row>
    <row r="145" spans="7:8" x14ac:dyDescent="0.3">
      <c r="G145" s="75"/>
      <c r="H145" s="82"/>
    </row>
    <row r="146" spans="7:8" x14ac:dyDescent="0.3">
      <c r="G146" s="75"/>
      <c r="H146" s="82"/>
    </row>
    <row r="147" spans="7:8" x14ac:dyDescent="0.3">
      <c r="G147" s="75"/>
      <c r="H147" s="82"/>
    </row>
    <row r="148" spans="7:8" x14ac:dyDescent="0.3">
      <c r="G148" s="75"/>
      <c r="H148" s="82"/>
    </row>
    <row r="149" spans="7:8" x14ac:dyDescent="0.3">
      <c r="G149" s="75"/>
      <c r="H149" s="82"/>
    </row>
    <row r="150" spans="7:8" x14ac:dyDescent="0.3">
      <c r="G150" s="75"/>
      <c r="H150" s="82"/>
    </row>
    <row r="151" spans="7:8" x14ac:dyDescent="0.3">
      <c r="G151" s="75"/>
      <c r="H151" s="82"/>
    </row>
    <row r="152" spans="7:8" x14ac:dyDescent="0.3">
      <c r="G152" s="75"/>
      <c r="H152" s="82"/>
    </row>
    <row r="153" spans="7:8" x14ac:dyDescent="0.3">
      <c r="G153" s="75"/>
      <c r="H153" s="82"/>
    </row>
    <row r="154" spans="7:8" x14ac:dyDescent="0.3">
      <c r="G154" s="75"/>
      <c r="H154" s="82"/>
    </row>
    <row r="155" spans="7:8" x14ac:dyDescent="0.3">
      <c r="G155" s="75"/>
      <c r="H155" s="82"/>
    </row>
    <row r="156" spans="7:8" x14ac:dyDescent="0.3">
      <c r="G156" s="75"/>
      <c r="H156" s="82"/>
    </row>
    <row r="157" spans="7:8" x14ac:dyDescent="0.3">
      <c r="G157" s="75"/>
      <c r="H157" s="82"/>
    </row>
    <row r="158" spans="7:8" x14ac:dyDescent="0.3">
      <c r="G158" s="75"/>
      <c r="H158" s="82"/>
    </row>
    <row r="159" spans="7:8" x14ac:dyDescent="0.3">
      <c r="G159" s="75"/>
      <c r="H159" s="82"/>
    </row>
    <row r="160" spans="7:8" x14ac:dyDescent="0.3">
      <c r="G160" s="75"/>
      <c r="H160" s="82"/>
    </row>
    <row r="161" spans="7:8" x14ac:dyDescent="0.3">
      <c r="G161" s="75"/>
      <c r="H161" s="82"/>
    </row>
    <row r="162" spans="7:8" x14ac:dyDescent="0.3">
      <c r="G162" s="75"/>
      <c r="H162" s="82"/>
    </row>
    <row r="163" spans="7:8" x14ac:dyDescent="0.3">
      <c r="G163" s="75"/>
      <c r="H163" s="82"/>
    </row>
    <row r="164" spans="7:8" x14ac:dyDescent="0.3">
      <c r="G164" s="75"/>
      <c r="H164" s="82"/>
    </row>
    <row r="165" spans="7:8" x14ac:dyDescent="0.3">
      <c r="G165" s="75"/>
      <c r="H165" s="82"/>
    </row>
    <row r="166" spans="7:8" x14ac:dyDescent="0.3">
      <c r="G166" s="75"/>
      <c r="H166" s="82"/>
    </row>
    <row r="167" spans="7:8" x14ac:dyDescent="0.3">
      <c r="G167" s="75"/>
      <c r="H167" s="82"/>
    </row>
    <row r="168" spans="7:8" x14ac:dyDescent="0.3">
      <c r="G168" s="75"/>
      <c r="H168" s="82"/>
    </row>
    <row r="169" spans="7:8" x14ac:dyDescent="0.3">
      <c r="G169" s="75"/>
      <c r="H169" s="82"/>
    </row>
    <row r="170" spans="7:8" x14ac:dyDescent="0.3">
      <c r="G170" s="75"/>
      <c r="H170" s="82"/>
    </row>
    <row r="171" spans="7:8" x14ac:dyDescent="0.3">
      <c r="G171" s="75"/>
      <c r="H171" s="82"/>
    </row>
    <row r="172" spans="7:8" x14ac:dyDescent="0.3">
      <c r="G172" s="75"/>
      <c r="H172" s="82"/>
    </row>
    <row r="173" spans="7:8" x14ac:dyDescent="0.3">
      <c r="G173" s="75"/>
      <c r="H173" s="82"/>
    </row>
    <row r="174" spans="7:8" x14ac:dyDescent="0.3">
      <c r="G174" s="75"/>
      <c r="H174" s="82"/>
    </row>
    <row r="175" spans="7:8" x14ac:dyDescent="0.3">
      <c r="G175" s="75"/>
      <c r="H175" s="82"/>
    </row>
    <row r="176" spans="7:8" x14ac:dyDescent="0.3">
      <c r="G176" s="75"/>
      <c r="H176" s="82"/>
    </row>
    <row r="177" spans="7:8" x14ac:dyDescent="0.3">
      <c r="G177" s="75"/>
      <c r="H177" s="82"/>
    </row>
    <row r="178" spans="7:8" x14ac:dyDescent="0.3">
      <c r="G178" s="75"/>
      <c r="H178" s="82"/>
    </row>
    <row r="179" spans="7:8" x14ac:dyDescent="0.3">
      <c r="G179" s="75"/>
      <c r="H179" s="82"/>
    </row>
    <row r="180" spans="7:8" x14ac:dyDescent="0.3">
      <c r="G180" s="75"/>
      <c r="H180" s="82"/>
    </row>
    <row r="181" spans="7:8" x14ac:dyDescent="0.3">
      <c r="G181" s="75"/>
      <c r="H181" s="82"/>
    </row>
    <row r="182" spans="7:8" x14ac:dyDescent="0.3">
      <c r="G182" s="75"/>
      <c r="H182" s="82"/>
    </row>
    <row r="183" spans="7:8" x14ac:dyDescent="0.3">
      <c r="G183" s="75"/>
      <c r="H183" s="82"/>
    </row>
    <row r="184" spans="7:8" x14ac:dyDescent="0.3">
      <c r="G184" s="75"/>
      <c r="H184" s="82"/>
    </row>
    <row r="185" spans="7:8" x14ac:dyDescent="0.3">
      <c r="G185" s="75"/>
      <c r="H185" s="82"/>
    </row>
    <row r="186" spans="7:8" x14ac:dyDescent="0.3">
      <c r="G186" s="75"/>
      <c r="H186" s="82"/>
    </row>
    <row r="187" spans="7:8" x14ac:dyDescent="0.3">
      <c r="G187" s="75"/>
      <c r="H187" s="82"/>
    </row>
    <row r="188" spans="7:8" x14ac:dyDescent="0.3">
      <c r="G188" s="75"/>
      <c r="H188" s="82"/>
    </row>
    <row r="189" spans="7:8" x14ac:dyDescent="0.3">
      <c r="G189" s="75"/>
      <c r="H189" s="82"/>
    </row>
    <row r="190" spans="7:8" x14ac:dyDescent="0.3">
      <c r="G190" s="75"/>
      <c r="H190" s="82"/>
    </row>
    <row r="191" spans="7:8" x14ac:dyDescent="0.3">
      <c r="G191" s="75"/>
      <c r="H191" s="82"/>
    </row>
    <row r="192" spans="7:8" x14ac:dyDescent="0.3">
      <c r="G192" s="75"/>
      <c r="H192" s="82"/>
    </row>
    <row r="193" spans="7:8" x14ac:dyDescent="0.3">
      <c r="G193" s="75"/>
      <c r="H193" s="82"/>
    </row>
    <row r="194" spans="7:8" x14ac:dyDescent="0.3">
      <c r="G194" s="75"/>
      <c r="H194" s="82"/>
    </row>
    <row r="195" spans="7:8" x14ac:dyDescent="0.3">
      <c r="G195" s="75"/>
      <c r="H195" s="82"/>
    </row>
    <row r="196" spans="7:8" x14ac:dyDescent="0.3">
      <c r="G196" s="75"/>
      <c r="H196" s="82"/>
    </row>
    <row r="197" spans="7:8" x14ac:dyDescent="0.3">
      <c r="G197" s="75"/>
      <c r="H197" s="7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E503-A3C3-4469-95A9-961FA683A264}">
  <dimension ref="A1:T104"/>
  <sheetViews>
    <sheetView workbookViewId="0">
      <selection activeCell="Q95" sqref="Q95"/>
    </sheetView>
  </sheetViews>
  <sheetFormatPr baseColWidth="10" defaultColWidth="9.109375" defaultRowHeight="14.4" x14ac:dyDescent="0.3"/>
  <cols>
    <col min="10" max="10" width="10.88671875" customWidth="1"/>
    <col min="11" max="11" width="13.5546875" customWidth="1"/>
    <col min="16" max="16" width="19.88671875" bestFit="1" customWidth="1"/>
    <col min="17" max="17" width="17.109375" bestFit="1" customWidth="1"/>
    <col min="18" max="18" width="17.6640625" style="54" bestFit="1" customWidth="1"/>
    <col min="19" max="19" width="18.44140625" bestFit="1" customWidth="1"/>
    <col min="20" max="20" width="13.5546875" style="54" bestFit="1" customWidth="1"/>
  </cols>
  <sheetData>
    <row r="1" spans="1:20" x14ac:dyDescent="0.3">
      <c r="A1" t="s">
        <v>48</v>
      </c>
      <c r="G1" t="s">
        <v>49</v>
      </c>
      <c r="Q1" s="111" t="s">
        <v>50</v>
      </c>
      <c r="R1" s="112"/>
      <c r="S1" s="113"/>
      <c r="T1" s="114"/>
    </row>
    <row r="2" spans="1:20" ht="15" thickBot="1" x14ac:dyDescent="0.35">
      <c r="A2" s="63" t="s">
        <v>51</v>
      </c>
      <c r="B2" s="63" t="s">
        <v>52</v>
      </c>
      <c r="C2" s="63" t="s">
        <v>53</v>
      </c>
      <c r="D2" s="63" t="s">
        <v>54</v>
      </c>
      <c r="E2" s="63" t="s">
        <v>55</v>
      </c>
      <c r="F2" s="63"/>
      <c r="G2" s="63" t="s">
        <v>51</v>
      </c>
      <c r="H2" s="63" t="s">
        <v>56</v>
      </c>
      <c r="I2" s="63" t="s">
        <v>53</v>
      </c>
      <c r="J2" s="63" t="s">
        <v>54</v>
      </c>
      <c r="K2" s="63" t="s">
        <v>55</v>
      </c>
      <c r="Q2" s="115" t="s">
        <v>57</v>
      </c>
      <c r="R2" s="116" t="s">
        <v>52</v>
      </c>
      <c r="S2" s="117" t="s">
        <v>54</v>
      </c>
      <c r="T2" s="118" t="s">
        <v>55</v>
      </c>
    </row>
    <row r="3" spans="1:20" x14ac:dyDescent="0.3">
      <c r="A3">
        <v>2</v>
      </c>
      <c r="B3">
        <v>2</v>
      </c>
      <c r="C3">
        <v>2</v>
      </c>
      <c r="D3">
        <v>0</v>
      </c>
      <c r="E3">
        <v>0</v>
      </c>
      <c r="G3" s="34">
        <f>62.123*A3-63.781</f>
        <v>60.464999999999996</v>
      </c>
      <c r="H3" s="34">
        <f>62.123*B3-63.781</f>
        <v>60.464999999999996</v>
      </c>
      <c r="I3" s="34">
        <f>H3-J3</f>
        <v>60.464999999999996</v>
      </c>
      <c r="J3" s="34">
        <f>H3-G3</f>
        <v>0</v>
      </c>
      <c r="K3" s="34">
        <f>G3-H3</f>
        <v>0</v>
      </c>
      <c r="Q3" s="119">
        <v>1</v>
      </c>
      <c r="R3" s="54">
        <v>1</v>
      </c>
      <c r="S3" s="53">
        <f>R3-Q3</f>
        <v>0</v>
      </c>
    </row>
    <row r="4" spans="1:20" x14ac:dyDescent="0.3">
      <c r="A4">
        <v>4</v>
      </c>
      <c r="B4">
        <v>4</v>
      </c>
      <c r="C4">
        <v>4</v>
      </c>
      <c r="D4">
        <v>0</v>
      </c>
      <c r="E4">
        <v>0</v>
      </c>
      <c r="G4" s="34">
        <f t="shared" ref="G4:H67" si="0">62.123*A4-63.781</f>
        <v>184.71099999999998</v>
      </c>
      <c r="H4" s="34">
        <f t="shared" si="0"/>
        <v>184.71099999999998</v>
      </c>
      <c r="I4" s="34">
        <f>H4-J4</f>
        <v>184.71099999999998</v>
      </c>
      <c r="J4" s="34">
        <f t="shared" ref="J4:J67" si="1">H4-G4</f>
        <v>0</v>
      </c>
      <c r="K4" s="34">
        <f t="shared" ref="K4:K62" si="2">G4-H4</f>
        <v>0</v>
      </c>
      <c r="Q4" s="119">
        <v>1</v>
      </c>
      <c r="R4" s="54">
        <v>1</v>
      </c>
      <c r="S4" s="53">
        <f t="shared" ref="S4:S67" si="3">R4-Q4</f>
        <v>0</v>
      </c>
    </row>
    <row r="5" spans="1:20" s="63" customFormat="1" ht="15" thickBot="1" x14ac:dyDescent="0.35">
      <c r="A5" s="63">
        <v>0</v>
      </c>
      <c r="B5" s="63">
        <v>5</v>
      </c>
      <c r="C5" s="63">
        <v>0</v>
      </c>
      <c r="D5" s="63">
        <v>5</v>
      </c>
      <c r="E5" s="63">
        <v>0</v>
      </c>
      <c r="G5" s="34">
        <v>0</v>
      </c>
      <c r="H5" s="34">
        <f t="shared" si="0"/>
        <v>246.834</v>
      </c>
      <c r="I5" s="34">
        <f t="shared" ref="I5:I68" si="4">H5-J5</f>
        <v>0</v>
      </c>
      <c r="J5" s="34">
        <f t="shared" si="1"/>
        <v>246.834</v>
      </c>
      <c r="K5" s="34">
        <v>0</v>
      </c>
      <c r="Q5" s="120">
        <v>0</v>
      </c>
      <c r="R5" s="121">
        <v>1</v>
      </c>
      <c r="S5" s="53">
        <f t="shared" si="3"/>
        <v>1</v>
      </c>
      <c r="T5" s="121"/>
    </row>
    <row r="6" spans="1:20" x14ac:dyDescent="0.3">
      <c r="A6">
        <v>6</v>
      </c>
      <c r="B6">
        <v>4</v>
      </c>
      <c r="C6">
        <v>4</v>
      </c>
      <c r="D6">
        <v>0</v>
      </c>
      <c r="E6">
        <v>2</v>
      </c>
      <c r="G6" s="34">
        <f t="shared" si="0"/>
        <v>308.95699999999999</v>
      </c>
      <c r="H6" s="34">
        <f t="shared" si="0"/>
        <v>184.71099999999998</v>
      </c>
      <c r="I6" s="34">
        <f t="shared" si="4"/>
        <v>184.71099999999998</v>
      </c>
      <c r="J6" s="34">
        <v>0</v>
      </c>
      <c r="K6" s="34">
        <f t="shared" si="2"/>
        <v>124.24600000000001</v>
      </c>
      <c r="M6">
        <f>I6*2</f>
        <v>369.42199999999997</v>
      </c>
      <c r="N6">
        <f t="shared" ref="N6:O6" si="5">J6*2</f>
        <v>0</v>
      </c>
      <c r="O6">
        <f t="shared" si="5"/>
        <v>248.49200000000002</v>
      </c>
      <c r="Q6" s="122">
        <v>1</v>
      </c>
      <c r="R6" s="123">
        <v>1</v>
      </c>
      <c r="S6" s="53">
        <f t="shared" si="3"/>
        <v>0</v>
      </c>
    </row>
    <row r="7" spans="1:20" x14ac:dyDescent="0.3">
      <c r="A7">
        <v>2</v>
      </c>
      <c r="B7">
        <v>2</v>
      </c>
      <c r="C7">
        <v>2</v>
      </c>
      <c r="D7">
        <v>0</v>
      </c>
      <c r="E7">
        <v>0</v>
      </c>
      <c r="G7" s="34">
        <f t="shared" si="0"/>
        <v>60.464999999999996</v>
      </c>
      <c r="H7" s="34">
        <f t="shared" si="0"/>
        <v>60.464999999999996</v>
      </c>
      <c r="I7" s="34">
        <f t="shared" si="4"/>
        <v>60.464999999999996</v>
      </c>
      <c r="J7" s="34">
        <f t="shared" si="1"/>
        <v>0</v>
      </c>
      <c r="K7" s="34">
        <f t="shared" si="2"/>
        <v>0</v>
      </c>
      <c r="M7">
        <f>(I7+I8+I9+I10)*2</f>
        <v>856.45799999999986</v>
      </c>
      <c r="N7">
        <f t="shared" ref="N7:O7" si="6">(J7+J8+J9+J10)*2</f>
        <v>248.49200000000002</v>
      </c>
      <c r="O7">
        <f t="shared" si="6"/>
        <v>0</v>
      </c>
      <c r="Q7" s="122">
        <v>1</v>
      </c>
      <c r="R7" s="123">
        <v>1</v>
      </c>
      <c r="S7" s="53">
        <f t="shared" si="3"/>
        <v>0</v>
      </c>
    </row>
    <row r="8" spans="1:20" x14ac:dyDescent="0.3">
      <c r="A8">
        <v>2</v>
      </c>
      <c r="B8">
        <v>2</v>
      </c>
      <c r="C8">
        <v>2</v>
      </c>
      <c r="D8">
        <v>0</v>
      </c>
      <c r="E8">
        <v>0</v>
      </c>
      <c r="G8" s="34">
        <f t="shared" si="0"/>
        <v>60.464999999999996</v>
      </c>
      <c r="H8" s="34">
        <f t="shared" si="0"/>
        <v>60.464999999999996</v>
      </c>
      <c r="I8" s="34">
        <f t="shared" si="4"/>
        <v>60.464999999999996</v>
      </c>
      <c r="J8" s="34">
        <f t="shared" si="1"/>
        <v>0</v>
      </c>
      <c r="K8" s="34">
        <f t="shared" si="2"/>
        <v>0</v>
      </c>
      <c r="Q8" s="122">
        <v>1</v>
      </c>
      <c r="R8" s="123">
        <v>1</v>
      </c>
      <c r="S8" s="53">
        <f t="shared" si="3"/>
        <v>0</v>
      </c>
    </row>
    <row r="9" spans="1:20" x14ac:dyDescent="0.3">
      <c r="A9">
        <v>3</v>
      </c>
      <c r="B9">
        <v>4</v>
      </c>
      <c r="C9">
        <v>3</v>
      </c>
      <c r="D9">
        <v>1</v>
      </c>
      <c r="E9">
        <v>0</v>
      </c>
      <c r="G9" s="34">
        <f t="shared" si="0"/>
        <v>122.58799999999999</v>
      </c>
      <c r="H9" s="34">
        <f t="shared" si="0"/>
        <v>184.71099999999998</v>
      </c>
      <c r="I9" s="34">
        <f t="shared" si="4"/>
        <v>122.58799999999999</v>
      </c>
      <c r="J9" s="34">
        <f t="shared" si="1"/>
        <v>62.12299999999999</v>
      </c>
      <c r="K9" s="34">
        <v>0</v>
      </c>
      <c r="Q9" s="122">
        <v>1</v>
      </c>
      <c r="R9" s="123">
        <v>1</v>
      </c>
      <c r="S9" s="53">
        <f t="shared" si="3"/>
        <v>0</v>
      </c>
    </row>
    <row r="10" spans="1:20" x14ac:dyDescent="0.3">
      <c r="A10">
        <v>4</v>
      </c>
      <c r="B10">
        <v>5</v>
      </c>
      <c r="C10">
        <v>4</v>
      </c>
      <c r="D10">
        <v>1</v>
      </c>
      <c r="E10">
        <v>0</v>
      </c>
      <c r="G10" s="34">
        <f t="shared" si="0"/>
        <v>184.71099999999998</v>
      </c>
      <c r="H10" s="34">
        <f t="shared" si="0"/>
        <v>246.834</v>
      </c>
      <c r="I10" s="34">
        <f t="shared" si="4"/>
        <v>184.71099999999998</v>
      </c>
      <c r="J10" s="34">
        <f t="shared" si="1"/>
        <v>62.123000000000019</v>
      </c>
      <c r="K10" s="34">
        <v>0</v>
      </c>
      <c r="Q10" s="122">
        <v>1</v>
      </c>
      <c r="R10" s="123">
        <v>1</v>
      </c>
      <c r="S10" s="53">
        <f t="shared" si="3"/>
        <v>0</v>
      </c>
    </row>
    <row r="11" spans="1:20" x14ac:dyDescent="0.3">
      <c r="A11">
        <v>12</v>
      </c>
      <c r="B11">
        <v>12</v>
      </c>
      <c r="C11">
        <v>12</v>
      </c>
      <c r="D11">
        <v>0</v>
      </c>
      <c r="E11">
        <v>0</v>
      </c>
      <c r="G11" s="34">
        <f t="shared" si="0"/>
        <v>681.69500000000005</v>
      </c>
      <c r="H11" s="34">
        <f t="shared" si="0"/>
        <v>681.69500000000005</v>
      </c>
      <c r="I11" s="34">
        <f t="shared" si="4"/>
        <v>681.69500000000005</v>
      </c>
      <c r="J11" s="34">
        <f t="shared" si="1"/>
        <v>0</v>
      </c>
      <c r="K11" s="34">
        <f t="shared" si="2"/>
        <v>0</v>
      </c>
      <c r="M11" s="34">
        <f>(I11+I12+I13)*2</f>
        <v>1732.8120000000001</v>
      </c>
      <c r="N11" s="34">
        <f t="shared" ref="N11:O11" si="7">(J11+J12+J13)*2</f>
        <v>120.92999999999999</v>
      </c>
      <c r="O11" s="34">
        <f t="shared" si="7"/>
        <v>0</v>
      </c>
      <c r="Q11" s="122">
        <v>1</v>
      </c>
      <c r="R11" s="123">
        <v>1</v>
      </c>
      <c r="S11" s="53">
        <f t="shared" si="3"/>
        <v>0</v>
      </c>
    </row>
    <row r="12" spans="1:20" x14ac:dyDescent="0.3">
      <c r="A12">
        <v>4</v>
      </c>
      <c r="B12">
        <v>4</v>
      </c>
      <c r="C12">
        <v>4</v>
      </c>
      <c r="D12">
        <v>0</v>
      </c>
      <c r="E12">
        <v>0</v>
      </c>
      <c r="G12" s="34">
        <f t="shared" si="0"/>
        <v>184.71099999999998</v>
      </c>
      <c r="H12" s="34">
        <f t="shared" si="0"/>
        <v>184.71099999999998</v>
      </c>
      <c r="I12" s="34">
        <f t="shared" si="4"/>
        <v>184.71099999999998</v>
      </c>
      <c r="J12" s="34">
        <f t="shared" si="1"/>
        <v>0</v>
      </c>
      <c r="K12" s="34">
        <f t="shared" si="2"/>
        <v>0</v>
      </c>
      <c r="Q12" s="122">
        <v>1</v>
      </c>
      <c r="R12" s="123">
        <v>1</v>
      </c>
      <c r="S12" s="53">
        <f t="shared" si="3"/>
        <v>0</v>
      </c>
    </row>
    <row r="13" spans="1:20" x14ac:dyDescent="0.3">
      <c r="A13">
        <v>0</v>
      </c>
      <c r="B13">
        <v>2</v>
      </c>
      <c r="C13">
        <v>0</v>
      </c>
      <c r="D13">
        <v>2</v>
      </c>
      <c r="E13">
        <v>0</v>
      </c>
      <c r="G13" s="34">
        <v>0</v>
      </c>
      <c r="H13" s="34">
        <f t="shared" si="0"/>
        <v>60.464999999999996</v>
      </c>
      <c r="I13" s="34">
        <f t="shared" si="4"/>
        <v>0</v>
      </c>
      <c r="J13" s="34">
        <f t="shared" si="1"/>
        <v>60.464999999999996</v>
      </c>
      <c r="K13" s="34">
        <v>0</v>
      </c>
      <c r="Q13" s="119">
        <v>0</v>
      </c>
      <c r="R13" s="123">
        <v>1</v>
      </c>
      <c r="S13" s="53">
        <f t="shared" si="3"/>
        <v>1</v>
      </c>
    </row>
    <row r="14" spans="1:20" x14ac:dyDescent="0.3">
      <c r="A14">
        <v>2</v>
      </c>
      <c r="B14">
        <v>2</v>
      </c>
      <c r="C14">
        <v>2</v>
      </c>
      <c r="D14">
        <v>0</v>
      </c>
      <c r="E14">
        <v>0</v>
      </c>
      <c r="G14" s="34">
        <f t="shared" si="0"/>
        <v>60.464999999999996</v>
      </c>
      <c r="H14" s="34">
        <f t="shared" si="0"/>
        <v>60.464999999999996</v>
      </c>
      <c r="I14" s="34">
        <f t="shared" si="4"/>
        <v>60.464999999999996</v>
      </c>
      <c r="J14" s="34">
        <f t="shared" si="1"/>
        <v>0</v>
      </c>
      <c r="K14" s="34">
        <f t="shared" si="2"/>
        <v>0</v>
      </c>
      <c r="Q14" s="119">
        <v>1</v>
      </c>
      <c r="R14" s="123">
        <v>1</v>
      </c>
      <c r="S14" s="53">
        <f t="shared" si="3"/>
        <v>0</v>
      </c>
    </row>
    <row r="15" spans="1:20" x14ac:dyDescent="0.3">
      <c r="A15">
        <v>4</v>
      </c>
      <c r="B15">
        <v>4</v>
      </c>
      <c r="C15">
        <v>4</v>
      </c>
      <c r="D15">
        <v>0</v>
      </c>
      <c r="E15">
        <v>0</v>
      </c>
      <c r="G15" s="34">
        <f t="shared" si="0"/>
        <v>184.71099999999998</v>
      </c>
      <c r="H15" s="34">
        <f t="shared" si="0"/>
        <v>184.71099999999998</v>
      </c>
      <c r="I15" s="34">
        <f t="shared" si="4"/>
        <v>184.71099999999998</v>
      </c>
      <c r="J15" s="34">
        <f t="shared" si="1"/>
        <v>0</v>
      </c>
      <c r="K15" s="34">
        <f t="shared" si="2"/>
        <v>0</v>
      </c>
      <c r="Q15" s="119">
        <v>1</v>
      </c>
      <c r="R15" s="123">
        <v>1</v>
      </c>
      <c r="S15" s="53">
        <f t="shared" si="3"/>
        <v>0</v>
      </c>
    </row>
    <row r="16" spans="1:20" x14ac:dyDescent="0.3">
      <c r="A16">
        <v>2</v>
      </c>
      <c r="B16">
        <v>0</v>
      </c>
      <c r="C16">
        <v>0</v>
      </c>
      <c r="D16">
        <v>0</v>
      </c>
      <c r="E16">
        <v>2</v>
      </c>
      <c r="G16" s="34">
        <f t="shared" si="0"/>
        <v>60.464999999999996</v>
      </c>
      <c r="H16" s="34">
        <v>0</v>
      </c>
      <c r="I16" s="34">
        <f t="shared" si="4"/>
        <v>0</v>
      </c>
      <c r="J16" s="34">
        <v>0</v>
      </c>
      <c r="K16" s="34">
        <f t="shared" si="2"/>
        <v>60.464999999999996</v>
      </c>
      <c r="M16">
        <f>(I16+I17+I18)*2</f>
        <v>0</v>
      </c>
      <c r="N16">
        <f t="shared" ref="N16:O16" si="8">(J16+J17+J18)*2</f>
        <v>0</v>
      </c>
      <c r="O16">
        <f t="shared" si="8"/>
        <v>611.28199999999993</v>
      </c>
      <c r="Q16" s="119">
        <v>1</v>
      </c>
      <c r="R16" s="54">
        <v>0</v>
      </c>
      <c r="S16" s="53"/>
      <c r="T16" s="54">
        <v>1</v>
      </c>
    </row>
    <row r="17" spans="1:20" x14ac:dyDescent="0.3">
      <c r="A17">
        <v>2</v>
      </c>
      <c r="B17">
        <v>0</v>
      </c>
      <c r="C17">
        <v>0</v>
      </c>
      <c r="D17">
        <v>0</v>
      </c>
      <c r="E17">
        <v>2</v>
      </c>
      <c r="G17" s="34">
        <f t="shared" si="0"/>
        <v>60.464999999999996</v>
      </c>
      <c r="H17" s="34">
        <v>0</v>
      </c>
      <c r="I17" s="34">
        <f t="shared" si="4"/>
        <v>0</v>
      </c>
      <c r="J17" s="34">
        <v>0</v>
      </c>
      <c r="K17" s="34">
        <f t="shared" si="2"/>
        <v>60.464999999999996</v>
      </c>
      <c r="Q17" s="119">
        <v>1</v>
      </c>
      <c r="R17" s="54">
        <v>0</v>
      </c>
      <c r="S17" s="53"/>
      <c r="T17" s="54">
        <v>1</v>
      </c>
    </row>
    <row r="18" spans="1:20" s="63" customFormat="1" ht="15" thickBot="1" x14ac:dyDescent="0.35">
      <c r="A18" s="63">
        <v>4</v>
      </c>
      <c r="B18" s="63">
        <v>0</v>
      </c>
      <c r="C18" s="63">
        <v>0</v>
      </c>
      <c r="D18" s="63">
        <v>0</v>
      </c>
      <c r="E18" s="63">
        <v>4</v>
      </c>
      <c r="G18" s="34">
        <f t="shared" si="0"/>
        <v>184.71099999999998</v>
      </c>
      <c r="H18" s="34">
        <v>0</v>
      </c>
      <c r="I18" s="34">
        <f t="shared" si="4"/>
        <v>0</v>
      </c>
      <c r="J18" s="34">
        <v>0</v>
      </c>
      <c r="K18" s="34">
        <f t="shared" si="2"/>
        <v>184.71099999999998</v>
      </c>
      <c r="Q18" s="120">
        <v>1</v>
      </c>
      <c r="R18" s="121">
        <v>0</v>
      </c>
      <c r="S18" s="53"/>
      <c r="T18" s="121">
        <v>1</v>
      </c>
    </row>
    <row r="19" spans="1:20" x14ac:dyDescent="0.3">
      <c r="A19" s="75">
        <v>4</v>
      </c>
      <c r="B19" s="75">
        <v>4</v>
      </c>
      <c r="C19" s="75">
        <v>4</v>
      </c>
      <c r="D19" s="75">
        <v>0</v>
      </c>
      <c r="E19" s="75">
        <v>0</v>
      </c>
      <c r="G19" s="34">
        <f t="shared" si="0"/>
        <v>184.71099999999998</v>
      </c>
      <c r="H19" s="34">
        <f t="shared" si="0"/>
        <v>184.71099999999998</v>
      </c>
      <c r="I19" s="34">
        <f t="shared" si="4"/>
        <v>184.71099999999998</v>
      </c>
      <c r="J19" s="34">
        <f t="shared" si="1"/>
        <v>0</v>
      </c>
      <c r="K19" s="34">
        <f t="shared" si="2"/>
        <v>0</v>
      </c>
      <c r="Q19" s="122">
        <v>1</v>
      </c>
      <c r="R19" s="123">
        <v>1</v>
      </c>
      <c r="S19" s="53">
        <f t="shared" si="3"/>
        <v>0</v>
      </c>
    </row>
    <row r="20" spans="1:20" x14ac:dyDescent="0.3">
      <c r="A20" s="75">
        <v>16</v>
      </c>
      <c r="B20" s="75">
        <v>16</v>
      </c>
      <c r="C20" s="75">
        <v>16</v>
      </c>
      <c r="D20" s="75">
        <v>0</v>
      </c>
      <c r="E20" s="75">
        <v>0</v>
      </c>
      <c r="G20" s="34">
        <f t="shared" si="0"/>
        <v>930.18700000000001</v>
      </c>
      <c r="H20" s="34">
        <f t="shared" si="0"/>
        <v>930.18700000000001</v>
      </c>
      <c r="I20" s="34">
        <f t="shared" si="4"/>
        <v>930.18700000000001</v>
      </c>
      <c r="J20" s="34">
        <f t="shared" si="1"/>
        <v>0</v>
      </c>
      <c r="K20" s="34">
        <f t="shared" si="2"/>
        <v>0</v>
      </c>
      <c r="M20">
        <f>(I21+I20+I22+I23+I24+I25+I26)*2</f>
        <v>6440.8959999999997</v>
      </c>
      <c r="N20">
        <f t="shared" ref="N20:O20" si="9">(J21+J20+J22+J23+J24+J25+J26)*2</f>
        <v>124.246</v>
      </c>
      <c r="O20">
        <f t="shared" si="9"/>
        <v>245.17600000000004</v>
      </c>
      <c r="Q20" s="122">
        <v>1</v>
      </c>
      <c r="R20" s="123">
        <v>1</v>
      </c>
      <c r="S20" s="53">
        <f t="shared" si="3"/>
        <v>0</v>
      </c>
    </row>
    <row r="21" spans="1:20" x14ac:dyDescent="0.3">
      <c r="A21" s="75">
        <v>16</v>
      </c>
      <c r="B21" s="75">
        <v>16</v>
      </c>
      <c r="C21" s="75">
        <v>16</v>
      </c>
      <c r="D21" s="75">
        <v>0</v>
      </c>
      <c r="E21" s="75">
        <v>0</v>
      </c>
      <c r="G21" s="34">
        <f t="shared" si="0"/>
        <v>930.18700000000001</v>
      </c>
      <c r="H21" s="34">
        <f t="shared" si="0"/>
        <v>930.18700000000001</v>
      </c>
      <c r="I21" s="34">
        <f t="shared" si="4"/>
        <v>930.18700000000001</v>
      </c>
      <c r="J21" s="34">
        <f t="shared" si="1"/>
        <v>0</v>
      </c>
      <c r="K21" s="34">
        <f t="shared" si="2"/>
        <v>0</v>
      </c>
      <c r="Q21" s="122">
        <v>1</v>
      </c>
      <c r="R21" s="123">
        <v>1</v>
      </c>
      <c r="S21" s="53">
        <f t="shared" si="3"/>
        <v>0</v>
      </c>
    </row>
    <row r="22" spans="1:20" x14ac:dyDescent="0.3">
      <c r="A22" s="75">
        <v>16</v>
      </c>
      <c r="B22" s="75">
        <v>16</v>
      </c>
      <c r="C22" s="75">
        <v>16</v>
      </c>
      <c r="D22" s="75">
        <v>0</v>
      </c>
      <c r="E22" s="75">
        <v>0</v>
      </c>
      <c r="G22" s="34">
        <f t="shared" si="0"/>
        <v>930.18700000000001</v>
      </c>
      <c r="H22" s="34">
        <f t="shared" si="0"/>
        <v>930.18700000000001</v>
      </c>
      <c r="I22" s="34">
        <f t="shared" si="4"/>
        <v>930.18700000000001</v>
      </c>
      <c r="J22" s="34">
        <f t="shared" si="1"/>
        <v>0</v>
      </c>
      <c r="K22" s="34">
        <f t="shared" si="2"/>
        <v>0</v>
      </c>
      <c r="Q22" s="122">
        <v>1</v>
      </c>
      <c r="R22" s="123">
        <v>1</v>
      </c>
      <c r="S22" s="53">
        <f t="shared" si="3"/>
        <v>0</v>
      </c>
    </row>
    <row r="23" spans="1:20" x14ac:dyDescent="0.3">
      <c r="A23" s="75">
        <v>2</v>
      </c>
      <c r="B23" s="75">
        <v>3</v>
      </c>
      <c r="C23" s="75">
        <v>2</v>
      </c>
      <c r="D23" s="75">
        <v>1</v>
      </c>
      <c r="E23" s="75">
        <v>0</v>
      </c>
      <c r="G23" s="34">
        <f t="shared" si="0"/>
        <v>60.464999999999996</v>
      </c>
      <c r="H23" s="34">
        <f t="shared" si="0"/>
        <v>122.58799999999999</v>
      </c>
      <c r="I23" s="34">
        <f t="shared" si="4"/>
        <v>60.464999999999996</v>
      </c>
      <c r="J23" s="34">
        <f t="shared" si="1"/>
        <v>62.122999999999998</v>
      </c>
      <c r="K23" s="34">
        <v>0</v>
      </c>
      <c r="Q23" s="122">
        <v>1</v>
      </c>
      <c r="R23" s="123">
        <v>1</v>
      </c>
      <c r="S23" s="53">
        <f t="shared" si="3"/>
        <v>0</v>
      </c>
    </row>
    <row r="24" spans="1:20" x14ac:dyDescent="0.3">
      <c r="A24" s="75">
        <v>5</v>
      </c>
      <c r="B24" s="75">
        <v>4</v>
      </c>
      <c r="C24" s="75">
        <v>4</v>
      </c>
      <c r="D24" s="75">
        <v>0</v>
      </c>
      <c r="E24" s="75">
        <v>1</v>
      </c>
      <c r="G24" s="34">
        <f t="shared" si="0"/>
        <v>246.834</v>
      </c>
      <c r="H24" s="34">
        <f t="shared" si="0"/>
        <v>184.71099999999998</v>
      </c>
      <c r="I24" s="34">
        <f t="shared" si="4"/>
        <v>184.71099999999998</v>
      </c>
      <c r="J24" s="34">
        <v>0</v>
      </c>
      <c r="K24" s="34">
        <f t="shared" si="2"/>
        <v>62.123000000000019</v>
      </c>
      <c r="Q24" s="122">
        <v>1</v>
      </c>
      <c r="R24" s="123">
        <v>1</v>
      </c>
      <c r="S24" s="53">
        <f t="shared" si="3"/>
        <v>0</v>
      </c>
    </row>
    <row r="25" spans="1:20" x14ac:dyDescent="0.3">
      <c r="A25" s="75">
        <v>3</v>
      </c>
      <c r="B25" s="75">
        <v>4</v>
      </c>
      <c r="C25" s="75">
        <v>3</v>
      </c>
      <c r="D25" s="75">
        <v>0</v>
      </c>
      <c r="E25" s="75">
        <v>1</v>
      </c>
      <c r="G25" s="34">
        <f t="shared" si="0"/>
        <v>122.58799999999999</v>
      </c>
      <c r="H25" s="34">
        <f t="shared" si="0"/>
        <v>184.71099999999998</v>
      </c>
      <c r="I25" s="34">
        <f t="shared" si="4"/>
        <v>184.71099999999998</v>
      </c>
      <c r="J25" s="34">
        <v>0</v>
      </c>
      <c r="K25" s="34">
        <v>0</v>
      </c>
      <c r="Q25" s="122">
        <v>1</v>
      </c>
      <c r="R25" s="123">
        <v>1</v>
      </c>
      <c r="S25" s="53">
        <f t="shared" si="3"/>
        <v>0</v>
      </c>
    </row>
    <row r="26" spans="1:20" x14ac:dyDescent="0.3">
      <c r="A26" s="75">
        <v>2</v>
      </c>
      <c r="B26" s="75">
        <v>0</v>
      </c>
      <c r="C26" s="75">
        <v>0</v>
      </c>
      <c r="D26" s="75">
        <v>0</v>
      </c>
      <c r="E26" s="75">
        <v>2</v>
      </c>
      <c r="G26" s="34">
        <f t="shared" si="0"/>
        <v>60.464999999999996</v>
      </c>
      <c r="H26" s="34">
        <v>0</v>
      </c>
      <c r="I26" s="34">
        <f t="shared" si="4"/>
        <v>0</v>
      </c>
      <c r="J26" s="34">
        <v>0</v>
      </c>
      <c r="K26" s="34">
        <f t="shared" si="2"/>
        <v>60.464999999999996</v>
      </c>
      <c r="Q26" s="122">
        <v>1</v>
      </c>
      <c r="R26" s="54">
        <v>0</v>
      </c>
      <c r="S26" s="53"/>
      <c r="T26" s="54">
        <v>1</v>
      </c>
    </row>
    <row r="27" spans="1:20" x14ac:dyDescent="0.3">
      <c r="A27" s="75">
        <v>10</v>
      </c>
      <c r="B27" s="75">
        <v>10</v>
      </c>
      <c r="C27" s="75">
        <v>10</v>
      </c>
      <c r="D27" s="75">
        <v>0</v>
      </c>
      <c r="E27" s="75">
        <v>0</v>
      </c>
      <c r="G27" s="34">
        <f t="shared" si="0"/>
        <v>557.44900000000007</v>
      </c>
      <c r="H27" s="34">
        <f t="shared" si="0"/>
        <v>557.44900000000007</v>
      </c>
      <c r="I27" s="34">
        <f t="shared" si="4"/>
        <v>557.44900000000007</v>
      </c>
      <c r="J27" s="34">
        <f t="shared" si="1"/>
        <v>0</v>
      </c>
      <c r="K27" s="34">
        <f t="shared" si="2"/>
        <v>0</v>
      </c>
      <c r="M27">
        <f>(I27+I28+I29)*2</f>
        <v>2229.7960000000003</v>
      </c>
      <c r="N27">
        <f t="shared" ref="N27:O27" si="10">(J27+J28+J29)*2</f>
        <v>120.92999999999999</v>
      </c>
      <c r="O27">
        <f t="shared" si="10"/>
        <v>0</v>
      </c>
      <c r="Q27" s="122">
        <v>1</v>
      </c>
      <c r="R27" s="54">
        <v>1</v>
      </c>
      <c r="S27" s="53">
        <f t="shared" si="3"/>
        <v>0</v>
      </c>
    </row>
    <row r="28" spans="1:20" x14ac:dyDescent="0.3">
      <c r="A28" s="75">
        <v>10</v>
      </c>
      <c r="B28" s="75">
        <v>10</v>
      </c>
      <c r="C28" s="75">
        <v>10</v>
      </c>
      <c r="D28" s="75">
        <v>0</v>
      </c>
      <c r="E28" s="75">
        <v>0</v>
      </c>
      <c r="G28" s="34">
        <f t="shared" si="0"/>
        <v>557.44900000000007</v>
      </c>
      <c r="H28" s="34">
        <f t="shared" si="0"/>
        <v>557.44900000000007</v>
      </c>
      <c r="I28" s="34">
        <f t="shared" si="4"/>
        <v>557.44900000000007</v>
      </c>
      <c r="J28" s="34">
        <f t="shared" si="1"/>
        <v>0</v>
      </c>
      <c r="K28" s="34">
        <f t="shared" si="2"/>
        <v>0</v>
      </c>
      <c r="Q28" s="122">
        <v>1</v>
      </c>
      <c r="R28" s="54">
        <v>1</v>
      </c>
      <c r="S28" s="53">
        <f t="shared" si="3"/>
        <v>0</v>
      </c>
    </row>
    <row r="29" spans="1:20" x14ac:dyDescent="0.3">
      <c r="A29" s="75">
        <v>0</v>
      </c>
      <c r="B29" s="75">
        <v>2</v>
      </c>
      <c r="C29" s="75">
        <v>0</v>
      </c>
      <c r="D29" s="75">
        <v>2</v>
      </c>
      <c r="E29" s="75">
        <v>0</v>
      </c>
      <c r="G29" s="34">
        <v>0</v>
      </c>
      <c r="H29" s="34">
        <f t="shared" si="0"/>
        <v>60.464999999999996</v>
      </c>
      <c r="I29" s="34">
        <f t="shared" si="4"/>
        <v>0</v>
      </c>
      <c r="J29" s="34">
        <f t="shared" si="1"/>
        <v>60.464999999999996</v>
      </c>
      <c r="K29" s="34">
        <v>0</v>
      </c>
      <c r="Q29" s="119">
        <v>0</v>
      </c>
      <c r="R29" s="123">
        <v>1</v>
      </c>
      <c r="S29" s="53">
        <f t="shared" si="3"/>
        <v>1</v>
      </c>
    </row>
    <row r="30" spans="1:20" s="63" customFormat="1" ht="15" thickBot="1" x14ac:dyDescent="0.35">
      <c r="A30" s="124">
        <v>0</v>
      </c>
      <c r="B30" s="124">
        <v>3</v>
      </c>
      <c r="C30" s="124">
        <v>0</v>
      </c>
      <c r="D30" s="124">
        <v>3</v>
      </c>
      <c r="E30" s="124">
        <v>0</v>
      </c>
      <c r="G30" s="34">
        <v>0</v>
      </c>
      <c r="H30" s="34">
        <f t="shared" si="0"/>
        <v>122.58799999999999</v>
      </c>
      <c r="I30" s="34">
        <f t="shared" si="4"/>
        <v>0</v>
      </c>
      <c r="J30" s="34">
        <f t="shared" si="1"/>
        <v>122.58799999999999</v>
      </c>
      <c r="K30" s="34">
        <v>0</v>
      </c>
      <c r="Q30" s="120">
        <v>0</v>
      </c>
      <c r="R30" s="121">
        <v>1</v>
      </c>
      <c r="S30" s="53">
        <f t="shared" si="3"/>
        <v>1</v>
      </c>
      <c r="T30" s="121"/>
    </row>
    <row r="31" spans="1:20" x14ac:dyDescent="0.3">
      <c r="A31" s="75">
        <v>4</v>
      </c>
      <c r="B31" s="75">
        <v>4</v>
      </c>
      <c r="C31" s="75">
        <v>4</v>
      </c>
      <c r="D31" s="75">
        <v>0</v>
      </c>
      <c r="E31" s="75">
        <v>0</v>
      </c>
      <c r="G31" s="34">
        <f t="shared" si="0"/>
        <v>184.71099999999998</v>
      </c>
      <c r="H31" s="34">
        <f t="shared" si="0"/>
        <v>184.71099999999998</v>
      </c>
      <c r="I31" s="34">
        <f t="shared" si="4"/>
        <v>184.71099999999998</v>
      </c>
      <c r="J31" s="34">
        <f t="shared" si="1"/>
        <v>0</v>
      </c>
      <c r="K31" s="34">
        <f t="shared" si="2"/>
        <v>0</v>
      </c>
      <c r="M31" s="34">
        <f>(I31+I32)*2</f>
        <v>738.84399999999994</v>
      </c>
      <c r="N31" s="34">
        <f t="shared" ref="N31:O31" si="11">(J31+J32)*2</f>
        <v>0</v>
      </c>
      <c r="O31" s="34">
        <f t="shared" si="11"/>
        <v>0</v>
      </c>
      <c r="Q31" s="122">
        <v>1</v>
      </c>
      <c r="R31" s="123">
        <v>1</v>
      </c>
      <c r="S31" s="53">
        <f t="shared" si="3"/>
        <v>0</v>
      </c>
    </row>
    <row r="32" spans="1:20" x14ac:dyDescent="0.3">
      <c r="A32" s="75">
        <v>4</v>
      </c>
      <c r="B32" s="75">
        <v>4</v>
      </c>
      <c r="C32" s="75">
        <v>4</v>
      </c>
      <c r="D32" s="75">
        <v>0</v>
      </c>
      <c r="E32" s="75">
        <v>0</v>
      </c>
      <c r="G32" s="34">
        <f t="shared" si="0"/>
        <v>184.71099999999998</v>
      </c>
      <c r="H32" s="34">
        <f t="shared" si="0"/>
        <v>184.71099999999998</v>
      </c>
      <c r="I32" s="34">
        <f t="shared" si="4"/>
        <v>184.71099999999998</v>
      </c>
      <c r="J32" s="34">
        <f t="shared" si="1"/>
        <v>0</v>
      </c>
      <c r="K32" s="34">
        <f t="shared" si="2"/>
        <v>0</v>
      </c>
      <c r="Q32" s="122">
        <v>1</v>
      </c>
      <c r="R32" s="123">
        <v>1</v>
      </c>
      <c r="S32" s="53">
        <f t="shared" si="3"/>
        <v>0</v>
      </c>
    </row>
    <row r="33" spans="1:20" x14ac:dyDescent="0.3">
      <c r="A33" s="75">
        <v>4</v>
      </c>
      <c r="B33" s="75">
        <v>4</v>
      </c>
      <c r="C33" s="75">
        <v>4</v>
      </c>
      <c r="D33" s="75">
        <v>0</v>
      </c>
      <c r="E33" s="75">
        <v>0</v>
      </c>
      <c r="G33" s="34">
        <f t="shared" si="0"/>
        <v>184.71099999999998</v>
      </c>
      <c r="H33" s="34">
        <f t="shared" si="0"/>
        <v>184.71099999999998</v>
      </c>
      <c r="I33" s="34">
        <f t="shared" si="4"/>
        <v>184.71099999999998</v>
      </c>
      <c r="J33" s="34">
        <f t="shared" si="1"/>
        <v>0</v>
      </c>
      <c r="K33" s="34">
        <f t="shared" si="2"/>
        <v>0</v>
      </c>
      <c r="M33">
        <f>(I33+I34)*2</f>
        <v>987.33600000000001</v>
      </c>
      <c r="Q33" s="122">
        <v>1</v>
      </c>
      <c r="R33" s="123">
        <v>1</v>
      </c>
      <c r="S33" s="53">
        <f t="shared" si="3"/>
        <v>0</v>
      </c>
    </row>
    <row r="34" spans="1:20" x14ac:dyDescent="0.3">
      <c r="A34" s="75">
        <v>6</v>
      </c>
      <c r="B34" s="75">
        <v>6</v>
      </c>
      <c r="C34" s="75">
        <v>6</v>
      </c>
      <c r="D34" s="75">
        <v>0</v>
      </c>
      <c r="E34" s="75">
        <v>0</v>
      </c>
      <c r="G34" s="34">
        <f t="shared" si="0"/>
        <v>308.95699999999999</v>
      </c>
      <c r="H34" s="34">
        <f t="shared" si="0"/>
        <v>308.95699999999999</v>
      </c>
      <c r="I34" s="34">
        <f t="shared" si="4"/>
        <v>308.95699999999999</v>
      </c>
      <c r="J34" s="34">
        <f t="shared" si="1"/>
        <v>0</v>
      </c>
      <c r="K34" s="34">
        <f t="shared" si="2"/>
        <v>0</v>
      </c>
      <c r="Q34" s="122">
        <v>1</v>
      </c>
      <c r="R34" s="123">
        <v>1</v>
      </c>
      <c r="S34" s="53">
        <f t="shared" si="3"/>
        <v>0</v>
      </c>
    </row>
    <row r="35" spans="1:20" x14ac:dyDescent="0.3">
      <c r="A35" s="75">
        <v>2</v>
      </c>
      <c r="B35" s="75">
        <v>2</v>
      </c>
      <c r="C35" s="75">
        <v>2</v>
      </c>
      <c r="D35" s="75">
        <v>0</v>
      </c>
      <c r="E35" s="75">
        <v>0</v>
      </c>
      <c r="G35" s="34">
        <f t="shared" si="0"/>
        <v>60.464999999999996</v>
      </c>
      <c r="H35" s="34">
        <f t="shared" si="0"/>
        <v>60.464999999999996</v>
      </c>
      <c r="I35" s="34">
        <f t="shared" si="4"/>
        <v>60.464999999999996</v>
      </c>
      <c r="J35" s="34">
        <f t="shared" si="1"/>
        <v>0</v>
      </c>
      <c r="K35" s="34">
        <f t="shared" si="2"/>
        <v>0</v>
      </c>
      <c r="Q35" s="122">
        <v>1</v>
      </c>
      <c r="R35" s="123">
        <v>1</v>
      </c>
      <c r="S35" s="53">
        <f t="shared" si="3"/>
        <v>0</v>
      </c>
    </row>
    <row r="36" spans="1:20" x14ac:dyDescent="0.3">
      <c r="A36" s="75">
        <v>2</v>
      </c>
      <c r="B36" s="75">
        <v>2</v>
      </c>
      <c r="C36" s="75">
        <v>2</v>
      </c>
      <c r="D36" s="75">
        <v>0</v>
      </c>
      <c r="E36" s="75">
        <v>0</v>
      </c>
      <c r="G36" s="34">
        <f t="shared" si="0"/>
        <v>60.464999999999996</v>
      </c>
      <c r="H36" s="34">
        <f t="shared" si="0"/>
        <v>60.464999999999996</v>
      </c>
      <c r="I36" s="34">
        <f t="shared" si="4"/>
        <v>60.464999999999996</v>
      </c>
      <c r="J36" s="34">
        <f t="shared" si="1"/>
        <v>0</v>
      </c>
      <c r="K36" s="34">
        <f t="shared" si="2"/>
        <v>0</v>
      </c>
      <c r="Q36" s="122">
        <v>1</v>
      </c>
      <c r="R36" s="123">
        <v>1</v>
      </c>
      <c r="S36" s="53">
        <f t="shared" si="3"/>
        <v>0</v>
      </c>
    </row>
    <row r="37" spans="1:20" x14ac:dyDescent="0.3">
      <c r="A37" s="75">
        <v>3</v>
      </c>
      <c r="B37" s="75">
        <v>3</v>
      </c>
      <c r="C37" s="75">
        <v>3</v>
      </c>
      <c r="D37" s="75">
        <v>0</v>
      </c>
      <c r="E37" s="75">
        <v>0</v>
      </c>
      <c r="G37" s="34">
        <f t="shared" si="0"/>
        <v>122.58799999999999</v>
      </c>
      <c r="H37" s="34">
        <f t="shared" si="0"/>
        <v>122.58799999999999</v>
      </c>
      <c r="I37" s="34">
        <f t="shared" si="4"/>
        <v>122.58799999999999</v>
      </c>
      <c r="J37" s="34">
        <f t="shared" si="1"/>
        <v>0</v>
      </c>
      <c r="K37" s="34">
        <f t="shared" si="2"/>
        <v>0</v>
      </c>
      <c r="Q37" s="122">
        <v>1</v>
      </c>
      <c r="R37" s="123">
        <v>1</v>
      </c>
      <c r="S37" s="53">
        <f t="shared" si="3"/>
        <v>0</v>
      </c>
    </row>
    <row r="38" spans="1:20" x14ac:dyDescent="0.3">
      <c r="A38" s="75">
        <v>0</v>
      </c>
      <c r="B38" s="75">
        <v>2</v>
      </c>
      <c r="C38" s="75">
        <v>0</v>
      </c>
      <c r="D38" s="75">
        <v>2</v>
      </c>
      <c r="E38" s="75">
        <v>0</v>
      </c>
      <c r="G38" s="34">
        <v>0</v>
      </c>
      <c r="H38" s="34">
        <f t="shared" si="0"/>
        <v>60.464999999999996</v>
      </c>
      <c r="I38" s="34">
        <f t="shared" si="4"/>
        <v>0</v>
      </c>
      <c r="J38" s="34">
        <f t="shared" si="1"/>
        <v>60.464999999999996</v>
      </c>
      <c r="K38" s="34">
        <v>0</v>
      </c>
      <c r="Q38" s="119">
        <v>0</v>
      </c>
      <c r="R38" s="123">
        <v>1</v>
      </c>
      <c r="S38" s="53">
        <f t="shared" si="3"/>
        <v>1</v>
      </c>
    </row>
    <row r="39" spans="1:20" s="63" customFormat="1" ht="15" thickBot="1" x14ac:dyDescent="0.35">
      <c r="A39" s="124">
        <v>0</v>
      </c>
      <c r="B39" s="124">
        <v>6</v>
      </c>
      <c r="C39" s="124">
        <v>0</v>
      </c>
      <c r="D39" s="124">
        <v>6</v>
      </c>
      <c r="E39" s="124">
        <v>0</v>
      </c>
      <c r="G39" s="34">
        <v>0</v>
      </c>
      <c r="H39" s="34">
        <f t="shared" si="0"/>
        <v>308.95699999999999</v>
      </c>
      <c r="I39" s="34">
        <f t="shared" si="4"/>
        <v>0</v>
      </c>
      <c r="J39" s="34">
        <f t="shared" si="1"/>
        <v>308.95699999999999</v>
      </c>
      <c r="K39" s="34">
        <v>0</v>
      </c>
      <c r="Q39" s="120">
        <v>0</v>
      </c>
      <c r="R39" s="121">
        <v>1</v>
      </c>
      <c r="S39" s="53">
        <f t="shared" si="3"/>
        <v>1</v>
      </c>
      <c r="T39" s="121"/>
    </row>
    <row r="40" spans="1:20" x14ac:dyDescent="0.3">
      <c r="A40" s="75">
        <v>4</v>
      </c>
      <c r="B40" s="75">
        <v>4</v>
      </c>
      <c r="C40" s="75">
        <v>4</v>
      </c>
      <c r="D40" s="75">
        <v>0</v>
      </c>
      <c r="E40" s="75">
        <v>0</v>
      </c>
      <c r="G40" s="34">
        <f t="shared" si="0"/>
        <v>184.71099999999998</v>
      </c>
      <c r="H40" s="34">
        <f t="shared" si="0"/>
        <v>184.71099999999998</v>
      </c>
      <c r="I40" s="34">
        <f t="shared" si="4"/>
        <v>184.71099999999998</v>
      </c>
      <c r="J40" s="34">
        <f t="shared" si="1"/>
        <v>0</v>
      </c>
      <c r="K40" s="34">
        <f t="shared" si="2"/>
        <v>0</v>
      </c>
      <c r="Q40" s="122">
        <v>1</v>
      </c>
      <c r="R40" s="123">
        <v>1</v>
      </c>
      <c r="S40" s="53">
        <f t="shared" si="3"/>
        <v>0</v>
      </c>
    </row>
    <row r="41" spans="1:20" x14ac:dyDescent="0.3">
      <c r="A41" s="75">
        <v>6</v>
      </c>
      <c r="B41" s="75">
        <v>7</v>
      </c>
      <c r="C41" s="75">
        <v>6</v>
      </c>
      <c r="D41" s="75">
        <v>1</v>
      </c>
      <c r="E41" s="75">
        <v>0</v>
      </c>
      <c r="G41" s="34">
        <f t="shared" si="0"/>
        <v>308.95699999999999</v>
      </c>
      <c r="H41" s="34">
        <f t="shared" si="0"/>
        <v>371.08</v>
      </c>
      <c r="I41" s="34">
        <f t="shared" si="4"/>
        <v>308.95699999999999</v>
      </c>
      <c r="J41" s="34">
        <f t="shared" si="1"/>
        <v>62.12299999999999</v>
      </c>
      <c r="K41" s="34">
        <v>0</v>
      </c>
      <c r="M41">
        <f>I41*2</f>
        <v>617.91399999999999</v>
      </c>
      <c r="N41">
        <f t="shared" ref="N41:O41" si="12">J41*2</f>
        <v>124.24599999999998</v>
      </c>
      <c r="O41">
        <f t="shared" si="12"/>
        <v>0</v>
      </c>
      <c r="Q41" s="122">
        <v>1</v>
      </c>
      <c r="R41" s="123">
        <v>1</v>
      </c>
      <c r="S41" s="53">
        <f t="shared" si="3"/>
        <v>0</v>
      </c>
    </row>
    <row r="42" spans="1:20" x14ac:dyDescent="0.3">
      <c r="A42" s="75">
        <v>2</v>
      </c>
      <c r="B42" s="75">
        <v>0</v>
      </c>
      <c r="C42" s="75">
        <v>0</v>
      </c>
      <c r="D42" s="75">
        <v>0</v>
      </c>
      <c r="E42" s="75">
        <v>2</v>
      </c>
      <c r="G42" s="34">
        <f t="shared" si="0"/>
        <v>60.464999999999996</v>
      </c>
      <c r="H42" s="34">
        <v>0</v>
      </c>
      <c r="I42" s="34">
        <f t="shared" si="4"/>
        <v>0</v>
      </c>
      <c r="J42" s="34">
        <v>0</v>
      </c>
      <c r="K42" s="34">
        <f t="shared" si="2"/>
        <v>60.464999999999996</v>
      </c>
      <c r="M42">
        <f>(I42+I43+I44)*2</f>
        <v>369.42199999999997</v>
      </c>
      <c r="N42">
        <f t="shared" ref="N42:O42" si="13">(J42+J43+J44)*2</f>
        <v>0</v>
      </c>
      <c r="O42">
        <f t="shared" si="13"/>
        <v>241.85999999999999</v>
      </c>
      <c r="Q42" s="122">
        <v>1</v>
      </c>
      <c r="R42" s="123">
        <v>0</v>
      </c>
      <c r="S42" s="53"/>
      <c r="T42" s="54">
        <v>1</v>
      </c>
    </row>
    <row r="43" spans="1:20" x14ac:dyDescent="0.3">
      <c r="A43" s="75">
        <v>2</v>
      </c>
      <c r="B43" s="75">
        <v>0</v>
      </c>
      <c r="C43" s="75">
        <v>0</v>
      </c>
      <c r="D43" s="75">
        <v>0</v>
      </c>
      <c r="E43" s="75">
        <v>2</v>
      </c>
      <c r="G43" s="34">
        <f t="shared" si="0"/>
        <v>60.464999999999996</v>
      </c>
      <c r="H43" s="34">
        <v>0</v>
      </c>
      <c r="I43" s="34">
        <f t="shared" si="4"/>
        <v>0</v>
      </c>
      <c r="J43" s="34">
        <v>0</v>
      </c>
      <c r="K43" s="34">
        <f t="shared" si="2"/>
        <v>60.464999999999996</v>
      </c>
      <c r="Q43" s="122">
        <v>1</v>
      </c>
      <c r="R43" s="123">
        <v>0</v>
      </c>
      <c r="S43" s="53"/>
      <c r="T43" s="54">
        <v>1</v>
      </c>
    </row>
    <row r="44" spans="1:20" x14ac:dyDescent="0.3">
      <c r="A44" s="75">
        <v>4</v>
      </c>
      <c r="B44" s="75">
        <v>4</v>
      </c>
      <c r="C44" s="75">
        <v>4</v>
      </c>
      <c r="D44" s="75">
        <v>0</v>
      </c>
      <c r="E44" s="75">
        <v>0</v>
      </c>
      <c r="G44" s="34">
        <f t="shared" si="0"/>
        <v>184.71099999999998</v>
      </c>
      <c r="H44" s="34">
        <f t="shared" si="0"/>
        <v>184.71099999999998</v>
      </c>
      <c r="I44" s="34">
        <f t="shared" si="4"/>
        <v>184.71099999999998</v>
      </c>
      <c r="J44" s="34">
        <f t="shared" si="1"/>
        <v>0</v>
      </c>
      <c r="K44" s="34">
        <f t="shared" si="2"/>
        <v>0</v>
      </c>
      <c r="Q44" s="122">
        <v>1</v>
      </c>
      <c r="R44" s="123">
        <v>1</v>
      </c>
      <c r="S44" s="53">
        <f t="shared" si="3"/>
        <v>0</v>
      </c>
    </row>
    <row r="45" spans="1:20" x14ac:dyDescent="0.3">
      <c r="A45" s="75">
        <v>3</v>
      </c>
      <c r="B45" s="75">
        <v>4</v>
      </c>
      <c r="C45" s="75">
        <v>3</v>
      </c>
      <c r="D45" s="75">
        <v>1</v>
      </c>
      <c r="E45" s="75">
        <v>0</v>
      </c>
      <c r="G45" s="34">
        <f t="shared" si="0"/>
        <v>122.58799999999999</v>
      </c>
      <c r="H45" s="34">
        <f t="shared" si="0"/>
        <v>184.71099999999998</v>
      </c>
      <c r="I45" s="34">
        <f t="shared" si="4"/>
        <v>122.58799999999999</v>
      </c>
      <c r="J45" s="34">
        <f t="shared" si="1"/>
        <v>62.12299999999999</v>
      </c>
      <c r="K45" s="34">
        <v>0</v>
      </c>
      <c r="M45">
        <f>2*I45</f>
        <v>245.17599999999999</v>
      </c>
      <c r="N45">
        <f t="shared" ref="N45:O45" si="14">2*J45</f>
        <v>124.24599999999998</v>
      </c>
      <c r="O45">
        <f t="shared" si="14"/>
        <v>0</v>
      </c>
      <c r="Q45" s="122">
        <v>1</v>
      </c>
      <c r="R45" s="123">
        <v>1</v>
      </c>
      <c r="S45" s="53">
        <f t="shared" si="3"/>
        <v>0</v>
      </c>
    </row>
    <row r="46" spans="1:20" x14ac:dyDescent="0.3">
      <c r="A46" s="75">
        <v>3</v>
      </c>
      <c r="B46" s="75">
        <v>4</v>
      </c>
      <c r="C46" s="75">
        <v>3</v>
      </c>
      <c r="D46" s="75">
        <v>1</v>
      </c>
      <c r="E46" s="75">
        <v>0</v>
      </c>
      <c r="G46" s="34">
        <f t="shared" si="0"/>
        <v>122.58799999999999</v>
      </c>
      <c r="H46" s="34">
        <f t="shared" si="0"/>
        <v>184.71099999999998</v>
      </c>
      <c r="I46" s="34">
        <f t="shared" si="4"/>
        <v>122.58799999999999</v>
      </c>
      <c r="J46" s="34">
        <f t="shared" si="1"/>
        <v>62.12299999999999</v>
      </c>
      <c r="K46" s="34">
        <v>0</v>
      </c>
      <c r="M46">
        <f>I46*2</f>
        <v>245.17599999999999</v>
      </c>
      <c r="N46">
        <f t="shared" ref="N46:O46" si="15">J46*2</f>
        <v>124.24599999999998</v>
      </c>
      <c r="O46">
        <f t="shared" si="15"/>
        <v>0</v>
      </c>
      <c r="Q46" s="122">
        <v>1</v>
      </c>
      <c r="R46" s="123">
        <v>1</v>
      </c>
      <c r="S46" s="53">
        <f t="shared" si="3"/>
        <v>0</v>
      </c>
    </row>
    <row r="47" spans="1:20" x14ac:dyDescent="0.3">
      <c r="A47" s="75">
        <v>3</v>
      </c>
      <c r="B47" s="75">
        <v>3</v>
      </c>
      <c r="C47" s="75">
        <v>3</v>
      </c>
      <c r="D47" s="75">
        <v>0</v>
      </c>
      <c r="E47" s="75">
        <v>0</v>
      </c>
      <c r="G47" s="34">
        <f t="shared" si="0"/>
        <v>122.58799999999999</v>
      </c>
      <c r="H47" s="34">
        <f t="shared" si="0"/>
        <v>122.58799999999999</v>
      </c>
      <c r="I47" s="34">
        <f>H47</f>
        <v>122.58799999999999</v>
      </c>
      <c r="J47" s="34">
        <f t="shared" si="1"/>
        <v>0</v>
      </c>
      <c r="K47" s="34">
        <f t="shared" si="2"/>
        <v>0</v>
      </c>
      <c r="Q47" s="122">
        <v>1</v>
      </c>
      <c r="R47" s="123">
        <v>1</v>
      </c>
      <c r="S47" s="53">
        <f t="shared" si="3"/>
        <v>0</v>
      </c>
    </row>
    <row r="48" spans="1:20" x14ac:dyDescent="0.3">
      <c r="A48" s="75">
        <v>14</v>
      </c>
      <c r="B48" s="75">
        <v>14</v>
      </c>
      <c r="C48" s="75">
        <v>14</v>
      </c>
      <c r="D48" s="75">
        <v>0</v>
      </c>
      <c r="E48" s="75">
        <v>0</v>
      </c>
      <c r="G48" s="34">
        <f t="shared" si="0"/>
        <v>805.94100000000003</v>
      </c>
      <c r="H48" s="34">
        <f t="shared" si="0"/>
        <v>805.94100000000003</v>
      </c>
      <c r="I48" s="34">
        <f t="shared" si="4"/>
        <v>805.94100000000003</v>
      </c>
      <c r="J48" s="34">
        <f t="shared" si="1"/>
        <v>0</v>
      </c>
      <c r="K48" s="34">
        <f t="shared" si="2"/>
        <v>0</v>
      </c>
      <c r="Q48" s="122">
        <v>1</v>
      </c>
      <c r="R48" s="123">
        <v>1</v>
      </c>
      <c r="S48" s="53">
        <f t="shared" si="3"/>
        <v>0</v>
      </c>
    </row>
    <row r="49" spans="1:20" x14ac:dyDescent="0.3">
      <c r="A49" s="75">
        <v>8</v>
      </c>
      <c r="B49" s="75">
        <v>8</v>
      </c>
      <c r="C49" s="75">
        <v>8</v>
      </c>
      <c r="D49" s="75">
        <v>0</v>
      </c>
      <c r="E49" s="75">
        <v>0</v>
      </c>
      <c r="G49" s="34">
        <f t="shared" si="0"/>
        <v>433.20299999999997</v>
      </c>
      <c r="H49" s="34">
        <f t="shared" si="0"/>
        <v>433.20299999999997</v>
      </c>
      <c r="I49" s="34">
        <f t="shared" si="4"/>
        <v>433.20299999999997</v>
      </c>
      <c r="J49" s="34">
        <f t="shared" si="1"/>
        <v>0</v>
      </c>
      <c r="K49" s="34">
        <f t="shared" si="2"/>
        <v>0</v>
      </c>
      <c r="Q49" s="122">
        <v>1</v>
      </c>
      <c r="R49" s="123">
        <v>1</v>
      </c>
      <c r="S49" s="53">
        <f t="shared" si="3"/>
        <v>0</v>
      </c>
    </row>
    <row r="50" spans="1:20" x14ac:dyDescent="0.3">
      <c r="A50" s="75">
        <v>5</v>
      </c>
      <c r="B50" s="75">
        <v>8</v>
      </c>
      <c r="C50" s="75">
        <v>5</v>
      </c>
      <c r="D50" s="75">
        <v>3</v>
      </c>
      <c r="E50" s="75">
        <v>0</v>
      </c>
      <c r="G50" s="34">
        <f t="shared" si="0"/>
        <v>246.834</v>
      </c>
      <c r="H50" s="34">
        <f t="shared" si="0"/>
        <v>433.20299999999997</v>
      </c>
      <c r="I50" s="34">
        <f t="shared" si="4"/>
        <v>246.834</v>
      </c>
      <c r="J50" s="34">
        <f t="shared" si="1"/>
        <v>186.36899999999997</v>
      </c>
      <c r="K50" s="34">
        <v>0</v>
      </c>
      <c r="M50">
        <f>(I50+I51+I52)*2</f>
        <v>987.33600000000001</v>
      </c>
      <c r="N50">
        <f t="shared" ref="N50:O50" si="16">(J50+J51+J52)*2</f>
        <v>745.47599999999989</v>
      </c>
      <c r="O50">
        <f t="shared" si="16"/>
        <v>369.42199999999997</v>
      </c>
      <c r="Q50" s="122">
        <v>1</v>
      </c>
      <c r="R50" s="123">
        <v>1</v>
      </c>
      <c r="S50" s="53">
        <f t="shared" si="3"/>
        <v>0</v>
      </c>
    </row>
    <row r="51" spans="1:20" x14ac:dyDescent="0.3">
      <c r="A51" s="75">
        <v>5</v>
      </c>
      <c r="B51" s="75">
        <v>8</v>
      </c>
      <c r="C51" s="75">
        <v>5</v>
      </c>
      <c r="D51" s="75">
        <v>3</v>
      </c>
      <c r="E51" s="75">
        <v>0</v>
      </c>
      <c r="G51" s="34">
        <f t="shared" si="0"/>
        <v>246.834</v>
      </c>
      <c r="H51" s="34">
        <f t="shared" si="0"/>
        <v>433.20299999999997</v>
      </c>
      <c r="I51" s="34">
        <f t="shared" si="4"/>
        <v>246.834</v>
      </c>
      <c r="J51" s="34">
        <f t="shared" si="1"/>
        <v>186.36899999999997</v>
      </c>
      <c r="K51" s="34">
        <v>0</v>
      </c>
      <c r="Q51" s="122">
        <v>1</v>
      </c>
      <c r="R51" s="123">
        <v>1</v>
      </c>
      <c r="S51" s="53">
        <f t="shared" si="3"/>
        <v>0</v>
      </c>
    </row>
    <row r="52" spans="1:20" x14ac:dyDescent="0.3">
      <c r="A52" s="75">
        <v>4</v>
      </c>
      <c r="B52" s="75">
        <v>0</v>
      </c>
      <c r="C52" s="75">
        <v>0</v>
      </c>
      <c r="D52" s="75">
        <v>0</v>
      </c>
      <c r="E52" s="75">
        <v>4</v>
      </c>
      <c r="G52" s="34">
        <f t="shared" si="0"/>
        <v>184.71099999999998</v>
      </c>
      <c r="H52" s="34">
        <v>0</v>
      </c>
      <c r="I52" s="34">
        <f t="shared" si="4"/>
        <v>0</v>
      </c>
      <c r="J52" s="34">
        <v>0</v>
      </c>
      <c r="K52" s="34">
        <f t="shared" si="2"/>
        <v>184.71099999999998</v>
      </c>
      <c r="Q52" s="122">
        <v>1</v>
      </c>
      <c r="R52" s="54">
        <v>0</v>
      </c>
      <c r="S52" s="53"/>
      <c r="T52" s="54">
        <v>1</v>
      </c>
    </row>
    <row r="53" spans="1:20" x14ac:dyDescent="0.3">
      <c r="A53" s="75">
        <v>0</v>
      </c>
      <c r="B53" s="75">
        <v>2</v>
      </c>
      <c r="C53" s="75">
        <v>0</v>
      </c>
      <c r="D53" s="75">
        <v>2</v>
      </c>
      <c r="E53" s="75">
        <v>0</v>
      </c>
      <c r="G53" s="34">
        <v>0</v>
      </c>
      <c r="H53" s="34">
        <f t="shared" si="0"/>
        <v>60.464999999999996</v>
      </c>
      <c r="I53" s="34">
        <f t="shared" si="4"/>
        <v>0</v>
      </c>
      <c r="J53" s="34">
        <f t="shared" si="1"/>
        <v>60.464999999999996</v>
      </c>
      <c r="K53" s="34">
        <v>0</v>
      </c>
      <c r="Q53" s="119">
        <v>0</v>
      </c>
      <c r="R53" s="123">
        <v>1</v>
      </c>
      <c r="S53" s="53">
        <f t="shared" si="3"/>
        <v>1</v>
      </c>
    </row>
    <row r="54" spans="1:20" x14ac:dyDescent="0.3">
      <c r="A54" s="75">
        <v>0</v>
      </c>
      <c r="B54" s="75">
        <v>3</v>
      </c>
      <c r="C54" s="75">
        <v>0</v>
      </c>
      <c r="D54" s="75">
        <v>3</v>
      </c>
      <c r="E54" s="75">
        <v>0</v>
      </c>
      <c r="G54" s="34">
        <v>0</v>
      </c>
      <c r="H54" s="34">
        <f t="shared" si="0"/>
        <v>122.58799999999999</v>
      </c>
      <c r="I54" s="34">
        <f t="shared" si="4"/>
        <v>0</v>
      </c>
      <c r="J54" s="34">
        <f t="shared" si="1"/>
        <v>122.58799999999999</v>
      </c>
      <c r="K54" s="34">
        <v>0</v>
      </c>
      <c r="Q54" s="119">
        <v>0</v>
      </c>
      <c r="R54" s="123">
        <v>1</v>
      </c>
      <c r="S54" s="53">
        <f t="shared" si="3"/>
        <v>1</v>
      </c>
    </row>
    <row r="55" spans="1:20" x14ac:dyDescent="0.3">
      <c r="A55" s="75">
        <v>0</v>
      </c>
      <c r="B55" s="75">
        <v>5</v>
      </c>
      <c r="C55" s="75">
        <v>0</v>
      </c>
      <c r="D55" s="75">
        <v>5</v>
      </c>
      <c r="E55" s="75">
        <v>0</v>
      </c>
      <c r="G55" s="34">
        <v>0</v>
      </c>
      <c r="H55" s="34">
        <f t="shared" si="0"/>
        <v>246.834</v>
      </c>
      <c r="I55" s="34">
        <f t="shared" si="4"/>
        <v>0</v>
      </c>
      <c r="J55" s="34">
        <f t="shared" si="1"/>
        <v>246.834</v>
      </c>
      <c r="K55" s="34">
        <v>0</v>
      </c>
      <c r="Q55" s="119">
        <v>0</v>
      </c>
      <c r="R55" s="123">
        <v>1</v>
      </c>
      <c r="S55" s="53">
        <f t="shared" si="3"/>
        <v>1</v>
      </c>
    </row>
    <row r="56" spans="1:20" x14ac:dyDescent="0.3">
      <c r="A56" s="75">
        <v>2</v>
      </c>
      <c r="B56" s="75">
        <v>2</v>
      </c>
      <c r="C56" s="75">
        <v>2</v>
      </c>
      <c r="D56" s="75">
        <v>0</v>
      </c>
      <c r="E56" s="75">
        <v>0</v>
      </c>
      <c r="G56" s="34">
        <f t="shared" si="0"/>
        <v>60.464999999999996</v>
      </c>
      <c r="H56" s="34">
        <f t="shared" si="0"/>
        <v>60.464999999999996</v>
      </c>
      <c r="I56" s="34">
        <f t="shared" si="4"/>
        <v>60.464999999999996</v>
      </c>
      <c r="J56" s="34">
        <f t="shared" si="1"/>
        <v>0</v>
      </c>
      <c r="K56" s="34">
        <f t="shared" si="2"/>
        <v>0</v>
      </c>
      <c r="Q56" s="119">
        <v>1</v>
      </c>
      <c r="R56" s="123">
        <v>1</v>
      </c>
      <c r="S56" s="53">
        <f t="shared" si="3"/>
        <v>0</v>
      </c>
    </row>
    <row r="57" spans="1:20" x14ac:dyDescent="0.3">
      <c r="A57" s="75">
        <v>6</v>
      </c>
      <c r="B57" s="75">
        <v>6</v>
      </c>
      <c r="C57" s="75">
        <v>6</v>
      </c>
      <c r="D57" s="75">
        <v>0</v>
      </c>
      <c r="E57" s="75">
        <v>0</v>
      </c>
      <c r="G57" s="34">
        <f t="shared" si="0"/>
        <v>308.95699999999999</v>
      </c>
      <c r="H57" s="34">
        <f t="shared" si="0"/>
        <v>308.95699999999999</v>
      </c>
      <c r="I57" s="34">
        <f t="shared" si="4"/>
        <v>308.95699999999999</v>
      </c>
      <c r="J57" s="34">
        <f t="shared" si="1"/>
        <v>0</v>
      </c>
      <c r="K57" s="34">
        <f t="shared" si="2"/>
        <v>0</v>
      </c>
      <c r="Q57" s="119">
        <v>1</v>
      </c>
      <c r="R57" s="123">
        <v>1</v>
      </c>
      <c r="S57" s="53">
        <f t="shared" si="3"/>
        <v>0</v>
      </c>
    </row>
    <row r="58" spans="1:20" x14ac:dyDescent="0.3">
      <c r="A58" s="75">
        <v>0</v>
      </c>
      <c r="B58" s="75">
        <v>3</v>
      </c>
      <c r="C58" s="75">
        <v>0</v>
      </c>
      <c r="D58" s="75">
        <v>3</v>
      </c>
      <c r="E58" s="75">
        <v>0</v>
      </c>
      <c r="G58" s="34">
        <v>0</v>
      </c>
      <c r="H58" s="34">
        <f t="shared" si="0"/>
        <v>122.58799999999999</v>
      </c>
      <c r="I58" s="34">
        <f t="shared" si="4"/>
        <v>0</v>
      </c>
      <c r="J58" s="34">
        <f t="shared" si="1"/>
        <v>122.58799999999999</v>
      </c>
      <c r="K58" s="34">
        <v>0</v>
      </c>
      <c r="Q58" s="119">
        <v>0</v>
      </c>
      <c r="R58" s="123">
        <v>1</v>
      </c>
      <c r="S58" s="53">
        <f t="shared" si="3"/>
        <v>1</v>
      </c>
    </row>
    <row r="59" spans="1:20" s="63" customFormat="1" ht="15" thickBot="1" x14ac:dyDescent="0.35">
      <c r="A59" s="124">
        <v>0</v>
      </c>
      <c r="B59" s="124">
        <v>4</v>
      </c>
      <c r="C59" s="124">
        <v>0</v>
      </c>
      <c r="D59" s="124">
        <v>4</v>
      </c>
      <c r="E59" s="124">
        <v>0</v>
      </c>
      <c r="G59" s="34">
        <v>0</v>
      </c>
      <c r="H59" s="34">
        <f t="shared" si="0"/>
        <v>184.71099999999998</v>
      </c>
      <c r="I59" s="34">
        <f t="shared" si="4"/>
        <v>0</v>
      </c>
      <c r="J59" s="34">
        <f t="shared" si="1"/>
        <v>184.71099999999998</v>
      </c>
      <c r="K59" s="34">
        <v>0</v>
      </c>
      <c r="M59" s="63">
        <f>(I59+I69)*2</f>
        <v>0</v>
      </c>
      <c r="N59" s="63">
        <f t="shared" ref="N59:O59" si="17">(J59+J69)*2</f>
        <v>738.84399999999994</v>
      </c>
      <c r="O59" s="63">
        <f t="shared" si="17"/>
        <v>0</v>
      </c>
      <c r="Q59" s="120">
        <v>0</v>
      </c>
      <c r="R59" s="121">
        <v>1</v>
      </c>
      <c r="S59" s="53">
        <f t="shared" si="3"/>
        <v>1</v>
      </c>
      <c r="T59" s="121"/>
    </row>
    <row r="60" spans="1:20" x14ac:dyDescent="0.3">
      <c r="A60" s="75">
        <v>6</v>
      </c>
      <c r="B60" s="75">
        <v>4</v>
      </c>
      <c r="C60" s="75">
        <v>4</v>
      </c>
      <c r="D60" s="75">
        <v>0</v>
      </c>
      <c r="E60" s="75">
        <v>2</v>
      </c>
      <c r="G60" s="34">
        <f t="shared" si="0"/>
        <v>308.95699999999999</v>
      </c>
      <c r="H60" s="34">
        <f t="shared" si="0"/>
        <v>184.71099999999998</v>
      </c>
      <c r="I60" s="34">
        <f t="shared" si="4"/>
        <v>184.71099999999998</v>
      </c>
      <c r="J60" s="34">
        <v>0</v>
      </c>
      <c r="K60" s="34">
        <f t="shared" si="2"/>
        <v>124.24600000000001</v>
      </c>
      <c r="M60">
        <f>I60*2</f>
        <v>369.42199999999997</v>
      </c>
      <c r="N60">
        <f t="shared" ref="N60:O60" si="18">J60*2</f>
        <v>0</v>
      </c>
      <c r="O60">
        <f t="shared" si="18"/>
        <v>248.49200000000002</v>
      </c>
      <c r="Q60" s="122">
        <v>1</v>
      </c>
      <c r="R60" s="123">
        <v>1</v>
      </c>
      <c r="S60" s="53">
        <f t="shared" si="3"/>
        <v>0</v>
      </c>
    </row>
    <row r="61" spans="1:20" x14ac:dyDescent="0.3">
      <c r="A61" s="75">
        <v>2</v>
      </c>
      <c r="B61" s="75">
        <v>2</v>
      </c>
      <c r="C61" s="75">
        <v>2</v>
      </c>
      <c r="D61" s="75">
        <v>0</v>
      </c>
      <c r="E61" s="75">
        <v>0</v>
      </c>
      <c r="G61" s="34">
        <f t="shared" si="0"/>
        <v>60.464999999999996</v>
      </c>
      <c r="H61" s="34">
        <f t="shared" si="0"/>
        <v>60.464999999999996</v>
      </c>
      <c r="I61" s="34">
        <f t="shared" si="4"/>
        <v>60.464999999999996</v>
      </c>
      <c r="J61" s="34">
        <f t="shared" si="1"/>
        <v>0</v>
      </c>
      <c r="K61" s="34">
        <f t="shared" si="2"/>
        <v>0</v>
      </c>
      <c r="Q61" s="122">
        <v>1</v>
      </c>
      <c r="R61" s="123">
        <v>1</v>
      </c>
      <c r="S61" s="53">
        <f t="shared" si="3"/>
        <v>0</v>
      </c>
    </row>
    <row r="62" spans="1:20" x14ac:dyDescent="0.3">
      <c r="A62" s="75">
        <v>2</v>
      </c>
      <c r="B62" s="75">
        <v>2</v>
      </c>
      <c r="C62" s="75">
        <v>2</v>
      </c>
      <c r="D62" s="75">
        <v>0</v>
      </c>
      <c r="E62" s="75">
        <v>0</v>
      </c>
      <c r="G62" s="34">
        <f t="shared" si="0"/>
        <v>60.464999999999996</v>
      </c>
      <c r="H62" s="34">
        <f t="shared" si="0"/>
        <v>60.464999999999996</v>
      </c>
      <c r="I62" s="34">
        <f t="shared" si="4"/>
        <v>60.464999999999996</v>
      </c>
      <c r="J62" s="34">
        <f t="shared" si="1"/>
        <v>0</v>
      </c>
      <c r="K62" s="34">
        <f t="shared" si="2"/>
        <v>0</v>
      </c>
      <c r="Q62" s="122">
        <v>1</v>
      </c>
      <c r="R62" s="123">
        <v>1</v>
      </c>
      <c r="S62" s="53">
        <f t="shared" si="3"/>
        <v>0</v>
      </c>
    </row>
    <row r="63" spans="1:20" x14ac:dyDescent="0.3">
      <c r="A63" s="75">
        <v>12</v>
      </c>
      <c r="B63" s="75">
        <v>13</v>
      </c>
      <c r="C63" s="75">
        <v>12</v>
      </c>
      <c r="D63" s="75">
        <v>1</v>
      </c>
      <c r="E63" s="75">
        <v>0</v>
      </c>
      <c r="G63" s="34">
        <f t="shared" si="0"/>
        <v>681.69500000000005</v>
      </c>
      <c r="H63" s="34">
        <f t="shared" si="0"/>
        <v>743.81799999999998</v>
      </c>
      <c r="I63" s="34">
        <f t="shared" si="4"/>
        <v>681.69500000000005</v>
      </c>
      <c r="J63" s="34">
        <f t="shared" si="1"/>
        <v>62.122999999999934</v>
      </c>
      <c r="K63" s="34">
        <v>0</v>
      </c>
      <c r="M63">
        <f>(I63+I64+I65+I66+I67+I68+I61+I62)*2</f>
        <v>5319.3660000000009</v>
      </c>
      <c r="N63">
        <f t="shared" ref="N63:O63" si="19">(J63+J64+J65+J66+J67+J68+J61+J62)*2</f>
        <v>3848.3099999999995</v>
      </c>
      <c r="O63">
        <f t="shared" si="19"/>
        <v>0</v>
      </c>
      <c r="Q63" s="122">
        <v>1</v>
      </c>
      <c r="R63" s="123">
        <v>1</v>
      </c>
      <c r="S63" s="53">
        <f t="shared" si="3"/>
        <v>0</v>
      </c>
    </row>
    <row r="64" spans="1:20" x14ac:dyDescent="0.3">
      <c r="A64" s="75">
        <v>0</v>
      </c>
      <c r="B64" s="75">
        <v>9</v>
      </c>
      <c r="C64" s="75">
        <v>0</v>
      </c>
      <c r="D64" s="75">
        <v>9</v>
      </c>
      <c r="E64" s="75">
        <v>0</v>
      </c>
      <c r="G64" s="34">
        <v>0</v>
      </c>
      <c r="H64" s="34">
        <f t="shared" si="0"/>
        <v>495.32599999999996</v>
      </c>
      <c r="I64" s="34">
        <f t="shared" si="4"/>
        <v>0</v>
      </c>
      <c r="J64" s="34">
        <f t="shared" si="1"/>
        <v>495.32599999999996</v>
      </c>
      <c r="K64" s="34">
        <v>0</v>
      </c>
      <c r="Q64" s="119">
        <v>0</v>
      </c>
      <c r="R64" s="123">
        <v>1</v>
      </c>
      <c r="S64" s="53">
        <f t="shared" si="3"/>
        <v>1</v>
      </c>
    </row>
    <row r="65" spans="1:20" x14ac:dyDescent="0.3">
      <c r="A65" s="75">
        <v>5</v>
      </c>
      <c r="B65" s="75">
        <v>7</v>
      </c>
      <c r="C65" s="75">
        <v>5</v>
      </c>
      <c r="D65" s="75">
        <v>2</v>
      </c>
      <c r="E65" s="75">
        <v>0</v>
      </c>
      <c r="G65" s="34">
        <f t="shared" si="0"/>
        <v>246.834</v>
      </c>
      <c r="H65" s="34">
        <f t="shared" si="0"/>
        <v>371.08</v>
      </c>
      <c r="I65" s="34">
        <f t="shared" si="4"/>
        <v>246.834</v>
      </c>
      <c r="J65" s="34">
        <f t="shared" si="1"/>
        <v>124.24599999999998</v>
      </c>
      <c r="K65" s="34">
        <v>0</v>
      </c>
      <c r="Q65" s="119">
        <v>1</v>
      </c>
      <c r="R65" s="123">
        <v>1</v>
      </c>
      <c r="S65" s="53">
        <f t="shared" si="3"/>
        <v>0</v>
      </c>
    </row>
    <row r="66" spans="1:20" x14ac:dyDescent="0.3">
      <c r="A66" s="75">
        <v>5</v>
      </c>
      <c r="B66" s="75">
        <v>9</v>
      </c>
      <c r="C66" s="75">
        <v>5</v>
      </c>
      <c r="D66" s="75">
        <v>4</v>
      </c>
      <c r="E66" s="75">
        <v>0</v>
      </c>
      <c r="G66" s="34">
        <f t="shared" si="0"/>
        <v>246.834</v>
      </c>
      <c r="H66" s="34">
        <f t="shared" si="0"/>
        <v>495.32599999999996</v>
      </c>
      <c r="I66" s="34">
        <f t="shared" si="4"/>
        <v>246.834</v>
      </c>
      <c r="J66" s="34">
        <f t="shared" si="1"/>
        <v>248.49199999999996</v>
      </c>
      <c r="K66" s="34">
        <v>0</v>
      </c>
      <c r="Q66" s="119">
        <v>1</v>
      </c>
      <c r="R66" s="123">
        <v>1</v>
      </c>
      <c r="S66" s="53">
        <f t="shared" si="3"/>
        <v>0</v>
      </c>
    </row>
    <row r="67" spans="1:20" x14ac:dyDescent="0.3">
      <c r="A67" s="75">
        <v>12</v>
      </c>
      <c r="B67" s="75">
        <v>17</v>
      </c>
      <c r="C67" s="75">
        <v>12</v>
      </c>
      <c r="D67" s="75">
        <v>5</v>
      </c>
      <c r="E67" s="75">
        <v>0</v>
      </c>
      <c r="G67" s="34">
        <f t="shared" si="0"/>
        <v>681.69500000000005</v>
      </c>
      <c r="H67" s="34">
        <f t="shared" si="0"/>
        <v>992.31</v>
      </c>
      <c r="I67" s="34">
        <f t="shared" si="4"/>
        <v>681.69500000000005</v>
      </c>
      <c r="J67" s="34">
        <f t="shared" si="1"/>
        <v>310.6149999999999</v>
      </c>
      <c r="K67" s="34">
        <v>0</v>
      </c>
      <c r="Q67" s="119">
        <v>1</v>
      </c>
      <c r="R67" s="123">
        <v>1</v>
      </c>
      <c r="S67" s="53">
        <f t="shared" si="3"/>
        <v>0</v>
      </c>
    </row>
    <row r="68" spans="1:20" x14ac:dyDescent="0.3">
      <c r="A68" s="75">
        <v>12</v>
      </c>
      <c r="B68" s="75">
        <v>23</v>
      </c>
      <c r="C68" s="75">
        <v>12</v>
      </c>
      <c r="D68" s="75">
        <v>11</v>
      </c>
      <c r="E68" s="75">
        <v>0</v>
      </c>
      <c r="G68" s="34">
        <f t="shared" ref="G68:H83" si="20">62.123*A68-63.781</f>
        <v>681.69500000000005</v>
      </c>
      <c r="H68" s="34">
        <f t="shared" si="20"/>
        <v>1365.048</v>
      </c>
      <c r="I68" s="34">
        <f t="shared" si="4"/>
        <v>681.69500000000005</v>
      </c>
      <c r="J68" s="34">
        <f t="shared" ref="J68:J80" si="21">H68-G68</f>
        <v>683.35299999999995</v>
      </c>
      <c r="K68" s="34">
        <v>0</v>
      </c>
      <c r="Q68" s="119">
        <v>1</v>
      </c>
      <c r="R68" s="123">
        <v>1</v>
      </c>
      <c r="S68" s="53">
        <f t="shared" ref="S68:S81" si="22">R68-Q68</f>
        <v>0</v>
      </c>
    </row>
    <row r="69" spans="1:20" x14ac:dyDescent="0.3">
      <c r="A69" s="75">
        <v>0</v>
      </c>
      <c r="B69" s="75">
        <v>4</v>
      </c>
      <c r="C69" s="75">
        <v>0</v>
      </c>
      <c r="D69" s="75">
        <v>4</v>
      </c>
      <c r="E69" s="75">
        <v>0</v>
      </c>
      <c r="G69" s="34">
        <v>0</v>
      </c>
      <c r="H69" s="34">
        <f t="shared" si="20"/>
        <v>184.71099999999998</v>
      </c>
      <c r="I69" s="34">
        <f t="shared" ref="I69:I83" si="23">H69-J69</f>
        <v>0</v>
      </c>
      <c r="J69" s="34">
        <f t="shared" si="21"/>
        <v>184.71099999999998</v>
      </c>
      <c r="K69" s="34">
        <v>0</v>
      </c>
      <c r="Q69" s="119">
        <v>0</v>
      </c>
      <c r="R69" s="123">
        <v>1</v>
      </c>
      <c r="S69" s="53">
        <f t="shared" si="22"/>
        <v>1</v>
      </c>
    </row>
    <row r="70" spans="1:20" s="126" customFormat="1" ht="15" thickBot="1" x14ac:dyDescent="0.35">
      <c r="A70" s="125">
        <v>8</v>
      </c>
      <c r="B70" s="125">
        <v>8</v>
      </c>
      <c r="C70" s="125">
        <v>8</v>
      </c>
      <c r="D70" s="125">
        <v>0</v>
      </c>
      <c r="E70" s="125">
        <v>0</v>
      </c>
      <c r="G70" s="34">
        <f t="shared" si="20"/>
        <v>433.20299999999997</v>
      </c>
      <c r="H70" s="34">
        <f t="shared" si="20"/>
        <v>433.20299999999997</v>
      </c>
      <c r="I70" s="34">
        <f t="shared" si="23"/>
        <v>433.20299999999997</v>
      </c>
      <c r="J70" s="34">
        <f t="shared" si="21"/>
        <v>0</v>
      </c>
      <c r="K70" s="34">
        <f t="shared" ref="K70:K82" si="24">G70-H70</f>
        <v>0</v>
      </c>
      <c r="Q70" s="127">
        <v>1</v>
      </c>
      <c r="R70" s="128">
        <v>1</v>
      </c>
      <c r="S70" s="53">
        <f t="shared" si="22"/>
        <v>0</v>
      </c>
      <c r="T70" s="128"/>
    </row>
    <row r="71" spans="1:20" x14ac:dyDescent="0.3">
      <c r="A71" s="129">
        <v>12</v>
      </c>
      <c r="B71" s="129">
        <v>12</v>
      </c>
      <c r="C71" s="129">
        <v>12</v>
      </c>
      <c r="D71" s="129">
        <v>0</v>
      </c>
      <c r="E71" s="129">
        <v>0</v>
      </c>
      <c r="G71" s="34">
        <f t="shared" si="20"/>
        <v>681.69500000000005</v>
      </c>
      <c r="H71" s="34">
        <f t="shared" si="20"/>
        <v>681.69500000000005</v>
      </c>
      <c r="I71" s="34">
        <f t="shared" si="23"/>
        <v>681.69500000000005</v>
      </c>
      <c r="J71" s="34">
        <f t="shared" si="21"/>
        <v>0</v>
      </c>
      <c r="K71" s="34">
        <f t="shared" si="24"/>
        <v>0</v>
      </c>
      <c r="Q71" s="130">
        <v>1</v>
      </c>
      <c r="R71" s="131">
        <v>1</v>
      </c>
      <c r="S71" s="53">
        <f t="shared" si="22"/>
        <v>0</v>
      </c>
    </row>
    <row r="72" spans="1:20" x14ac:dyDescent="0.3">
      <c r="A72" s="129">
        <v>2</v>
      </c>
      <c r="B72" s="129">
        <v>2</v>
      </c>
      <c r="C72" s="129">
        <v>2</v>
      </c>
      <c r="D72" s="129">
        <v>0</v>
      </c>
      <c r="E72" s="129">
        <v>0</v>
      </c>
      <c r="G72" s="34">
        <f t="shared" si="20"/>
        <v>60.464999999999996</v>
      </c>
      <c r="H72" s="34">
        <f t="shared" si="20"/>
        <v>60.464999999999996</v>
      </c>
      <c r="I72" s="34">
        <f t="shared" si="23"/>
        <v>60.464999999999996</v>
      </c>
      <c r="J72" s="34">
        <f t="shared" si="21"/>
        <v>0</v>
      </c>
      <c r="K72" s="34">
        <f t="shared" si="24"/>
        <v>0</v>
      </c>
      <c r="M72">
        <f>(I72+I73)*2</f>
        <v>120.92999999999999</v>
      </c>
      <c r="N72">
        <f>(J72+J73)*2</f>
        <v>245.17599999999999</v>
      </c>
      <c r="O72">
        <f>(K72+K73)*2</f>
        <v>0</v>
      </c>
      <c r="Q72" s="130">
        <v>1</v>
      </c>
      <c r="R72" s="131">
        <v>1</v>
      </c>
      <c r="S72" s="53">
        <f t="shared" si="22"/>
        <v>0</v>
      </c>
    </row>
    <row r="73" spans="1:20" s="63" customFormat="1" ht="15" thickBot="1" x14ac:dyDescent="0.35">
      <c r="A73" s="125">
        <v>0</v>
      </c>
      <c r="B73" s="125">
        <v>3</v>
      </c>
      <c r="C73" s="125">
        <v>0</v>
      </c>
      <c r="D73" s="125">
        <v>3</v>
      </c>
      <c r="E73" s="125">
        <v>0</v>
      </c>
      <c r="G73" s="34">
        <v>0</v>
      </c>
      <c r="H73" s="34">
        <f t="shared" si="20"/>
        <v>122.58799999999999</v>
      </c>
      <c r="I73" s="34">
        <f t="shared" si="23"/>
        <v>0</v>
      </c>
      <c r="J73" s="34">
        <f t="shared" si="21"/>
        <v>122.58799999999999</v>
      </c>
      <c r="K73" s="34">
        <v>0</v>
      </c>
      <c r="Q73" s="120">
        <v>0</v>
      </c>
      <c r="R73" s="121">
        <v>1</v>
      </c>
      <c r="S73" s="53">
        <f t="shared" si="22"/>
        <v>1</v>
      </c>
      <c r="T73" s="121"/>
    </row>
    <row r="74" spans="1:20" x14ac:dyDescent="0.3">
      <c r="A74" s="129">
        <v>4</v>
      </c>
      <c r="B74" s="129">
        <v>4</v>
      </c>
      <c r="C74" s="129">
        <v>4</v>
      </c>
      <c r="D74" s="129">
        <v>0</v>
      </c>
      <c r="E74" s="129">
        <v>0</v>
      </c>
      <c r="F74" s="129"/>
      <c r="G74" s="34">
        <f t="shared" si="20"/>
        <v>184.71099999999998</v>
      </c>
      <c r="H74" s="34">
        <f t="shared" si="20"/>
        <v>184.71099999999998</v>
      </c>
      <c r="I74" s="34">
        <f t="shared" si="23"/>
        <v>184.71099999999998</v>
      </c>
      <c r="J74" s="34">
        <f t="shared" si="21"/>
        <v>0</v>
      </c>
      <c r="K74" s="34">
        <f t="shared" si="24"/>
        <v>0</v>
      </c>
      <c r="Q74" s="122">
        <v>1</v>
      </c>
      <c r="R74" s="123">
        <v>1</v>
      </c>
      <c r="S74" s="53">
        <f t="shared" si="22"/>
        <v>0</v>
      </c>
    </row>
    <row r="75" spans="1:20" x14ac:dyDescent="0.3">
      <c r="A75" s="129">
        <v>4</v>
      </c>
      <c r="B75" s="129">
        <v>4</v>
      </c>
      <c r="C75" s="129">
        <v>4</v>
      </c>
      <c r="D75" s="129">
        <v>0</v>
      </c>
      <c r="E75" s="129">
        <v>0</v>
      </c>
      <c r="G75" s="34">
        <f t="shared" si="20"/>
        <v>184.71099999999998</v>
      </c>
      <c r="H75" s="34">
        <f t="shared" si="20"/>
        <v>184.71099999999998</v>
      </c>
      <c r="I75" s="34">
        <f t="shared" si="23"/>
        <v>184.71099999999998</v>
      </c>
      <c r="J75" s="34">
        <f t="shared" si="21"/>
        <v>0</v>
      </c>
      <c r="K75" s="34">
        <f t="shared" si="24"/>
        <v>0</v>
      </c>
      <c r="Q75" s="122">
        <v>1</v>
      </c>
      <c r="R75" s="123">
        <v>1</v>
      </c>
      <c r="S75" s="53">
        <f t="shared" si="22"/>
        <v>0</v>
      </c>
    </row>
    <row r="76" spans="1:20" x14ac:dyDescent="0.3">
      <c r="A76" s="129">
        <v>3</v>
      </c>
      <c r="B76" s="129">
        <v>3</v>
      </c>
      <c r="C76" s="129">
        <v>3</v>
      </c>
      <c r="D76" s="129">
        <v>0</v>
      </c>
      <c r="E76" s="129">
        <v>0</v>
      </c>
      <c r="G76" s="34">
        <f t="shared" si="20"/>
        <v>122.58799999999999</v>
      </c>
      <c r="H76" s="34">
        <f t="shared" si="20"/>
        <v>122.58799999999999</v>
      </c>
      <c r="I76" s="34">
        <f t="shared" si="23"/>
        <v>122.58799999999999</v>
      </c>
      <c r="J76" s="34">
        <f t="shared" si="21"/>
        <v>0</v>
      </c>
      <c r="K76" s="34">
        <f t="shared" si="24"/>
        <v>0</v>
      </c>
      <c r="Q76" s="122">
        <v>1</v>
      </c>
      <c r="R76" s="123">
        <v>1</v>
      </c>
      <c r="S76" s="53">
        <f t="shared" si="22"/>
        <v>0</v>
      </c>
    </row>
    <row r="77" spans="1:20" x14ac:dyDescent="0.3">
      <c r="A77" s="129">
        <v>2</v>
      </c>
      <c r="B77" s="129">
        <v>2</v>
      </c>
      <c r="C77" s="129">
        <v>2</v>
      </c>
      <c r="D77" s="129">
        <v>0</v>
      </c>
      <c r="E77" s="129">
        <v>0</v>
      </c>
      <c r="G77" s="34">
        <f t="shared" si="20"/>
        <v>60.464999999999996</v>
      </c>
      <c r="H77" s="34">
        <f t="shared" si="20"/>
        <v>60.464999999999996</v>
      </c>
      <c r="I77" s="34">
        <f t="shared" si="23"/>
        <v>60.464999999999996</v>
      </c>
      <c r="J77" s="34">
        <f t="shared" si="21"/>
        <v>0</v>
      </c>
      <c r="K77" s="34">
        <f t="shared" si="24"/>
        <v>0</v>
      </c>
      <c r="Q77" s="122">
        <v>1</v>
      </c>
      <c r="R77" s="123">
        <v>1</v>
      </c>
      <c r="S77" s="53">
        <f t="shared" si="22"/>
        <v>0</v>
      </c>
    </row>
    <row r="78" spans="1:20" x14ac:dyDescent="0.3">
      <c r="A78" s="129">
        <v>6</v>
      </c>
      <c r="B78" s="129">
        <v>6</v>
      </c>
      <c r="C78" s="129">
        <v>6</v>
      </c>
      <c r="D78" s="129">
        <v>0</v>
      </c>
      <c r="E78" s="129">
        <v>0</v>
      </c>
      <c r="G78" s="34">
        <f t="shared" si="20"/>
        <v>308.95699999999999</v>
      </c>
      <c r="H78" s="34">
        <f t="shared" si="20"/>
        <v>308.95699999999999</v>
      </c>
      <c r="I78" s="34">
        <f t="shared" si="23"/>
        <v>308.95699999999999</v>
      </c>
      <c r="J78" s="34">
        <f t="shared" si="21"/>
        <v>0</v>
      </c>
      <c r="K78" s="34">
        <f t="shared" si="24"/>
        <v>0</v>
      </c>
      <c r="M78">
        <f>(I78+I79+I75)*2</f>
        <v>1605.25</v>
      </c>
      <c r="N78">
        <f t="shared" ref="N78:O78" si="25">(J78+J79+J75)*2</f>
        <v>124.24599999999998</v>
      </c>
      <c r="O78">
        <f t="shared" si="25"/>
        <v>0</v>
      </c>
      <c r="Q78" s="122">
        <v>1</v>
      </c>
      <c r="R78" s="123">
        <v>1</v>
      </c>
      <c r="S78" s="53">
        <f t="shared" si="22"/>
        <v>0</v>
      </c>
    </row>
    <row r="79" spans="1:20" s="63" customFormat="1" ht="15" thickBot="1" x14ac:dyDescent="0.35">
      <c r="A79" s="125">
        <v>6</v>
      </c>
      <c r="B79" s="125">
        <v>7</v>
      </c>
      <c r="C79" s="125">
        <v>6</v>
      </c>
      <c r="D79" s="125">
        <v>1</v>
      </c>
      <c r="E79" s="125">
        <v>0</v>
      </c>
      <c r="G79" s="34">
        <f t="shared" si="20"/>
        <v>308.95699999999999</v>
      </c>
      <c r="H79" s="34">
        <f t="shared" si="20"/>
        <v>371.08</v>
      </c>
      <c r="I79" s="34">
        <f t="shared" si="23"/>
        <v>308.95699999999999</v>
      </c>
      <c r="J79" s="34">
        <f t="shared" si="21"/>
        <v>62.12299999999999</v>
      </c>
      <c r="K79" s="34">
        <v>0</v>
      </c>
      <c r="Q79" s="120">
        <v>1</v>
      </c>
      <c r="R79" s="121">
        <v>1</v>
      </c>
      <c r="S79" s="53">
        <f t="shared" si="22"/>
        <v>0</v>
      </c>
      <c r="T79" s="121"/>
    </row>
    <row r="80" spans="1:20" x14ac:dyDescent="0.3">
      <c r="A80" s="129">
        <v>0</v>
      </c>
      <c r="B80" s="129">
        <v>3</v>
      </c>
      <c r="C80" s="129">
        <v>0</v>
      </c>
      <c r="D80" s="129">
        <v>3</v>
      </c>
      <c r="E80" s="129">
        <v>0</v>
      </c>
      <c r="G80" s="34">
        <v>0</v>
      </c>
      <c r="H80" s="34">
        <f t="shared" si="20"/>
        <v>122.58799999999999</v>
      </c>
      <c r="I80" s="34">
        <f t="shared" si="23"/>
        <v>0</v>
      </c>
      <c r="J80" s="34">
        <f t="shared" si="21"/>
        <v>122.58799999999999</v>
      </c>
      <c r="K80" s="34">
        <v>0</v>
      </c>
      <c r="Q80" s="119">
        <v>0</v>
      </c>
      <c r="R80" s="123">
        <v>1</v>
      </c>
      <c r="S80" s="53">
        <f t="shared" si="22"/>
        <v>1</v>
      </c>
    </row>
    <row r="81" spans="1:20" x14ac:dyDescent="0.3">
      <c r="A81" s="129">
        <v>6</v>
      </c>
      <c r="B81" s="129">
        <v>5</v>
      </c>
      <c r="C81" s="129">
        <v>5</v>
      </c>
      <c r="D81" s="129">
        <v>0</v>
      </c>
      <c r="E81" s="129">
        <v>1</v>
      </c>
      <c r="G81" s="34">
        <f t="shared" si="20"/>
        <v>308.95699999999999</v>
      </c>
      <c r="H81" s="34">
        <f t="shared" si="20"/>
        <v>246.834</v>
      </c>
      <c r="I81" s="34">
        <f t="shared" si="23"/>
        <v>246.834</v>
      </c>
      <c r="J81" s="34">
        <v>0</v>
      </c>
      <c r="K81" s="34">
        <f t="shared" si="24"/>
        <v>62.12299999999999</v>
      </c>
      <c r="M81">
        <f>(I81+I82)*2</f>
        <v>493.66800000000001</v>
      </c>
      <c r="N81">
        <f t="shared" ref="N81:O81" si="26">(J81+J82)*2</f>
        <v>0</v>
      </c>
      <c r="O81">
        <f t="shared" si="26"/>
        <v>245.17599999999999</v>
      </c>
      <c r="Q81" s="119">
        <v>1</v>
      </c>
      <c r="R81" s="123">
        <v>1</v>
      </c>
      <c r="S81" s="53">
        <f t="shared" si="22"/>
        <v>0</v>
      </c>
    </row>
    <row r="82" spans="1:20" x14ac:dyDescent="0.3">
      <c r="A82" s="129">
        <v>2</v>
      </c>
      <c r="B82" s="129">
        <v>0</v>
      </c>
      <c r="C82" s="129">
        <v>0</v>
      </c>
      <c r="D82" s="129">
        <v>0</v>
      </c>
      <c r="E82" s="129">
        <v>2</v>
      </c>
      <c r="G82" s="34">
        <f t="shared" si="20"/>
        <v>60.464999999999996</v>
      </c>
      <c r="H82" s="34">
        <v>0</v>
      </c>
      <c r="I82" s="34">
        <f t="shared" si="23"/>
        <v>0</v>
      </c>
      <c r="J82" s="34">
        <v>0</v>
      </c>
      <c r="K82" s="34">
        <f t="shared" si="24"/>
        <v>60.464999999999996</v>
      </c>
      <c r="Q82" s="119">
        <v>1</v>
      </c>
      <c r="R82" s="54">
        <v>0</v>
      </c>
      <c r="S82" s="53"/>
      <c r="T82" s="54">
        <v>1</v>
      </c>
    </row>
    <row r="83" spans="1:20" s="63" customFormat="1" ht="15" thickBot="1" x14ac:dyDescent="0.35">
      <c r="A83" s="125">
        <v>4</v>
      </c>
      <c r="B83" s="125">
        <v>0</v>
      </c>
      <c r="C83" s="125">
        <v>0</v>
      </c>
      <c r="D83" s="125">
        <v>0</v>
      </c>
      <c r="E83" s="125">
        <v>4</v>
      </c>
      <c r="G83" s="34">
        <f t="shared" si="20"/>
        <v>184.71099999999998</v>
      </c>
      <c r="H83" s="34">
        <v>0</v>
      </c>
      <c r="I83" s="34">
        <f t="shared" si="23"/>
        <v>0</v>
      </c>
      <c r="J83" s="34">
        <v>0</v>
      </c>
      <c r="K83" s="34">
        <f>G83-H83</f>
        <v>184.71099999999998</v>
      </c>
      <c r="Q83" s="120">
        <v>1</v>
      </c>
      <c r="R83" s="121">
        <v>0</v>
      </c>
      <c r="S83" s="53"/>
      <c r="T83" s="121">
        <v>1</v>
      </c>
    </row>
    <row r="84" spans="1:20" ht="15" thickBot="1" x14ac:dyDescent="0.35">
      <c r="F84" s="132" t="s">
        <v>37</v>
      </c>
      <c r="G84" s="133">
        <f>SUM(G3:G83)</f>
        <v>17409.257999999998</v>
      </c>
      <c r="H84" s="133">
        <f t="shared" ref="H84:K84" si="27">SUM(H3:H83)</f>
        <v>20940.320999999993</v>
      </c>
      <c r="I84" s="133">
        <f t="shared" si="27"/>
        <v>16181.720000000003</v>
      </c>
      <c r="J84" s="133">
        <f t="shared" si="27"/>
        <v>4758.6009999999987</v>
      </c>
      <c r="K84" s="133">
        <f t="shared" si="27"/>
        <v>1289.6610000000001</v>
      </c>
      <c r="P84" t="s">
        <v>58</v>
      </c>
      <c r="Q84" s="120">
        <f>SUM(Q3:Q83)</f>
        <v>66</v>
      </c>
      <c r="R84" s="121">
        <f t="shared" ref="R84:T84" si="28">SUM(R3:R83)</f>
        <v>72</v>
      </c>
      <c r="S84" s="63">
        <f t="shared" si="28"/>
        <v>15</v>
      </c>
      <c r="T84" s="121">
        <f t="shared" si="28"/>
        <v>9</v>
      </c>
    </row>
    <row r="86" spans="1:20" ht="15" thickBot="1" x14ac:dyDescent="0.35">
      <c r="F86" s="134"/>
      <c r="G86" s="134"/>
    </row>
    <row r="87" spans="1:20" ht="15" thickBot="1" x14ac:dyDescent="0.35">
      <c r="F87" s="134"/>
      <c r="G87" s="134"/>
      <c r="I87" s="135"/>
      <c r="J87" s="136"/>
      <c r="K87" s="136"/>
      <c r="L87" s="137"/>
    </row>
    <row r="88" spans="1:20" ht="16.2" thickBot="1" x14ac:dyDescent="0.35">
      <c r="F88" s="134"/>
      <c r="G88" s="134"/>
      <c r="I88" s="138"/>
      <c r="J88" s="139" t="s">
        <v>59</v>
      </c>
      <c r="K88" s="140"/>
      <c r="L88" s="141"/>
    </row>
    <row r="89" spans="1:20" ht="15.6" x14ac:dyDescent="0.3">
      <c r="F89" s="134"/>
      <c r="G89" s="134"/>
      <c r="I89" s="138"/>
      <c r="J89" s="142" t="s">
        <v>57</v>
      </c>
      <c r="K89" s="143">
        <f>G84+F104</f>
        <v>18568.040999999997</v>
      </c>
      <c r="L89" s="141"/>
      <c r="O89" s="144" t="s">
        <v>1</v>
      </c>
      <c r="P89" s="113" t="s">
        <v>60</v>
      </c>
      <c r="Q89" s="113" t="s">
        <v>61</v>
      </c>
      <c r="R89" s="112" t="s">
        <v>62</v>
      </c>
      <c r="S89" s="113" t="s">
        <v>63</v>
      </c>
    </row>
    <row r="90" spans="1:20" ht="16.2" thickBot="1" x14ac:dyDescent="0.35">
      <c r="I90" s="138"/>
      <c r="J90" s="142" t="s">
        <v>64</v>
      </c>
      <c r="K90" s="143">
        <f>I84</f>
        <v>16181.720000000003</v>
      </c>
      <c r="L90" s="141"/>
      <c r="O90" s="145" t="s">
        <v>65</v>
      </c>
      <c r="P90" s="63">
        <f>Q84+C104</f>
        <v>79</v>
      </c>
      <c r="Q90" s="63">
        <f>P90-S90</f>
        <v>57</v>
      </c>
      <c r="R90" s="121">
        <f>S84</f>
        <v>15</v>
      </c>
      <c r="S90" s="63">
        <f>T84+C104</f>
        <v>22</v>
      </c>
    </row>
    <row r="91" spans="1:20" ht="15.6" x14ac:dyDescent="0.3">
      <c r="A91" s="83" t="s">
        <v>66</v>
      </c>
      <c r="B91" s="84"/>
      <c r="C91" s="84"/>
      <c r="D91" s="84"/>
      <c r="E91" s="84"/>
      <c r="F91" s="84"/>
      <c r="G91" s="85"/>
      <c r="I91" s="138"/>
      <c r="J91" s="142" t="s">
        <v>67</v>
      </c>
      <c r="K91" s="143">
        <f>J84</f>
        <v>4758.6009999999987</v>
      </c>
      <c r="L91" s="141"/>
      <c r="Q91" s="146" t="s">
        <v>68</v>
      </c>
      <c r="R91" s="114" t="s">
        <v>69</v>
      </c>
      <c r="S91" s="147" t="s">
        <v>70</v>
      </c>
    </row>
    <row r="92" spans="1:20" ht="16.2" thickBot="1" x14ac:dyDescent="0.35">
      <c r="A92" s="86"/>
      <c r="B92" s="87" t="s">
        <v>1</v>
      </c>
      <c r="C92" s="87" t="s">
        <v>33</v>
      </c>
      <c r="D92" s="87" t="s">
        <v>34</v>
      </c>
      <c r="E92" s="87" t="s">
        <v>35</v>
      </c>
      <c r="F92" s="87" t="s">
        <v>36</v>
      </c>
      <c r="G92" s="88"/>
      <c r="I92" s="138"/>
      <c r="J92" s="148" t="s">
        <v>71</v>
      </c>
      <c r="K92" s="149">
        <f>K84+F104</f>
        <v>2448.4439999999995</v>
      </c>
      <c r="L92" s="141"/>
      <c r="Q92" s="150">
        <f>(2*R92*S92)/(R92+S92)</f>
        <v>0.75496688741721851</v>
      </c>
      <c r="R92" s="151">
        <f>Q90/(Q90+R90)</f>
        <v>0.79166666666666663</v>
      </c>
      <c r="S92" s="152">
        <f>Q90/(Q90+S90)</f>
        <v>0.72151898734177211</v>
      </c>
    </row>
    <row r="93" spans="1:20" ht="15" thickBot="1" x14ac:dyDescent="0.35">
      <c r="A93" s="86"/>
      <c r="B93" s="89"/>
      <c r="C93" s="87"/>
      <c r="D93" s="87"/>
      <c r="E93" s="87"/>
      <c r="F93" s="87"/>
      <c r="G93" s="88"/>
      <c r="I93" s="153"/>
      <c r="J93" s="154"/>
      <c r="K93" s="154"/>
      <c r="L93" s="155"/>
    </row>
    <row r="94" spans="1:20" x14ac:dyDescent="0.3">
      <c r="A94" s="86"/>
      <c r="B94" s="87"/>
      <c r="C94" s="87"/>
      <c r="D94" s="87"/>
      <c r="E94" s="87"/>
      <c r="F94" s="87"/>
      <c r="G94" s="88"/>
      <c r="I94" s="34"/>
    </row>
    <row r="95" spans="1:20" x14ac:dyDescent="0.3">
      <c r="A95" s="86"/>
      <c r="B95" s="89">
        <v>3</v>
      </c>
      <c r="C95" s="87">
        <v>1</v>
      </c>
      <c r="D95" s="87">
        <v>2</v>
      </c>
      <c r="E95" s="87">
        <v>2</v>
      </c>
      <c r="F95" s="87">
        <f t="shared" ref="F95:F102" si="29">C95*((62.123*D95)-63.781)</f>
        <v>60.464999999999996</v>
      </c>
      <c r="G95" s="88"/>
    </row>
    <row r="96" spans="1:20" x14ac:dyDescent="0.3">
      <c r="A96" s="86"/>
      <c r="B96" s="89">
        <v>6</v>
      </c>
      <c r="C96" s="87">
        <v>3</v>
      </c>
      <c r="D96" s="87">
        <v>2</v>
      </c>
      <c r="E96" s="87">
        <v>6</v>
      </c>
      <c r="F96" s="87">
        <f t="shared" si="29"/>
        <v>181.39499999999998</v>
      </c>
      <c r="G96" s="88"/>
    </row>
    <row r="97" spans="1:7" x14ac:dyDescent="0.3">
      <c r="A97" s="86"/>
      <c r="B97" s="89">
        <v>7</v>
      </c>
      <c r="C97" s="87">
        <v>1</v>
      </c>
      <c r="D97" s="87">
        <v>4</v>
      </c>
      <c r="E97" s="87">
        <v>4</v>
      </c>
      <c r="F97" s="87">
        <f t="shared" si="29"/>
        <v>184.71099999999998</v>
      </c>
      <c r="G97" s="88"/>
    </row>
    <row r="98" spans="1:7" x14ac:dyDescent="0.3">
      <c r="A98" s="86"/>
      <c r="B98" s="89">
        <v>7</v>
      </c>
      <c r="C98" s="87">
        <v>1</v>
      </c>
      <c r="D98" s="87">
        <v>2</v>
      </c>
      <c r="E98" s="87">
        <v>4</v>
      </c>
      <c r="F98" s="87">
        <f t="shared" si="29"/>
        <v>60.464999999999996</v>
      </c>
      <c r="G98" s="88"/>
    </row>
    <row r="99" spans="1:7" x14ac:dyDescent="0.3">
      <c r="A99" s="86"/>
      <c r="B99" s="89">
        <v>7</v>
      </c>
      <c r="C99" s="87">
        <v>3</v>
      </c>
      <c r="D99" s="87">
        <v>2</v>
      </c>
      <c r="E99" s="87">
        <v>6</v>
      </c>
      <c r="F99" s="87">
        <f t="shared" si="29"/>
        <v>181.39499999999998</v>
      </c>
      <c r="G99" s="88"/>
    </row>
    <row r="100" spans="1:7" x14ac:dyDescent="0.3">
      <c r="A100" s="86"/>
      <c r="B100" s="89">
        <v>8</v>
      </c>
      <c r="C100" s="87">
        <v>2</v>
      </c>
      <c r="D100" s="87">
        <v>4</v>
      </c>
      <c r="E100" s="87">
        <v>8</v>
      </c>
      <c r="F100" s="87">
        <f>C100*((62.123*D100)-63.781)</f>
        <v>369.42199999999997</v>
      </c>
      <c r="G100" s="88"/>
    </row>
    <row r="101" spans="1:7" x14ac:dyDescent="0.3">
      <c r="A101" s="86"/>
      <c r="B101" s="89">
        <v>9</v>
      </c>
      <c r="C101" s="87">
        <v>1</v>
      </c>
      <c r="D101" s="87">
        <v>2</v>
      </c>
      <c r="E101" s="87">
        <v>2</v>
      </c>
      <c r="F101" s="87">
        <f t="shared" si="29"/>
        <v>60.464999999999996</v>
      </c>
      <c r="G101" s="88"/>
    </row>
    <row r="102" spans="1:7" x14ac:dyDescent="0.3">
      <c r="A102" s="86"/>
      <c r="B102" s="89">
        <v>10</v>
      </c>
      <c r="C102" s="87">
        <v>1</v>
      </c>
      <c r="D102" s="87">
        <v>2</v>
      </c>
      <c r="E102" s="87">
        <v>2</v>
      </c>
      <c r="F102" s="87">
        <f t="shared" si="29"/>
        <v>60.464999999999996</v>
      </c>
      <c r="G102" s="88"/>
    </row>
    <row r="103" spans="1:7" x14ac:dyDescent="0.3">
      <c r="A103" s="86"/>
      <c r="B103" s="89"/>
      <c r="C103" s="87"/>
      <c r="D103" s="87"/>
      <c r="E103" s="87"/>
      <c r="F103" s="87"/>
      <c r="G103" s="88"/>
    </row>
    <row r="104" spans="1:7" ht="15" thickBot="1" x14ac:dyDescent="0.35">
      <c r="A104" s="108"/>
      <c r="B104" s="109" t="s">
        <v>16</v>
      </c>
      <c r="C104" s="109">
        <f>SUM(C93:C103)</f>
        <v>13</v>
      </c>
      <c r="D104" s="109"/>
      <c r="E104" s="109"/>
      <c r="F104" s="109">
        <f>SUM(F93:F103)</f>
        <v>1158.7829999999997</v>
      </c>
      <c r="G104" s="11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I37" sqref="I37"/>
    </sheetView>
  </sheetViews>
  <sheetFormatPr baseColWidth="10" defaultColWidth="9.109375" defaultRowHeight="14.4" x14ac:dyDescent="0.3"/>
  <cols>
    <col min="1" max="1" width="11.88671875" bestFit="1" customWidth="1"/>
    <col min="4" max="4" width="6.44140625" bestFit="1" customWidth="1"/>
    <col min="5" max="5" width="19" bestFit="1" customWidth="1"/>
    <col min="6" max="6" width="29" bestFit="1" customWidth="1"/>
    <col min="8" max="8" width="24.88671875" bestFit="1" customWidth="1"/>
    <col min="9" max="9" width="29" bestFit="1" customWidth="1"/>
    <col min="10" max="10" width="29.88671875" bestFit="1" customWidth="1"/>
  </cols>
  <sheetData>
    <row r="1" spans="4:13" ht="15" thickBot="1" x14ac:dyDescent="0.35">
      <c r="H1" s="210" t="s">
        <v>81</v>
      </c>
    </row>
    <row r="2" spans="4:13" ht="15" thickBot="1" x14ac:dyDescent="0.35">
      <c r="D2" s="21" t="s">
        <v>1</v>
      </c>
      <c r="E2" s="22" t="s">
        <v>13</v>
      </c>
      <c r="F2" s="23" t="s">
        <v>14</v>
      </c>
      <c r="H2" s="1" t="s">
        <v>82</v>
      </c>
      <c r="I2" s="2" t="s">
        <v>47</v>
      </c>
      <c r="J2" s="1" t="s">
        <v>83</v>
      </c>
    </row>
    <row r="3" spans="4:13" x14ac:dyDescent="0.3">
      <c r="D3" s="31">
        <v>2</v>
      </c>
      <c r="E3" s="32">
        <v>13.5</v>
      </c>
      <c r="F3" s="32">
        <v>0</v>
      </c>
      <c r="H3" s="3">
        <f>(220.55*(E3*0.0945)^2)+(1518*E3*0.0945)-1386.6</f>
        <v>908.94201968437528</v>
      </c>
      <c r="I3" s="4">
        <v>0</v>
      </c>
      <c r="J3" s="5">
        <v>0</v>
      </c>
    </row>
    <row r="4" spans="4:13" ht="15" thickBot="1" x14ac:dyDescent="0.35">
      <c r="D4" s="31">
        <v>2</v>
      </c>
      <c r="E4" s="32">
        <v>13.5</v>
      </c>
      <c r="F4" s="32">
        <v>0</v>
      </c>
      <c r="H4" s="3">
        <f>(220.55*(E4*0.0945)^2)+(1518*E4*0.0945)-1386.6</f>
        <v>908.94201968437528</v>
      </c>
      <c r="I4" s="4">
        <v>0</v>
      </c>
      <c r="J4" s="6">
        <v>0</v>
      </c>
      <c r="L4" s="34">
        <f>(H4+H3)/5</f>
        <v>363.57680787375011</v>
      </c>
    </row>
    <row r="5" spans="4:13" x14ac:dyDescent="0.3">
      <c r="D5" s="35">
        <v>3</v>
      </c>
      <c r="E5" s="36">
        <v>15</v>
      </c>
      <c r="F5" s="37">
        <v>0</v>
      </c>
      <c r="H5" s="7">
        <f>(220.55*(E5*0.0945)^2)+(1518*E5*0.0945)-1386.6</f>
        <v>1208.3174934374997</v>
      </c>
      <c r="I5" s="4">
        <v>0</v>
      </c>
      <c r="J5" s="3">
        <v>0</v>
      </c>
    </row>
    <row r="6" spans="4:13" ht="15" thickBot="1" x14ac:dyDescent="0.35">
      <c r="D6" s="31">
        <v>3</v>
      </c>
      <c r="E6" s="38">
        <v>15</v>
      </c>
      <c r="F6" s="30">
        <v>0</v>
      </c>
      <c r="H6" s="8">
        <f>(220.55*(E6*0.0945)^2)+(1518*E6*0.0945)-1386.6</f>
        <v>1208.3174934374997</v>
      </c>
      <c r="I6" s="4">
        <v>0</v>
      </c>
      <c r="J6" s="3">
        <v>0</v>
      </c>
      <c r="K6" s="34"/>
      <c r="L6" s="34">
        <f>(H6+H5)/5</f>
        <v>483.32699737499991</v>
      </c>
    </row>
    <row r="7" spans="4:13" x14ac:dyDescent="0.3">
      <c r="D7" s="31">
        <v>3</v>
      </c>
      <c r="E7" s="38">
        <v>0</v>
      </c>
      <c r="F7" s="30">
        <v>26</v>
      </c>
      <c r="H7" s="3">
        <v>0</v>
      </c>
      <c r="I7" s="4">
        <f>(2*(5000*(F7/0.861448297))-22199)/10577</f>
        <v>26.436447107516329</v>
      </c>
      <c r="J7" s="7">
        <f>(220.55*(I7*0.0945)^2)+(1518*I7*0.0945)-1386.6</f>
        <v>3782.2368024176635</v>
      </c>
      <c r="K7" s="34">
        <f>J7+J8</f>
        <v>7564.473604835327</v>
      </c>
      <c r="L7" s="34">
        <f>K7/10*2</f>
        <v>1512.8947209670655</v>
      </c>
      <c r="M7">
        <f>L7/2</f>
        <v>756.44736048353275</v>
      </c>
    </row>
    <row r="8" spans="4:13" ht="15" thickBot="1" x14ac:dyDescent="0.35">
      <c r="D8" s="40">
        <v>3</v>
      </c>
      <c r="E8" s="41">
        <v>0</v>
      </c>
      <c r="F8" s="42">
        <v>26</v>
      </c>
      <c r="H8" s="3">
        <v>0</v>
      </c>
      <c r="I8" s="4">
        <f>(2*(5000*(F8/0.861448297))-22199)/10577</f>
        <v>26.436447107516329</v>
      </c>
      <c r="J8" s="8">
        <f t="shared" ref="J8:J27" si="0">(220.55*(I8*0.0945)^2)+(1518*I8*0.0945)-1386.6</f>
        <v>3782.2368024176635</v>
      </c>
      <c r="L8" s="34"/>
    </row>
    <row r="9" spans="4:13" x14ac:dyDescent="0.3">
      <c r="D9" s="45">
        <v>4</v>
      </c>
      <c r="E9" s="46">
        <v>18</v>
      </c>
      <c r="F9" s="47">
        <v>0</v>
      </c>
      <c r="H9" s="7">
        <f>(220.55*(E9*0.0945)^2)+(1518*E9*0.0945)-1386.6</f>
        <v>1833.6575905499999</v>
      </c>
      <c r="I9" s="4">
        <v>0</v>
      </c>
      <c r="J9" s="3">
        <v>0</v>
      </c>
      <c r="L9" s="34"/>
    </row>
    <row r="10" spans="4:13" ht="15" thickBot="1" x14ac:dyDescent="0.35">
      <c r="D10" s="40">
        <v>4</v>
      </c>
      <c r="E10" s="41">
        <v>18</v>
      </c>
      <c r="F10" s="42">
        <v>0</v>
      </c>
      <c r="H10" s="8">
        <f>(220.55*(E10*0.0945)^2)+(1518*E10*0.0945)-1386.6</f>
        <v>1833.6575905499999</v>
      </c>
      <c r="I10" s="4">
        <v>0</v>
      </c>
      <c r="J10" s="3">
        <v>0</v>
      </c>
      <c r="L10" s="34">
        <f>(H10+H9)/5</f>
        <v>733.46303621999994</v>
      </c>
    </row>
    <row r="11" spans="4:13" ht="15" thickBot="1" x14ac:dyDescent="0.35">
      <c r="D11" s="48">
        <v>5</v>
      </c>
      <c r="E11" s="49">
        <v>0</v>
      </c>
      <c r="F11" s="50">
        <v>24</v>
      </c>
      <c r="H11" s="9">
        <v>0</v>
      </c>
      <c r="I11" s="4">
        <f>(2*(5000*(F11/0.861448297))-22199)/10577</f>
        <v>24.241428154518172</v>
      </c>
      <c r="J11" s="10">
        <f t="shared" si="0"/>
        <v>3248.2667188627452</v>
      </c>
      <c r="L11" s="34">
        <f>J11/5</f>
        <v>649.65334377254908</v>
      </c>
      <c r="M11">
        <f>L11/2</f>
        <v>324.82667188627454</v>
      </c>
    </row>
    <row r="12" spans="4:13" x14ac:dyDescent="0.3">
      <c r="D12" s="45">
        <v>8</v>
      </c>
      <c r="E12" s="46">
        <v>0</v>
      </c>
      <c r="F12" s="47">
        <v>23</v>
      </c>
      <c r="H12" s="11">
        <v>0</v>
      </c>
      <c r="I12" s="4">
        <f>(2*(5000*(F12/0.861448297))-22199)/10577</f>
        <v>23.143918678019087</v>
      </c>
      <c r="J12" s="7">
        <f t="shared" si="0"/>
        <v>2988.398865966165</v>
      </c>
      <c r="K12" s="34">
        <f>SUM(J12:J26)</f>
        <v>50104.001521407372</v>
      </c>
      <c r="L12" s="34">
        <f>K12/5</f>
        <v>10020.800304281474</v>
      </c>
    </row>
    <row r="13" spans="4:13" x14ac:dyDescent="0.3">
      <c r="D13" s="31">
        <v>8</v>
      </c>
      <c r="E13" s="38">
        <v>0</v>
      </c>
      <c r="F13" s="30">
        <v>24</v>
      </c>
      <c r="H13" s="12">
        <v>0</v>
      </c>
      <c r="I13" s="4">
        <f>(2*(5000*(F13/0.861448297))-22199)/10577</f>
        <v>24.241428154518172</v>
      </c>
      <c r="J13" s="3">
        <f t="shared" si="0"/>
        <v>3248.2667188627452</v>
      </c>
      <c r="L13" s="34">
        <f>L12/5</f>
        <v>2004.1600608562949</v>
      </c>
    </row>
    <row r="14" spans="4:13" x14ac:dyDescent="0.3">
      <c r="D14" s="31">
        <v>8</v>
      </c>
      <c r="E14" s="38">
        <v>0</v>
      </c>
      <c r="F14" s="30">
        <v>24</v>
      </c>
      <c r="H14" s="12">
        <v>0</v>
      </c>
      <c r="I14" s="4">
        <f>(2*(5000*(F14/0.861448297))-22199)/10577</f>
        <v>24.241428154518172</v>
      </c>
      <c r="J14" s="3">
        <f t="shared" si="0"/>
        <v>3248.2667188627452</v>
      </c>
      <c r="L14" s="34"/>
    </row>
    <row r="15" spans="4:13" x14ac:dyDescent="0.3">
      <c r="D15" s="31">
        <v>8</v>
      </c>
      <c r="E15" s="38">
        <v>0</v>
      </c>
      <c r="F15" s="30">
        <v>22</v>
      </c>
      <c r="H15" s="12">
        <v>0</v>
      </c>
      <c r="I15" s="4">
        <f>(2*(5000*(F15/0.861448297))-22199)/10577</f>
        <v>22.046409201520007</v>
      </c>
      <c r="J15" s="3">
        <f t="shared" si="0"/>
        <v>2733.2758056568368</v>
      </c>
      <c r="L15" s="34"/>
    </row>
    <row r="16" spans="4:13" x14ac:dyDescent="0.3">
      <c r="D16" s="31">
        <v>8</v>
      </c>
      <c r="E16" s="38">
        <v>0</v>
      </c>
      <c r="F16" s="30">
        <v>24</v>
      </c>
      <c r="H16" s="12">
        <v>0</v>
      </c>
      <c r="I16" s="4">
        <f>(2*(5000*(F16/0.861448297))-22199)/10577</f>
        <v>24.241428154518172</v>
      </c>
      <c r="J16" s="3">
        <f t="shared" si="0"/>
        <v>3248.2667188627452</v>
      </c>
      <c r="L16" s="34"/>
    </row>
    <row r="17" spans="1:13" ht="15" thickBot="1" x14ac:dyDescent="0.35">
      <c r="D17" s="31">
        <v>8</v>
      </c>
      <c r="E17" s="38">
        <v>0</v>
      </c>
      <c r="F17" s="30">
        <v>26</v>
      </c>
      <c r="H17" s="12">
        <v>0</v>
      </c>
      <c r="I17" s="4">
        <f>(2*(5000*(F17/0.861448297))-22199)/10577</f>
        <v>26.436447107516329</v>
      </c>
      <c r="J17" s="3">
        <f t="shared" si="0"/>
        <v>3782.2368024176635</v>
      </c>
      <c r="L17" s="34"/>
    </row>
    <row r="18" spans="1:13" ht="15" thickBot="1" x14ac:dyDescent="0.35">
      <c r="A18" s="61" t="s">
        <v>17</v>
      </c>
      <c r="B18" s="62">
        <v>9.4500000000000001E-2</v>
      </c>
      <c r="D18" s="31">
        <v>8</v>
      </c>
      <c r="E18" s="38">
        <v>0</v>
      </c>
      <c r="F18" s="30">
        <v>24</v>
      </c>
      <c r="H18" s="12">
        <v>0</v>
      </c>
      <c r="I18" s="4">
        <f>(2*(5000*(F18/0.861448297))-22199)/10577</f>
        <v>24.241428154518172</v>
      </c>
      <c r="J18" s="3">
        <f>(220.55*(I18*0.0945)^2)+(1518*I18*0.0945)-1386.6</f>
        <v>3248.2667188627452</v>
      </c>
      <c r="L18" s="34"/>
    </row>
    <row r="19" spans="1:13" x14ac:dyDescent="0.3">
      <c r="D19" s="31">
        <v>8</v>
      </c>
      <c r="E19" s="38">
        <v>0</v>
      </c>
      <c r="F19" s="30">
        <v>24</v>
      </c>
      <c r="H19" s="12">
        <v>0</v>
      </c>
      <c r="I19" s="4">
        <f>(2*(5000*(F19/0.861448297))-22199)/10577</f>
        <v>24.241428154518172</v>
      </c>
      <c r="J19" s="3">
        <f t="shared" si="0"/>
        <v>3248.2667188627452</v>
      </c>
      <c r="L19" s="34"/>
    </row>
    <row r="20" spans="1:13" x14ac:dyDescent="0.3">
      <c r="D20" s="31">
        <v>8</v>
      </c>
      <c r="E20" s="38">
        <v>0</v>
      </c>
      <c r="F20" s="30">
        <v>23</v>
      </c>
      <c r="H20" s="12">
        <v>0</v>
      </c>
      <c r="I20" s="4">
        <f>(2*(5000*(F20/0.861448297))-22199)/10577</f>
        <v>23.143918678019087</v>
      </c>
      <c r="J20" s="3">
        <f t="shared" si="0"/>
        <v>2988.398865966165</v>
      </c>
      <c r="L20" s="34"/>
    </row>
    <row r="21" spans="1:13" x14ac:dyDescent="0.3">
      <c r="D21" s="31">
        <v>8</v>
      </c>
      <c r="E21" s="38">
        <v>0</v>
      </c>
      <c r="F21" s="30">
        <v>24</v>
      </c>
      <c r="H21" s="12">
        <v>0</v>
      </c>
      <c r="I21" s="4">
        <f>(2*(5000*(F21/0.861448297))-22199)/10577</f>
        <v>24.241428154518172</v>
      </c>
      <c r="J21" s="3">
        <f t="shared" si="0"/>
        <v>3248.2667188627452</v>
      </c>
      <c r="L21" s="34"/>
    </row>
    <row r="22" spans="1:13" x14ac:dyDescent="0.3">
      <c r="D22" s="31">
        <v>8</v>
      </c>
      <c r="E22" s="38">
        <v>0</v>
      </c>
      <c r="F22" s="30">
        <v>24</v>
      </c>
      <c r="H22" s="12">
        <v>0</v>
      </c>
      <c r="I22" s="4">
        <f>(2*(5000*(F22/0.861448297))-22199)/10577</f>
        <v>24.241428154518172</v>
      </c>
      <c r="J22" s="3">
        <f t="shared" si="0"/>
        <v>3248.2667188627452</v>
      </c>
      <c r="L22" s="34"/>
    </row>
    <row r="23" spans="1:13" x14ac:dyDescent="0.3">
      <c r="D23" s="31">
        <v>8</v>
      </c>
      <c r="E23" s="38">
        <v>0</v>
      </c>
      <c r="F23" s="30">
        <v>24</v>
      </c>
      <c r="H23" s="12">
        <v>0</v>
      </c>
      <c r="I23" s="4">
        <f>(2*(5000*(F23/0.861448297))-22199)/10577</f>
        <v>24.241428154518172</v>
      </c>
      <c r="J23" s="3">
        <f t="shared" si="0"/>
        <v>3248.2667188627452</v>
      </c>
      <c r="L23" s="34"/>
    </row>
    <row r="24" spans="1:13" x14ac:dyDescent="0.3">
      <c r="D24" s="31">
        <v>8</v>
      </c>
      <c r="E24" s="38">
        <v>0</v>
      </c>
      <c r="F24" s="30">
        <v>27</v>
      </c>
      <c r="H24" s="12">
        <v>0</v>
      </c>
      <c r="I24" s="4">
        <f>(2*(5000*(F24/0.861448297))-22199)/10577</f>
        <v>27.533956584015414</v>
      </c>
      <c r="J24" s="3">
        <f t="shared" si="0"/>
        <v>4056.3390330760026</v>
      </c>
      <c r="K24" s="39"/>
      <c r="L24" s="34"/>
      <c r="M24" s="4"/>
    </row>
    <row r="25" spans="1:13" x14ac:dyDescent="0.3">
      <c r="D25" s="31">
        <v>8</v>
      </c>
      <c r="E25" s="38">
        <v>0</v>
      </c>
      <c r="F25" s="30">
        <v>25</v>
      </c>
      <c r="H25" s="12">
        <v>0</v>
      </c>
      <c r="I25" s="4">
        <f>(2*(5000*(F25/0.861448297))-22199)/10577</f>
        <v>25.338937631017252</v>
      </c>
      <c r="J25" s="3">
        <f t="shared" si="0"/>
        <v>3512.8793643465783</v>
      </c>
      <c r="L25" s="34"/>
    </row>
    <row r="26" spans="1:13" ht="15" thickBot="1" x14ac:dyDescent="0.35">
      <c r="D26" s="40">
        <v>8</v>
      </c>
      <c r="E26" s="41">
        <v>0</v>
      </c>
      <c r="F26" s="42">
        <v>27</v>
      </c>
      <c r="H26" s="13">
        <v>0</v>
      </c>
      <c r="I26" s="4">
        <f>(2*(5000*(F26/0.861448297))-22199)/10577</f>
        <v>27.533956584015414</v>
      </c>
      <c r="J26" s="8">
        <f t="shared" si="0"/>
        <v>4056.3390330760026</v>
      </c>
      <c r="L26" s="34"/>
    </row>
    <row r="27" spans="1:13" ht="15" thickBot="1" x14ac:dyDescent="0.35">
      <c r="D27" s="45">
        <v>9</v>
      </c>
      <c r="E27" s="46">
        <v>0</v>
      </c>
      <c r="F27" s="47">
        <v>22</v>
      </c>
      <c r="H27" s="9">
        <v>0</v>
      </c>
      <c r="I27" s="4">
        <f>(2*(5000*(F27/0.861448297))-22199)/10577</f>
        <v>22.046409201520007</v>
      </c>
      <c r="J27" s="10">
        <f t="shared" si="0"/>
        <v>2733.2758056568368</v>
      </c>
      <c r="L27" s="34">
        <f>J27/5</f>
        <v>546.65516113136732</v>
      </c>
    </row>
    <row r="28" spans="1:13" ht="15" thickBot="1" x14ac:dyDescent="0.35">
      <c r="D28" s="48">
        <v>10</v>
      </c>
      <c r="E28" s="49">
        <v>0</v>
      </c>
      <c r="F28" s="50">
        <v>47</v>
      </c>
      <c r="H28" s="9">
        <v>0</v>
      </c>
      <c r="I28" s="4">
        <f>(2*(5000*(F28/0.861448297))-22199)/10577</f>
        <v>49.484146113997028</v>
      </c>
      <c r="J28" s="3">
        <f>(220.55*(I28*0.0945)^2)+(1518*I28*0.0945)-1386.6</f>
        <v>10534.790089565799</v>
      </c>
      <c r="L28" s="34">
        <f>J28/5</f>
        <v>2106.9580179131599</v>
      </c>
      <c r="M28">
        <f>L28/2</f>
        <v>1053.4790089565799</v>
      </c>
    </row>
    <row r="29" spans="1:13" ht="15" thickBot="1" x14ac:dyDescent="0.35">
      <c r="F29" s="64" t="s">
        <v>0</v>
      </c>
      <c r="H29" s="10">
        <f>SUM(H3:H28)</f>
        <v>7901.8342073437489</v>
      </c>
      <c r="I29" s="14" t="s">
        <v>0</v>
      </c>
      <c r="J29" s="212">
        <f>SUM(J5:J28)</f>
        <v>74184.807740328077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A13D-8A85-4C36-914C-E4304CF95D09}">
  <dimension ref="A1:F14"/>
  <sheetViews>
    <sheetView workbookViewId="0">
      <selection activeCell="A2" sqref="A2"/>
    </sheetView>
  </sheetViews>
  <sheetFormatPr baseColWidth="10" defaultColWidth="9.109375" defaultRowHeight="14.4" x14ac:dyDescent="0.3"/>
  <cols>
    <col min="1" max="1" width="9.5546875" customWidth="1"/>
    <col min="2" max="2" width="25.44140625" bestFit="1" customWidth="1"/>
    <col min="3" max="3" width="24.88671875" bestFit="1" customWidth="1"/>
    <col min="4" max="4" width="12.5546875" bestFit="1" customWidth="1"/>
    <col min="5" max="5" width="13.109375" bestFit="1" customWidth="1"/>
    <col min="6" max="6" width="14" bestFit="1" customWidth="1"/>
  </cols>
  <sheetData>
    <row r="1" spans="1:6" x14ac:dyDescent="0.3">
      <c r="A1" t="s">
        <v>80</v>
      </c>
    </row>
    <row r="2" spans="1:6" x14ac:dyDescent="0.3">
      <c r="B2" t="s">
        <v>72</v>
      </c>
      <c r="C2" t="s">
        <v>73</v>
      </c>
      <c r="D2" t="s">
        <v>53</v>
      </c>
      <c r="E2" t="s">
        <v>54</v>
      </c>
      <c r="F2" t="s">
        <v>55</v>
      </c>
    </row>
    <row r="3" spans="1:6" x14ac:dyDescent="0.3">
      <c r="A3" t="s">
        <v>50</v>
      </c>
      <c r="B3" s="34">
        <f>25868.711+1644.16</f>
        <v>27512.870999999999</v>
      </c>
      <c r="C3" s="34">
        <v>24814.277999999988</v>
      </c>
      <c r="D3" s="34">
        <v>19253.051999999992</v>
      </c>
      <c r="E3" s="34">
        <v>5561.2259999999987</v>
      </c>
      <c r="F3" s="34">
        <f>6615.659+1644.16</f>
        <v>8259.8189999999995</v>
      </c>
    </row>
    <row r="4" spans="1:6" x14ac:dyDescent="0.3">
      <c r="A4" t="s">
        <v>74</v>
      </c>
      <c r="B4" s="34">
        <v>177332</v>
      </c>
      <c r="C4" s="34">
        <v>181514.91036692366</v>
      </c>
      <c r="D4" s="34">
        <v>161958.21566444592</v>
      </c>
      <c r="E4" s="34">
        <v>19556.694702477726</v>
      </c>
      <c r="F4">
        <v>15373.519699072836</v>
      </c>
    </row>
    <row r="6" spans="1:6" x14ac:dyDescent="0.3">
      <c r="A6" s="210" t="s">
        <v>75</v>
      </c>
      <c r="B6" s="211">
        <f>B3+B4+B5</f>
        <v>204844.87099999998</v>
      </c>
      <c r="C6" s="211">
        <f>C3+C4+C5</f>
        <v>206329.18836692366</v>
      </c>
      <c r="D6" s="211">
        <f>D3+D4+D5</f>
        <v>181211.26766444591</v>
      </c>
      <c r="E6" s="211">
        <f>E3+E4+E5</f>
        <v>25117.920702477724</v>
      </c>
      <c r="F6" s="211">
        <f>F3+F4+F5</f>
        <v>23633.338699072836</v>
      </c>
    </row>
    <row r="7" spans="1:6" x14ac:dyDescent="0.3">
      <c r="B7" s="34"/>
      <c r="C7" s="34"/>
      <c r="D7" s="34"/>
      <c r="E7" s="34"/>
      <c r="F7" s="34"/>
    </row>
    <row r="10" spans="1:6" x14ac:dyDescent="0.3">
      <c r="B10" s="210" t="s">
        <v>76</v>
      </c>
      <c r="C10" s="210">
        <f>D6/(D6+E6)</f>
        <v>0.87826288223550086</v>
      </c>
    </row>
    <row r="11" spans="1:6" x14ac:dyDescent="0.3">
      <c r="B11" s="210" t="s">
        <v>77</v>
      </c>
      <c r="C11" s="210">
        <f>D6/(D6+F6)</f>
        <v>0.88462796693249057</v>
      </c>
    </row>
    <row r="13" spans="1:6" x14ac:dyDescent="0.3">
      <c r="B13" s="210"/>
      <c r="C13" s="210"/>
    </row>
    <row r="14" spans="1:6" x14ac:dyDescent="0.3">
      <c r="B14" s="210"/>
      <c r="C14" s="21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32B7-93AA-4374-96AE-DE726C9D5EDA}">
  <dimension ref="A2:I17"/>
  <sheetViews>
    <sheetView tabSelected="1" workbookViewId="0">
      <selection activeCell="F21" sqref="F21"/>
    </sheetView>
  </sheetViews>
  <sheetFormatPr baseColWidth="10" defaultColWidth="9.109375" defaultRowHeight="14.4" x14ac:dyDescent="0.3"/>
  <cols>
    <col min="1" max="1" width="14.109375" customWidth="1"/>
    <col min="2" max="2" width="25" bestFit="1" customWidth="1"/>
    <col min="3" max="3" width="13.5546875" bestFit="1" customWidth="1"/>
    <col min="4" max="4" width="13.33203125" bestFit="1" customWidth="1"/>
    <col min="5" max="6" width="14.109375" bestFit="1" customWidth="1"/>
    <col min="8" max="8" width="13.5546875" bestFit="1" customWidth="1"/>
  </cols>
  <sheetData>
    <row r="2" spans="1:9" x14ac:dyDescent="0.3">
      <c r="A2" t="s">
        <v>78</v>
      </c>
    </row>
    <row r="3" spans="1:9" x14ac:dyDescent="0.3">
      <c r="B3" t="s">
        <v>72</v>
      </c>
      <c r="C3" t="s">
        <v>73</v>
      </c>
      <c r="D3" t="s">
        <v>53</v>
      </c>
      <c r="E3" t="s">
        <v>54</v>
      </c>
      <c r="F3" t="s">
        <v>55</v>
      </c>
    </row>
    <row r="4" spans="1:9" x14ac:dyDescent="0.3">
      <c r="A4" t="s">
        <v>50</v>
      </c>
      <c r="B4" s="34">
        <f>17409.258+1158.78</f>
        <v>18568.038</v>
      </c>
      <c r="C4" s="34">
        <v>20940.320999999993</v>
      </c>
      <c r="D4" s="34">
        <v>16181.720000000003</v>
      </c>
      <c r="E4" s="34">
        <v>4758.6009999999987</v>
      </c>
      <c r="F4" s="34">
        <f>1289.661+1158.78</f>
        <v>2448.4409999999998</v>
      </c>
    </row>
    <row r="5" spans="1:9" x14ac:dyDescent="0.3">
      <c r="A5" t="s">
        <v>74</v>
      </c>
      <c r="B5" s="34">
        <v>0</v>
      </c>
      <c r="C5" s="34">
        <v>74184.807740328106</v>
      </c>
      <c r="D5" s="34">
        <v>0</v>
      </c>
      <c r="E5" s="34">
        <v>74184.807740328106</v>
      </c>
      <c r="F5" s="34">
        <v>0</v>
      </c>
      <c r="H5" s="210" t="s">
        <v>76</v>
      </c>
      <c r="I5" s="210">
        <f>D7/(D7+E7)</f>
        <v>0.17010983547967379</v>
      </c>
    </row>
    <row r="6" spans="1:9" x14ac:dyDescent="0.3">
      <c r="A6" s="210"/>
      <c r="B6" s="34"/>
      <c r="F6" s="34"/>
      <c r="H6" s="210" t="s">
        <v>77</v>
      </c>
      <c r="I6" s="210">
        <f>D7/(D7+F7)</f>
        <v>0.86857649807749915</v>
      </c>
    </row>
    <row r="7" spans="1:9" x14ac:dyDescent="0.3">
      <c r="A7" s="210" t="s">
        <v>75</v>
      </c>
      <c r="B7" s="211">
        <f>B4+B5+B6</f>
        <v>18568.038</v>
      </c>
      <c r="C7" s="211">
        <f t="shared" ref="C7:F7" si="0">C4+C5+C6</f>
        <v>95125.128740328102</v>
      </c>
      <c r="D7" s="211">
        <f t="shared" si="0"/>
        <v>16181.720000000003</v>
      </c>
      <c r="E7" s="211">
        <f t="shared" si="0"/>
        <v>78943.408740328101</v>
      </c>
      <c r="F7" s="211">
        <f t="shared" si="0"/>
        <v>2448.4409999999998</v>
      </c>
    </row>
    <row r="8" spans="1:9" x14ac:dyDescent="0.3">
      <c r="E8" s="210"/>
      <c r="F8" s="211"/>
    </row>
    <row r="10" spans="1:9" x14ac:dyDescent="0.3">
      <c r="A10" t="s">
        <v>79</v>
      </c>
    </row>
    <row r="11" spans="1:9" x14ac:dyDescent="0.3">
      <c r="B11" t="s">
        <v>72</v>
      </c>
      <c r="C11" t="s">
        <v>73</v>
      </c>
      <c r="D11" t="s">
        <v>53</v>
      </c>
      <c r="E11" t="s">
        <v>54</v>
      </c>
      <c r="F11" t="s">
        <v>55</v>
      </c>
    </row>
    <row r="12" spans="1:9" x14ac:dyDescent="0.3">
      <c r="A12" t="s">
        <v>50</v>
      </c>
      <c r="B12" s="34">
        <f>17409.258+1158.78</f>
        <v>18568.038</v>
      </c>
      <c r="C12" s="34">
        <v>20940.320999999993</v>
      </c>
      <c r="D12" s="34">
        <v>16181.720000000003</v>
      </c>
      <c r="E12" s="34">
        <v>4758.6009999999987</v>
      </c>
      <c r="F12" s="34">
        <f>1289.661+1158.78</f>
        <v>2448.4409999999998</v>
      </c>
    </row>
    <row r="13" spans="1:9" x14ac:dyDescent="0.3">
      <c r="A13" t="s">
        <v>74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H13" s="210" t="s">
        <v>76</v>
      </c>
      <c r="I13" s="210">
        <f>D15/(D15+E15)</f>
        <v>0.77275415214504117</v>
      </c>
    </row>
    <row r="14" spans="1:9" x14ac:dyDescent="0.3">
      <c r="A14" s="210"/>
      <c r="B14" s="34"/>
      <c r="F14" s="34"/>
      <c r="H14" s="210" t="s">
        <v>77</v>
      </c>
      <c r="I14" s="210">
        <f>D15/(D15+F15)</f>
        <v>0.86857649807749915</v>
      </c>
    </row>
    <row r="15" spans="1:9" x14ac:dyDescent="0.3">
      <c r="A15" s="210" t="s">
        <v>75</v>
      </c>
      <c r="B15" s="211">
        <f>B12+B13+B14</f>
        <v>18568.038</v>
      </c>
      <c r="C15" s="211">
        <f t="shared" ref="C15:F15" si="1">C12+C13+C14</f>
        <v>20940.320999999993</v>
      </c>
      <c r="D15" s="211">
        <f t="shared" si="1"/>
        <v>16181.720000000003</v>
      </c>
      <c r="E15" s="211">
        <f t="shared" si="1"/>
        <v>4758.6009999999987</v>
      </c>
      <c r="F15" s="211">
        <f t="shared" si="1"/>
        <v>2448.4409999999998</v>
      </c>
    </row>
    <row r="16" spans="1:9" x14ac:dyDescent="0.3">
      <c r="A16" s="210"/>
      <c r="B16" s="211"/>
      <c r="C16" s="210"/>
      <c r="D16" s="210"/>
      <c r="E16" s="210"/>
      <c r="F16" s="211"/>
      <c r="H16" s="210"/>
      <c r="I16" s="210"/>
    </row>
    <row r="17" spans="8:9" x14ac:dyDescent="0.3">
      <c r="H17" s="210"/>
      <c r="I17" s="2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Bruehl_ACCs</vt:lpstr>
      <vt:lpstr>Bruehl_CTs</vt:lpstr>
      <vt:lpstr>Center_ACCs</vt:lpstr>
      <vt:lpstr>Center_CTs</vt:lpstr>
      <vt:lpstr>Conclusion_Bruehl</vt:lpstr>
      <vt:lpstr>Conclusion_Center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2023-07-19T11:26:19Z</dcterms:modified>
</cp:coreProperties>
</file>