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3" i="1"/>
  <c r="D54" i="1" s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<sst xmlns="http://schemas.openxmlformats.org/spreadsheetml/2006/main" count="435" uniqueCount="284">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</sst>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29664"/>
        <c:axId val="423331232"/>
      </c:lineChart>
      <c:catAx>
        <c:axId val="423329664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1232"/>
        <c:crosses val="autoZero"/>
        <c:auto val="1"/>
        <c:lblAlgn val="ctr"/>
        <c:lblOffset val="100"/>
        <c:noMultiLvlLbl val="0"/>
      </c:catAx>
      <c:valAx>
        <c:axId val="423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32016"/>
        <c:axId val="423332408"/>
      </c:lineChart>
      <c:catAx>
        <c:axId val="423332016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2408"/>
        <c:crosses val="autoZero"/>
        <c:auto val="1"/>
        <c:lblAlgn val="ctr"/>
        <c:lblOffset val="100"/>
        <c:noMultiLvlLbl val="0"/>
      </c:catAx>
      <c:valAx>
        <c:axId val="4233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19" workbookViewId="0">
      <selection activeCell="D27" sqref="D27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100</v>
      </c>
      <c r="C25" s="56"/>
      <c r="D25" s="57"/>
      <c r="F25" s="55" t="s">
        <v>34</v>
      </c>
      <c r="G25" s="47"/>
      <c r="H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</row>
    <row r="27" spans="1:19" x14ac:dyDescent="0.25">
      <c r="B27" s="49" t="s">
        <v>8</v>
      </c>
      <c r="C27" s="50"/>
      <c r="D27" s="58">
        <v>120</v>
      </c>
      <c r="F27" s="49" t="s">
        <v>8</v>
      </c>
      <c r="G27" s="50"/>
      <c r="H27" s="58">
        <v>130</v>
      </c>
    </row>
    <row r="28" spans="1:19" x14ac:dyDescent="0.25">
      <c r="B28" s="49" t="s">
        <v>9</v>
      </c>
      <c r="C28" s="50"/>
      <c r="D28" s="51">
        <f>D27/1000</f>
        <v>0.12</v>
      </c>
      <c r="F28" s="49" t="s">
        <v>9</v>
      </c>
      <c r="G28" s="50"/>
      <c r="H28" s="51">
        <f>H27/1000</f>
        <v>0.13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</row>
    <row r="35" spans="2:19" x14ac:dyDescent="0.25">
      <c r="B35" s="49" t="s">
        <v>20</v>
      </c>
      <c r="C35" s="50"/>
      <c r="D35" s="51">
        <f>D28*D32*3600</f>
        <v>0.90246000000000004</v>
      </c>
      <c r="F35" s="49" t="s">
        <v>20</v>
      </c>
      <c r="G35" s="50"/>
      <c r="H35" s="51">
        <f>H28*H32*3600</f>
        <v>0.9776649999999999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7.7544711111111102</v>
      </c>
      <c r="F36" s="52" t="s">
        <v>13</v>
      </c>
      <c r="G36" s="53"/>
      <c r="H36" s="54">
        <f>H34*H35</f>
        <v>3.9106599999999996</v>
      </c>
    </row>
    <row r="38" spans="2:19" ht="15.75" thickBot="1" x14ac:dyDescent="0.3">
      <c r="N38" s="18" t="s">
        <v>93</v>
      </c>
    </row>
    <row r="39" spans="2:19" x14ac:dyDescent="0.25">
      <c r="H39" s="55" t="s">
        <v>99</v>
      </c>
      <c r="I39" s="56"/>
      <c r="J39" s="56"/>
      <c r="K39" s="56"/>
      <c r="L39" s="60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61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0.90246000000000004</v>
      </c>
      <c r="E41" t="s">
        <v>17</v>
      </c>
      <c r="H41" s="61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61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7.7544711111111102</v>
      </c>
      <c r="E43" t="s">
        <v>19</v>
      </c>
      <c r="H43" s="61" t="s">
        <v>92</v>
      </c>
      <c r="I43" s="50">
        <f t="shared" si="7"/>
        <v>155</v>
      </c>
      <c r="J43" s="50">
        <f t="shared" si="8"/>
        <v>58624</v>
      </c>
      <c r="K43" s="50">
        <f t="shared" si="9"/>
        <v>8323072</v>
      </c>
      <c r="L43" s="51">
        <f t="shared" si="10"/>
        <v>8381851</v>
      </c>
    </row>
    <row r="44" spans="2:19" ht="15.75" thickBot="1" x14ac:dyDescent="0.3">
      <c r="B44" t="s">
        <v>25</v>
      </c>
      <c r="D44">
        <f>ROUNDUP(D43,0)</f>
        <v>8</v>
      </c>
      <c r="H44" s="62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</row>
    <row r="45" spans="2:19" ht="15.75" thickBot="1" x14ac:dyDescent="0.3"/>
    <row r="46" spans="2:19" x14ac:dyDescent="0.25">
      <c r="H46" s="63" t="s">
        <v>148</v>
      </c>
      <c r="I46" s="47"/>
      <c r="J46" s="47"/>
      <c r="K46" s="47"/>
      <c r="L46" s="57"/>
    </row>
    <row r="47" spans="2:19" x14ac:dyDescent="0.25">
      <c r="B47" t="s">
        <v>29</v>
      </c>
      <c r="D47">
        <v>1.2924118518518517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120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</row>
    <row r="50" spans="2:17" ht="15.75" thickBot="1" x14ac:dyDescent="0.3">
      <c r="B50" t="s">
        <v>32</v>
      </c>
      <c r="D50">
        <f>D49*D47</f>
        <v>155.0894222222222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</row>
    <row r="51" spans="2:17" ht="15.75" thickBot="1" x14ac:dyDescent="0.3">
      <c r="F51" t="s">
        <v>43</v>
      </c>
    </row>
    <row r="52" spans="2:17" x14ac:dyDescent="0.25">
      <c r="B52" s="46" t="s">
        <v>276</v>
      </c>
      <c r="C52" s="47"/>
      <c r="D52" s="48">
        <v>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274</v>
      </c>
      <c r="C53" s="50"/>
      <c r="D53" s="51">
        <f>D52/D34</f>
        <v>0.1163793103448276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3.2327586206896553E-5</v>
      </c>
      <c r="H54" s="55" t="s">
        <v>110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1.5474943201226991E-2</v>
      </c>
      <c r="H55" s="66" t="s">
        <v>102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275</v>
      </c>
      <c r="C56" s="53"/>
      <c r="D56" s="54">
        <f>D55*1000</f>
        <v>15.474943201226992</v>
      </c>
      <c r="H56" s="49" t="s">
        <v>103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104</v>
      </c>
      <c r="K57" s="50"/>
      <c r="L57" s="70" t="s">
        <v>105</v>
      </c>
    </row>
    <row r="58" spans="2:17" x14ac:dyDescent="0.25">
      <c r="B58" s="46" t="s">
        <v>101</v>
      </c>
      <c r="C58" s="47"/>
      <c r="D58" s="47"/>
      <c r="E58" s="47"/>
      <c r="F58" s="57"/>
      <c r="H58" s="49" t="s">
        <v>106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107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108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103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109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107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106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104</v>
      </c>
      <c r="K68" s="50"/>
      <c r="L68" s="70" t="s">
        <v>105</v>
      </c>
    </row>
    <row r="69" spans="2:12" ht="15.75" thickBot="1" x14ac:dyDescent="0.3">
      <c r="H69" s="74" t="s">
        <v>102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5" sqref="A25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19.140625" bestFit="1" customWidth="1"/>
    <col min="5" max="5" width="12" bestFit="1" customWidth="1"/>
    <col min="6" max="6" width="5" bestFit="1" customWidth="1"/>
    <col min="7" max="7" width="8" customWidth="1"/>
    <col min="8" max="8" width="15.7109375" bestFit="1" customWidth="1"/>
    <col min="9" max="9" width="18" bestFit="1" customWidth="1"/>
    <col min="10" max="10" width="19.140625" bestFit="1" customWidth="1"/>
    <col min="11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237</v>
      </c>
      <c r="H12" s="7" t="s">
        <v>236</v>
      </c>
    </row>
    <row r="13" spans="1:13" x14ac:dyDescent="0.25">
      <c r="B13" t="s">
        <v>154</v>
      </c>
      <c r="C13" s="1">
        <v>15.041067178700001</v>
      </c>
      <c r="H13" t="s">
        <v>151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235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2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2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/>
      <c r="K1" s="9" t="s">
        <v>116</v>
      </c>
      <c r="L1" s="9"/>
      <c r="M1" s="9" t="s">
        <v>117</v>
      </c>
    </row>
    <row r="2" spans="2:13" x14ac:dyDescent="0.25">
      <c r="C2" s="9"/>
      <c r="D2" t="s">
        <v>118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119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120</v>
      </c>
      <c r="F6" s="9" t="s">
        <v>121</v>
      </c>
      <c r="G6" s="9" t="s">
        <v>122</v>
      </c>
      <c r="H6" s="9"/>
      <c r="I6" s="9" t="s">
        <v>123</v>
      </c>
      <c r="J6" s="9"/>
      <c r="K6" s="9"/>
      <c r="L6" s="9"/>
      <c r="M6" s="9"/>
    </row>
    <row r="7" spans="2:13" x14ac:dyDescent="0.25">
      <c r="B7" t="s">
        <v>124</v>
      </c>
      <c r="C7" s="9" t="s">
        <v>125</v>
      </c>
      <c r="D7" s="21" t="s">
        <v>126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127</v>
      </c>
      <c r="D8" s="20" t="s">
        <v>128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129</v>
      </c>
      <c r="C11" s="9" t="s">
        <v>125</v>
      </c>
      <c r="D11" s="20" t="s">
        <v>130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131</v>
      </c>
      <c r="D12" s="9" t="s">
        <v>132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33</v>
      </c>
      <c r="G1" s="24" t="s">
        <v>160</v>
      </c>
      <c r="H1" s="24" t="s">
        <v>161</v>
      </c>
      <c r="I1" s="24" t="s">
        <v>162</v>
      </c>
      <c r="J1" t="s">
        <v>238</v>
      </c>
    </row>
    <row r="2" spans="1:10" x14ac:dyDescent="0.25">
      <c r="A2" s="25" t="s">
        <v>163</v>
      </c>
      <c r="B2" s="25" t="s">
        <v>164</v>
      </c>
      <c r="C2" s="25" t="s">
        <v>164</v>
      </c>
      <c r="D2" s="25" t="s">
        <v>165</v>
      </c>
      <c r="E2" s="25" t="s">
        <v>166</v>
      </c>
      <c r="F2" s="91">
        <v>11136000</v>
      </c>
      <c r="G2" s="25" t="s">
        <v>167</v>
      </c>
      <c r="H2" s="25" t="s">
        <v>168</v>
      </c>
      <c r="I2" s="25" t="s">
        <v>167</v>
      </c>
      <c r="J2">
        <v>2073600</v>
      </c>
    </row>
    <row r="3" spans="1:10" x14ac:dyDescent="0.25">
      <c r="A3" s="25" t="s">
        <v>169</v>
      </c>
      <c r="B3" s="25" t="s">
        <v>170</v>
      </c>
      <c r="C3" s="25" t="s">
        <v>171</v>
      </c>
      <c r="D3" s="25" t="s">
        <v>172</v>
      </c>
      <c r="E3" s="25" t="s">
        <v>166</v>
      </c>
      <c r="F3" s="25" t="s">
        <v>173</v>
      </c>
      <c r="G3" s="25" t="s">
        <v>174</v>
      </c>
      <c r="H3" s="25" t="s">
        <v>175</v>
      </c>
      <c r="I3" s="25" t="s">
        <v>174</v>
      </c>
      <c r="J3">
        <v>0</v>
      </c>
    </row>
    <row r="4" spans="1:10" x14ac:dyDescent="0.25">
      <c r="A4" s="25" t="s">
        <v>176</v>
      </c>
      <c r="B4" s="25" t="s">
        <v>177</v>
      </c>
      <c r="C4" s="25">
        <v>64935</v>
      </c>
      <c r="D4" s="25" t="s">
        <v>166</v>
      </c>
      <c r="E4" s="25" t="s">
        <v>166</v>
      </c>
      <c r="F4" s="25" t="s">
        <v>178</v>
      </c>
      <c r="G4" s="25" t="s">
        <v>179</v>
      </c>
      <c r="H4" s="25" t="s">
        <v>180</v>
      </c>
      <c r="I4" s="25" t="s">
        <v>179</v>
      </c>
      <c r="J4">
        <v>16000000</v>
      </c>
    </row>
    <row r="5" spans="1:10" x14ac:dyDescent="0.25">
      <c r="A5" s="25" t="s">
        <v>181</v>
      </c>
      <c r="B5" s="25">
        <v>16</v>
      </c>
      <c r="C5" s="25">
        <v>16</v>
      </c>
      <c r="D5" s="25" t="s">
        <v>166</v>
      </c>
      <c r="E5" s="25" t="s">
        <v>166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</row>
    <row r="6" spans="1:10" x14ac:dyDescent="0.25">
      <c r="A6" s="25" t="s">
        <v>182</v>
      </c>
      <c r="B6" s="25" t="s">
        <v>183</v>
      </c>
      <c r="C6" s="25" t="s">
        <v>184</v>
      </c>
      <c r="D6" s="25" t="s">
        <v>166</v>
      </c>
      <c r="E6" s="25" t="s">
        <v>166</v>
      </c>
      <c r="F6" s="25" t="s">
        <v>185</v>
      </c>
      <c r="G6" s="25" t="s">
        <v>185</v>
      </c>
      <c r="H6" s="25" t="s">
        <v>186</v>
      </c>
      <c r="I6" s="25" t="s">
        <v>185</v>
      </c>
      <c r="J6">
        <v>24541</v>
      </c>
    </row>
    <row r="7" spans="1:10" x14ac:dyDescent="0.25">
      <c r="A7" s="25" t="s">
        <v>187</v>
      </c>
      <c r="B7" s="25" t="s">
        <v>188</v>
      </c>
      <c r="C7" s="25" t="s">
        <v>188</v>
      </c>
      <c r="D7" s="25" t="s">
        <v>188</v>
      </c>
      <c r="E7" s="25" t="s">
        <v>166</v>
      </c>
      <c r="F7" s="25" t="s">
        <v>189</v>
      </c>
      <c r="G7" s="25" t="s">
        <v>188</v>
      </c>
      <c r="H7" s="25" t="s">
        <v>188</v>
      </c>
      <c r="I7" s="25" t="s">
        <v>188</v>
      </c>
    </row>
    <row r="8" spans="1:10" x14ac:dyDescent="0.25">
      <c r="A8" s="25" t="s">
        <v>190</v>
      </c>
      <c r="B8" s="25">
        <v>200</v>
      </c>
      <c r="C8" s="25">
        <v>200</v>
      </c>
      <c r="D8" s="25">
        <v>200</v>
      </c>
      <c r="E8" s="25" t="s">
        <v>166</v>
      </c>
      <c r="F8" s="25">
        <v>400</v>
      </c>
      <c r="G8" s="25">
        <v>200</v>
      </c>
      <c r="H8" s="25">
        <v>200</v>
      </c>
      <c r="I8" s="25">
        <v>200</v>
      </c>
    </row>
    <row r="9" spans="1:10" x14ac:dyDescent="0.25">
      <c r="A9" s="25" t="s">
        <v>191</v>
      </c>
      <c r="B9" s="25">
        <v>64</v>
      </c>
      <c r="C9" s="25">
        <v>64</v>
      </c>
      <c r="D9" s="25">
        <v>32</v>
      </c>
      <c r="E9" s="25" t="s">
        <v>166</v>
      </c>
      <c r="F9" s="25">
        <v>64</v>
      </c>
      <c r="G9" s="25">
        <v>64</v>
      </c>
      <c r="H9" s="25">
        <v>32</v>
      </c>
      <c r="I9" s="25">
        <v>64</v>
      </c>
    </row>
    <row r="10" spans="1:10" x14ac:dyDescent="0.25">
      <c r="A10" s="25" t="s">
        <v>192</v>
      </c>
      <c r="B10" s="25" t="s">
        <v>193</v>
      </c>
      <c r="C10" s="25" t="s">
        <v>193</v>
      </c>
      <c r="D10" s="25" t="s">
        <v>194</v>
      </c>
      <c r="E10" s="25" t="s">
        <v>166</v>
      </c>
      <c r="F10" s="25" t="s">
        <v>173</v>
      </c>
      <c r="G10" s="25" t="s">
        <v>193</v>
      </c>
      <c r="H10" s="25" t="s">
        <v>194</v>
      </c>
      <c r="I10" s="25" t="s">
        <v>193</v>
      </c>
    </row>
    <row r="11" spans="1:10" x14ac:dyDescent="0.25">
      <c r="A11" s="25" t="s">
        <v>195</v>
      </c>
      <c r="B11" s="25">
        <v>705</v>
      </c>
      <c r="C11" s="25">
        <v>705</v>
      </c>
      <c r="D11" s="25">
        <v>704</v>
      </c>
      <c r="E11" s="25" t="s">
        <v>166</v>
      </c>
      <c r="F11" s="25">
        <v>435</v>
      </c>
      <c r="G11" s="25">
        <v>720</v>
      </c>
      <c r="H11" s="25">
        <v>810</v>
      </c>
      <c r="I11" s="25">
        <v>720</v>
      </c>
    </row>
    <row r="12" spans="1:10" x14ac:dyDescent="0.25">
      <c r="A12" s="25" t="s">
        <v>196</v>
      </c>
      <c r="B12" s="25" t="s">
        <v>197</v>
      </c>
      <c r="C12" s="25" t="s">
        <v>198</v>
      </c>
      <c r="D12" s="25" t="s">
        <v>166</v>
      </c>
      <c r="E12" s="25" t="s">
        <v>166</v>
      </c>
      <c r="F12" s="25" t="s">
        <v>199</v>
      </c>
      <c r="G12" s="25" t="s">
        <v>200</v>
      </c>
      <c r="H12" s="25" t="s">
        <v>201</v>
      </c>
      <c r="I12" s="25" t="s">
        <v>200</v>
      </c>
    </row>
    <row r="13" spans="1:10" x14ac:dyDescent="0.25">
      <c r="A13" s="25" t="s">
        <v>202</v>
      </c>
      <c r="B13" s="25">
        <v>180</v>
      </c>
      <c r="C13" s="25">
        <v>135</v>
      </c>
      <c r="D13" s="25">
        <v>144</v>
      </c>
      <c r="E13" s="25" t="s">
        <v>166</v>
      </c>
      <c r="F13" s="25">
        <v>435</v>
      </c>
      <c r="G13" s="25">
        <v>180</v>
      </c>
      <c r="H13" s="25">
        <v>135</v>
      </c>
      <c r="I13" s="25">
        <v>180</v>
      </c>
    </row>
    <row r="14" spans="1:10" x14ac:dyDescent="0.25">
      <c r="A14" s="25" t="s">
        <v>203</v>
      </c>
      <c r="B14" s="25" t="s">
        <v>204</v>
      </c>
      <c r="C14" s="25" t="s">
        <v>204</v>
      </c>
      <c r="D14" s="25" t="s">
        <v>166</v>
      </c>
      <c r="E14" s="25" t="s">
        <v>166</v>
      </c>
      <c r="F14" s="25" t="s">
        <v>205</v>
      </c>
      <c r="G14" s="25" t="s">
        <v>206</v>
      </c>
      <c r="H14" s="25" t="s">
        <v>207</v>
      </c>
      <c r="I14" s="25" t="s">
        <v>206</v>
      </c>
    </row>
    <row r="15" spans="1:10" x14ac:dyDescent="0.25">
      <c r="A15" s="25" t="s">
        <v>208</v>
      </c>
      <c r="B15" s="25">
        <v>783.33299999999997</v>
      </c>
      <c r="C15" s="25">
        <v>1044.444</v>
      </c>
      <c r="D15" s="25" t="s">
        <v>166</v>
      </c>
      <c r="E15" s="25" t="s">
        <v>166</v>
      </c>
      <c r="F15" s="25">
        <v>400</v>
      </c>
      <c r="G15" s="25">
        <v>800</v>
      </c>
      <c r="H15" s="25" t="s">
        <v>209</v>
      </c>
      <c r="I15" s="25">
        <v>800</v>
      </c>
    </row>
    <row r="16" spans="1:10" x14ac:dyDescent="0.25">
      <c r="A16" s="25" t="s">
        <v>210</v>
      </c>
      <c r="B16" s="25">
        <v>9.1914890000000007</v>
      </c>
      <c r="C16" s="25">
        <v>9.1914890000000007</v>
      </c>
      <c r="D16" s="25" t="s">
        <v>166</v>
      </c>
      <c r="E16" s="25" t="s">
        <v>166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0" x14ac:dyDescent="0.25">
      <c r="A17" s="25" t="s">
        <v>211</v>
      </c>
      <c r="B17" s="25">
        <v>0.14361699999999999</v>
      </c>
      <c r="C17" s="25">
        <v>0.14361699999999999</v>
      </c>
      <c r="D17" s="25" t="s">
        <v>166</v>
      </c>
      <c r="E17" s="25" t="s">
        <v>166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0" x14ac:dyDescent="0.25">
      <c r="A18" s="25" t="s">
        <v>212</v>
      </c>
      <c r="B18" s="25">
        <v>6.9629630000000002</v>
      </c>
      <c r="C18" s="25">
        <v>6.9629630000000002</v>
      </c>
      <c r="D18" s="25" t="s">
        <v>166</v>
      </c>
      <c r="E18" s="25" t="s">
        <v>166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</row>
    <row r="19" spans="1:10" x14ac:dyDescent="0.25">
      <c r="A19" s="25" t="s">
        <v>213</v>
      </c>
      <c r="B19" s="25" t="s">
        <v>214</v>
      </c>
      <c r="C19" s="25" t="s">
        <v>214</v>
      </c>
      <c r="D19" s="25" t="s">
        <v>214</v>
      </c>
      <c r="E19" s="25" t="s">
        <v>214</v>
      </c>
      <c r="F19" s="25" t="s">
        <v>215</v>
      </c>
      <c r="G19" s="25" t="s">
        <v>216</v>
      </c>
      <c r="H19" s="25" t="s">
        <v>217</v>
      </c>
      <c r="I19" s="25" t="s">
        <v>214</v>
      </c>
    </row>
    <row r="20" spans="1:10" x14ac:dyDescent="0.25">
      <c r="A20" s="25" t="s">
        <v>218</v>
      </c>
      <c r="B20" s="25" t="s">
        <v>214</v>
      </c>
      <c r="C20" s="25" t="s">
        <v>214</v>
      </c>
      <c r="D20" s="25" t="s">
        <v>214</v>
      </c>
      <c r="E20" s="25" t="s">
        <v>214</v>
      </c>
      <c r="F20" s="25">
        <v>73.536000000000001</v>
      </c>
      <c r="G20" s="25">
        <v>203.90100000000001</v>
      </c>
      <c r="H20" s="25">
        <v>251.94399999999999</v>
      </c>
      <c r="I20" s="25" t="s">
        <v>214</v>
      </c>
    </row>
    <row r="21" spans="1:10" x14ac:dyDescent="0.25">
      <c r="A21" s="25" t="s">
        <v>219</v>
      </c>
      <c r="B21" s="25" t="s">
        <v>214</v>
      </c>
      <c r="C21" s="25" t="s">
        <v>214</v>
      </c>
      <c r="D21" s="25" t="s">
        <v>214</v>
      </c>
      <c r="E21" s="25" t="s">
        <v>214</v>
      </c>
      <c r="F21" s="25">
        <v>631.86599999999999</v>
      </c>
      <c r="G21" s="25" t="s">
        <v>220</v>
      </c>
      <c r="H21" s="25" t="s">
        <v>221</v>
      </c>
      <c r="I21" s="25" t="s">
        <v>214</v>
      </c>
    </row>
    <row r="22" spans="1:10" x14ac:dyDescent="0.25">
      <c r="A22" s="25" t="s">
        <v>222</v>
      </c>
      <c r="B22" s="25" t="s">
        <v>214</v>
      </c>
      <c r="C22" s="25" t="s">
        <v>214</v>
      </c>
      <c r="D22" s="25" t="s">
        <v>214</v>
      </c>
      <c r="E22" s="25" t="s">
        <v>214</v>
      </c>
      <c r="F22" s="25">
        <v>2</v>
      </c>
      <c r="G22" s="25">
        <v>2</v>
      </c>
      <c r="H22" s="25" t="s">
        <v>223</v>
      </c>
      <c r="I22" s="25">
        <v>2</v>
      </c>
    </row>
    <row r="23" spans="1:10" x14ac:dyDescent="0.25">
      <c r="A23" s="25" t="s">
        <v>224</v>
      </c>
      <c r="B23" s="25" t="s">
        <v>214</v>
      </c>
      <c r="C23" s="25" t="s">
        <v>214</v>
      </c>
      <c r="D23" s="25" t="s">
        <v>214</v>
      </c>
      <c r="E23" s="25" t="s">
        <v>214</v>
      </c>
      <c r="F23" s="25">
        <v>100</v>
      </c>
      <c r="G23" s="25">
        <v>100</v>
      </c>
      <c r="H23" s="25">
        <v>1200</v>
      </c>
      <c r="I23" s="25">
        <v>100</v>
      </c>
    </row>
    <row r="24" spans="1:10" x14ac:dyDescent="0.25">
      <c r="A24" s="25" t="s">
        <v>225</v>
      </c>
      <c r="B24" s="25" t="s">
        <v>214</v>
      </c>
      <c r="C24" s="25" t="s">
        <v>214</v>
      </c>
      <c r="D24" s="25" t="s">
        <v>214</v>
      </c>
      <c r="E24" s="25" t="s">
        <v>214</v>
      </c>
      <c r="F24" s="25">
        <v>256</v>
      </c>
      <c r="G24" s="25">
        <v>512</v>
      </c>
      <c r="H24" s="25">
        <v>32</v>
      </c>
      <c r="I24" s="25">
        <v>512</v>
      </c>
    </row>
    <row r="25" spans="1:10" x14ac:dyDescent="0.25">
      <c r="A25" s="25" t="s">
        <v>226</v>
      </c>
      <c r="B25" s="25" t="s">
        <v>214</v>
      </c>
      <c r="C25" s="25" t="s">
        <v>214</v>
      </c>
      <c r="D25" s="25" t="s">
        <v>214</v>
      </c>
      <c r="E25" s="25" t="s">
        <v>214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0" x14ac:dyDescent="0.25">
      <c r="A26" s="25" t="s">
        <v>227</v>
      </c>
      <c r="B26" s="25" t="s">
        <v>228</v>
      </c>
      <c r="C26" s="25" t="s">
        <v>184</v>
      </c>
      <c r="D26" s="25" t="s">
        <v>166</v>
      </c>
      <c r="E26" s="25" t="s">
        <v>166</v>
      </c>
      <c r="F26" s="25" t="s">
        <v>229</v>
      </c>
      <c r="G26" s="25" t="s">
        <v>229</v>
      </c>
      <c r="H26" s="25" t="s">
        <v>230</v>
      </c>
      <c r="I26" s="25" t="s">
        <v>229</v>
      </c>
    </row>
    <row r="27" spans="1:10" x14ac:dyDescent="0.25">
      <c r="A27" s="25" t="s">
        <v>227</v>
      </c>
      <c r="B27" s="25" t="s">
        <v>231</v>
      </c>
      <c r="C27" s="25" t="s">
        <v>184</v>
      </c>
      <c r="D27" s="25" t="s">
        <v>166</v>
      </c>
      <c r="E27" s="25" t="s">
        <v>166</v>
      </c>
      <c r="F27" s="25" t="s">
        <v>232</v>
      </c>
      <c r="G27" s="25" t="s">
        <v>233</v>
      </c>
      <c r="H27" s="25" t="s">
        <v>234</v>
      </c>
      <c r="I27" s="25" t="s">
        <v>233</v>
      </c>
    </row>
    <row r="28" spans="1:10" x14ac:dyDescent="0.25">
      <c r="A28" s="26" t="s">
        <v>239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0" workbookViewId="0">
      <selection activeCell="E31" sqref="E31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245</v>
      </c>
      <c r="E2" s="28">
        <v>15.041</v>
      </c>
      <c r="G2" t="s">
        <v>30</v>
      </c>
      <c r="I2" s="28">
        <v>1000</v>
      </c>
    </row>
    <row r="3" spans="2:9" x14ac:dyDescent="0.25">
      <c r="B3" t="s">
        <v>246</v>
      </c>
      <c r="E3" s="27">
        <v>3600</v>
      </c>
      <c r="G3" t="s">
        <v>244</v>
      </c>
      <c r="I3" s="30">
        <f>I2/1000</f>
        <v>1</v>
      </c>
    </row>
    <row r="4" spans="2:9" x14ac:dyDescent="0.25">
      <c r="B4" t="s">
        <v>247</v>
      </c>
      <c r="E4" s="27">
        <f>E2/E3</f>
        <v>4.1780555555555555E-3</v>
      </c>
      <c r="G4" t="s">
        <v>249</v>
      </c>
      <c r="I4" s="27">
        <f>I3*E4*E3</f>
        <v>15.041</v>
      </c>
    </row>
    <row r="5" spans="2:9" x14ac:dyDescent="0.25">
      <c r="B5" t="s">
        <v>248</v>
      </c>
      <c r="E5" s="27">
        <v>360</v>
      </c>
      <c r="G5" t="s">
        <v>247</v>
      </c>
      <c r="I5" s="27">
        <f>I4/3600</f>
        <v>4.1780555555555555E-3</v>
      </c>
    </row>
    <row r="7" spans="2:9" x14ac:dyDescent="0.25">
      <c r="B7" t="s">
        <v>250</v>
      </c>
      <c r="E7" s="27">
        <v>12960000</v>
      </c>
    </row>
    <row r="8" spans="2:9" x14ac:dyDescent="0.25">
      <c r="B8" t="s">
        <v>251</v>
      </c>
      <c r="E8" s="27">
        <f>E7/E5/E3</f>
        <v>10</v>
      </c>
      <c r="I8" s="29"/>
    </row>
    <row r="9" spans="2:9" x14ac:dyDescent="0.25">
      <c r="B9" t="s">
        <v>252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240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241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242</v>
      </c>
      <c r="E21" s="27">
        <f>E7/360/60/60</f>
        <v>10</v>
      </c>
      <c r="I21" s="27">
        <v>7.5</v>
      </c>
    </row>
    <row r="22" spans="2:9" x14ac:dyDescent="0.25">
      <c r="B22" t="s">
        <v>243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283</v>
      </c>
      <c r="C27" s="92"/>
    </row>
    <row r="28" spans="2:9" x14ac:dyDescent="0.25">
      <c r="B28" t="s">
        <v>278</v>
      </c>
      <c r="E28" s="27">
        <v>11136000</v>
      </c>
    </row>
    <row r="29" spans="2:9" x14ac:dyDescent="0.25">
      <c r="B29" t="s">
        <v>277</v>
      </c>
      <c r="E29" s="27">
        <f>2 * PI()/E28</f>
        <v>5.6422281853264959E-7</v>
      </c>
    </row>
    <row r="31" spans="2:9" x14ac:dyDescent="0.25">
      <c r="B31" t="s">
        <v>279</v>
      </c>
      <c r="E31" s="27">
        <v>10552964</v>
      </c>
    </row>
    <row r="32" spans="2:9" x14ac:dyDescent="0.25">
      <c r="B32" t="s">
        <v>280</v>
      </c>
      <c r="E32" s="27">
        <f>E31-8388608</f>
        <v>2164356</v>
      </c>
    </row>
    <row r="33" spans="2:5" x14ac:dyDescent="0.25">
      <c r="B33" t="s">
        <v>281</v>
      </c>
      <c r="E33" s="27">
        <f>E32*E29</f>
        <v>1.2211790426280513</v>
      </c>
    </row>
    <row r="35" spans="2:5" x14ac:dyDescent="0.25">
      <c r="B35" t="s">
        <v>282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93" t="s">
        <v>272</v>
      </c>
      <c r="B1" s="93"/>
      <c r="C1" s="93"/>
      <c r="D1" s="93"/>
      <c r="E1" s="93"/>
      <c r="F1" s="93"/>
      <c r="G1" s="93"/>
      <c r="H1" s="93"/>
    </row>
    <row r="2" spans="1:10" x14ac:dyDescent="0.25">
      <c r="A2" t="s">
        <v>273</v>
      </c>
    </row>
    <row r="5" spans="1:10" x14ac:dyDescent="0.25">
      <c r="G5" s="9" t="s">
        <v>264</v>
      </c>
      <c r="H5" s="9" t="s">
        <v>263</v>
      </c>
    </row>
    <row r="6" spans="1:10" x14ac:dyDescent="0.25">
      <c r="E6" s="32" t="s">
        <v>256</v>
      </c>
      <c r="F6" t="s">
        <v>254</v>
      </c>
      <c r="G6" s="34">
        <v>3</v>
      </c>
      <c r="H6" s="32">
        <f>G6*15</f>
        <v>45</v>
      </c>
      <c r="J6" s="9"/>
    </row>
    <row r="7" spans="1:10" x14ac:dyDescent="0.25">
      <c r="E7" s="33" t="s">
        <v>257</v>
      </c>
      <c r="F7" t="s">
        <v>254</v>
      </c>
      <c r="G7" s="34">
        <v>48</v>
      </c>
      <c r="H7" s="32"/>
    </row>
    <row r="8" spans="1:10" x14ac:dyDescent="0.25">
      <c r="E8" s="32" t="s">
        <v>258</v>
      </c>
      <c r="F8" t="s">
        <v>254</v>
      </c>
      <c r="G8" s="34">
        <v>23</v>
      </c>
      <c r="H8" s="32">
        <f>G8* 15</f>
        <v>345</v>
      </c>
    </row>
    <row r="9" spans="1:10" x14ac:dyDescent="0.25">
      <c r="E9" s="33" t="s">
        <v>259</v>
      </c>
      <c r="F9" t="s">
        <v>254</v>
      </c>
      <c r="G9" s="34">
        <v>45</v>
      </c>
      <c r="H9" s="32"/>
    </row>
    <row r="10" spans="1:10" x14ac:dyDescent="0.25">
      <c r="E10" s="32" t="s">
        <v>261</v>
      </c>
      <c r="F10" t="s">
        <v>254</v>
      </c>
      <c r="G10" s="34">
        <v>-12</v>
      </c>
      <c r="H10" s="32">
        <f>G10/60</f>
        <v>-0.2</v>
      </c>
    </row>
    <row r="11" spans="1:10" x14ac:dyDescent="0.25">
      <c r="E11" s="33" t="s">
        <v>260</v>
      </c>
      <c r="F11" t="s">
        <v>254</v>
      </c>
      <c r="G11" s="34">
        <v>-21</v>
      </c>
      <c r="H11" s="32">
        <f>G11/60</f>
        <v>-0.35</v>
      </c>
    </row>
    <row r="12" spans="1:10" x14ac:dyDescent="0.25">
      <c r="E12" s="32" t="s">
        <v>253</v>
      </c>
      <c r="F12" t="s">
        <v>254</v>
      </c>
      <c r="G12" s="34" t="s">
        <v>265</v>
      </c>
      <c r="H12" s="32">
        <v>42.666666669999998</v>
      </c>
    </row>
    <row r="14" spans="1:10" x14ac:dyDescent="0.25">
      <c r="C14" s="98">
        <v>4</v>
      </c>
      <c r="D14" s="35" t="s">
        <v>266</v>
      </c>
      <c r="E14" s="31">
        <f>J14*G14+J15*H14</f>
        <v>-0.2</v>
      </c>
      <c r="F14" s="96" t="s">
        <v>254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97" t="s">
        <v>255</v>
      </c>
      <c r="J14" s="38">
        <f>E19</f>
        <v>8.3066963446058462E-3</v>
      </c>
    </row>
    <row r="15" spans="1:10" x14ac:dyDescent="0.25">
      <c r="C15" s="98"/>
      <c r="D15" s="35" t="s">
        <v>267</v>
      </c>
      <c r="E15" s="31">
        <f>J14*G15+J15*H15</f>
        <v>-0.35000000000000003</v>
      </c>
      <c r="F15" s="96"/>
      <c r="G15" s="36">
        <f>COS(H8) - COS(H6)</f>
        <v>0.31376593904209982</v>
      </c>
      <c r="H15" s="37">
        <f>COS(H12)*(SIN(H8)-SIN(H6))</f>
        <v>-0.35208080814162784</v>
      </c>
      <c r="I15" s="97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262</v>
      </c>
      <c r="F17" s="2" t="s">
        <v>254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99">
        <v>6</v>
      </c>
      <c r="D19" s="41" t="s">
        <v>268</v>
      </c>
      <c r="E19" s="3">
        <f>J19*G19 + J20*H19</f>
        <v>8.3066963446058462E-3</v>
      </c>
      <c r="F19" s="94" t="s">
        <v>254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95" t="s">
        <v>255</v>
      </c>
      <c r="J19" s="44">
        <f>H10</f>
        <v>-0.2</v>
      </c>
    </row>
    <row r="20" spans="3:10" x14ac:dyDescent="0.25">
      <c r="C20" s="99"/>
      <c r="D20" s="41" t="s">
        <v>269</v>
      </c>
      <c r="E20" s="3">
        <f>J19*G20+J20*H20</f>
        <v>1.0014926977702903</v>
      </c>
      <c r="F20" s="94"/>
      <c r="G20" s="42">
        <f>(COS(H6)-COS(H8)) / G17</f>
        <v>-0.43130081585840313</v>
      </c>
      <c r="H20" s="43">
        <f>(TAN(G9)*SIN(H8)-TAN(G7)*SIN(H6)) / G17</f>
        <v>-2.6149500988531704</v>
      </c>
      <c r="I20" s="95"/>
      <c r="J20" s="44">
        <f>H11</f>
        <v>-0.35</v>
      </c>
    </row>
    <row r="22" spans="3:10" x14ac:dyDescent="0.25">
      <c r="D22" s="32" t="s">
        <v>271</v>
      </c>
      <c r="E22">
        <f>E14* 60</f>
        <v>-12</v>
      </c>
    </row>
    <row r="23" spans="3:10" x14ac:dyDescent="0.25">
      <c r="D23" s="32" t="s">
        <v>270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Speeds</vt:lpstr>
      <vt:lpstr>Norm Tacking</vt:lpstr>
      <vt:lpstr>Sheet2</vt:lpstr>
      <vt:lpstr>Synta Data</vt:lpstr>
      <vt:lpstr>Sheet3</vt:lpstr>
      <vt:lpstr>Alignments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2019-10-29T02:31:51Z</dcterms:modified>
</cp:coreProperties>
</file>