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C17" i="1" l="1"/>
  <c r="AC4" i="1"/>
  <c r="AC5" i="1"/>
  <c r="AC6" i="1"/>
  <c r="AC7" i="1"/>
  <c r="AC8" i="1"/>
  <c r="AC9" i="1"/>
  <c r="AC10" i="1"/>
  <c r="AC11" i="1"/>
  <c r="AC12" i="1"/>
  <c r="AC3" i="1"/>
  <c r="Y12" i="1"/>
  <c r="Y11" i="1"/>
  <c r="Y10" i="1"/>
  <c r="Y9" i="1"/>
  <c r="Y8" i="1"/>
  <c r="Y7" i="1"/>
  <c r="Y6" i="1"/>
  <c r="Y5" i="1"/>
  <c r="Y4" i="1"/>
  <c r="Y3" i="1"/>
  <c r="V15" i="1"/>
  <c r="V12" i="1"/>
  <c r="V11" i="1"/>
  <c r="V10" i="1"/>
  <c r="V9" i="1"/>
  <c r="V8" i="1"/>
  <c r="V7" i="1"/>
  <c r="V6" i="1"/>
  <c r="V5" i="1"/>
  <c r="V4" i="1"/>
  <c r="Q103" i="1"/>
  <c r="Q107" i="1" s="1"/>
  <c r="Q111" i="1" s="1"/>
  <c r="P103" i="1"/>
  <c r="P107" i="1" s="1"/>
  <c r="P111" i="1" s="1"/>
  <c r="O103" i="1"/>
  <c r="O107" i="1" s="1"/>
  <c r="O111" i="1" s="1"/>
  <c r="N103" i="1"/>
  <c r="N107" i="1" s="1"/>
  <c r="N111" i="1" s="1"/>
  <c r="M103" i="1"/>
  <c r="M107" i="1" s="1"/>
  <c r="M111" i="1" s="1"/>
  <c r="I112" i="1"/>
  <c r="H112" i="1"/>
  <c r="J110" i="1"/>
  <c r="J102" i="1"/>
  <c r="J108" i="1"/>
  <c r="J107" i="1"/>
  <c r="J106" i="1"/>
  <c r="J105" i="1"/>
  <c r="J104" i="1"/>
  <c r="J103" i="1"/>
  <c r="J101" i="1"/>
  <c r="E106" i="1"/>
  <c r="E107" i="1"/>
  <c r="E105" i="1"/>
  <c r="E104" i="1"/>
  <c r="E103" i="1"/>
  <c r="E101" i="1"/>
  <c r="H96" i="1"/>
  <c r="M94" i="1"/>
  <c r="P94" i="1" s="1"/>
  <c r="N94" i="1"/>
  <c r="I89" i="1"/>
  <c r="I90" i="1"/>
  <c r="H91" i="1"/>
  <c r="N91" i="1" s="1"/>
  <c r="K91" i="1"/>
  <c r="I94" i="1"/>
  <c r="H92" i="1"/>
  <c r="H93" i="1"/>
  <c r="P89" i="1"/>
  <c r="L94" i="1"/>
  <c r="N93" i="1"/>
  <c r="M93" i="1"/>
  <c r="L93" i="1"/>
  <c r="K93" i="1"/>
  <c r="J93" i="1"/>
  <c r="P93" i="1" s="1"/>
  <c r="N92" i="1"/>
  <c r="M92" i="1"/>
  <c r="L92" i="1"/>
  <c r="K92" i="1"/>
  <c r="J92" i="1"/>
  <c r="M91" i="1"/>
  <c r="L91" i="1"/>
  <c r="M90" i="1"/>
  <c r="L90" i="1"/>
  <c r="K90" i="1"/>
  <c r="J90" i="1"/>
  <c r="N89" i="1"/>
  <c r="M89" i="1"/>
  <c r="L89" i="1"/>
  <c r="K89" i="1"/>
  <c r="J89" i="1"/>
  <c r="E81" i="1"/>
  <c r="E80" i="1"/>
  <c r="I73" i="1"/>
  <c r="I77" i="1" s="1"/>
  <c r="I68" i="1"/>
  <c r="I70" i="1"/>
  <c r="I71" i="1"/>
  <c r="H73" i="1"/>
  <c r="H71" i="1"/>
  <c r="E77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7" i="1"/>
  <c r="E36" i="1"/>
  <c r="AC15" i="1" l="1"/>
  <c r="Y15" i="1"/>
  <c r="Y17" i="1" s="1"/>
  <c r="J112" i="1"/>
  <c r="E109" i="1"/>
  <c r="M96" i="1"/>
  <c r="I96" i="1"/>
  <c r="P90" i="1"/>
  <c r="N96" i="1"/>
  <c r="P91" i="1"/>
  <c r="K96" i="1"/>
  <c r="P92" i="1"/>
  <c r="L96" i="1"/>
  <c r="J96" i="1"/>
  <c r="P18" i="1"/>
  <c r="D26" i="1"/>
  <c r="N21" i="1"/>
  <c r="M21" i="1"/>
  <c r="L21" i="1"/>
  <c r="K21" i="1"/>
  <c r="J21" i="1"/>
  <c r="G21" i="1"/>
  <c r="H21" i="1"/>
  <c r="I21" i="1"/>
  <c r="E21" i="1"/>
  <c r="M14" i="1"/>
  <c r="L14" i="1"/>
  <c r="E10" i="1"/>
  <c r="K14" i="1"/>
  <c r="J14" i="1"/>
  <c r="N24" i="1"/>
  <c r="M24" i="1"/>
  <c r="L24" i="1"/>
  <c r="K24" i="1"/>
  <c r="J24" i="1"/>
  <c r="I24" i="1"/>
  <c r="H24" i="1"/>
  <c r="G24" i="1"/>
  <c r="F24" i="1"/>
  <c r="N23" i="1"/>
  <c r="M23" i="1"/>
  <c r="L23" i="1"/>
  <c r="K23" i="1"/>
  <c r="J23" i="1"/>
  <c r="I23" i="1"/>
  <c r="H23" i="1"/>
  <c r="G23" i="1"/>
  <c r="F23" i="1"/>
  <c r="N22" i="1"/>
  <c r="M22" i="1"/>
  <c r="L22" i="1"/>
  <c r="K22" i="1"/>
  <c r="J22" i="1"/>
  <c r="I22" i="1"/>
  <c r="H22" i="1"/>
  <c r="G22" i="1"/>
  <c r="F22" i="1"/>
  <c r="E22" i="1"/>
  <c r="F21" i="1"/>
  <c r="N19" i="1"/>
  <c r="N20" i="1"/>
  <c r="M20" i="1"/>
  <c r="L20" i="1"/>
  <c r="K20" i="1"/>
  <c r="J20" i="1"/>
  <c r="I20" i="1"/>
  <c r="H20" i="1"/>
  <c r="G20" i="1"/>
  <c r="F20" i="1"/>
  <c r="E24" i="1"/>
  <c r="E23" i="1"/>
  <c r="E20" i="1"/>
  <c r="M19" i="1"/>
  <c r="L19" i="1"/>
  <c r="K19" i="1"/>
  <c r="J19" i="1"/>
  <c r="I19" i="1"/>
  <c r="H19" i="1"/>
  <c r="G19" i="1"/>
  <c r="F19" i="1"/>
  <c r="E19" i="1"/>
  <c r="D10" i="1"/>
  <c r="P95" i="1" l="1"/>
  <c r="O96" i="1"/>
  <c r="N26" i="1"/>
  <c r="E26" i="1"/>
  <c r="G26" i="1"/>
  <c r="K26" i="1"/>
  <c r="F26" i="1"/>
  <c r="M26" i="1"/>
  <c r="P24" i="1"/>
  <c r="P23" i="1"/>
  <c r="P22" i="1"/>
  <c r="J26" i="1"/>
  <c r="P20" i="1"/>
  <c r="H26" i="1"/>
  <c r="L26" i="1"/>
  <c r="P19" i="1"/>
  <c r="I26" i="1"/>
  <c r="P21" i="1"/>
  <c r="E87" i="1"/>
</calcChain>
</file>

<file path=xl/sharedStrings.xml><?xml version="1.0" encoding="utf-8"?>
<sst xmlns="http://schemas.openxmlformats.org/spreadsheetml/2006/main" count="290" uniqueCount="167">
  <si>
    <t>Poor</t>
  </si>
  <si>
    <t>Modest</t>
  </si>
  <si>
    <t>Comfortable</t>
  </si>
  <si>
    <t>Wealthy</t>
  </si>
  <si>
    <t>Aristocratic</t>
  </si>
  <si>
    <t>Income</t>
  </si>
  <si>
    <t>Pop %</t>
  </si>
  <si>
    <t>&lt;Children&gt;</t>
  </si>
  <si>
    <t>0-13</t>
  </si>
  <si>
    <t>14-17</t>
  </si>
  <si>
    <t>18-25</t>
  </si>
  <si>
    <t>26-30</t>
  </si>
  <si>
    <t>31-40</t>
  </si>
  <si>
    <t>41-50</t>
  </si>
  <si>
    <t>51-60</t>
  </si>
  <si>
    <t>61-70</t>
  </si>
  <si>
    <t>71-80</t>
  </si>
  <si>
    <t>81+</t>
  </si>
  <si>
    <t>10% of women</t>
  </si>
  <si>
    <t>&lt; 15</t>
  </si>
  <si>
    <t>&gt; 45</t>
  </si>
  <si>
    <t>disabled</t>
  </si>
  <si>
    <t>exempt skills</t>
  </si>
  <si>
    <t>outlaws</t>
  </si>
  <si>
    <t>at muster</t>
  </si>
  <si>
    <t>by 2 weeks</t>
  </si>
  <si>
    <t>other comittments</t>
  </si>
  <si>
    <t>men</t>
  </si>
  <si>
    <t>women</t>
  </si>
  <si>
    <t>unskilled labor</t>
  </si>
  <si>
    <t>costermonger</t>
  </si>
  <si>
    <t>peddler</t>
  </si>
  <si>
    <t>thieves</t>
  </si>
  <si>
    <t>mercenaries</t>
  </si>
  <si>
    <t>soldiers w/fam</t>
  </si>
  <si>
    <t>laborers</t>
  </si>
  <si>
    <t>students</t>
  </si>
  <si>
    <t>priests</t>
  </si>
  <si>
    <t>hedge wizards</t>
  </si>
  <si>
    <t>merchants</t>
  </si>
  <si>
    <t>skilled tradespeople</t>
  </si>
  <si>
    <t>military officers</t>
  </si>
  <si>
    <t>high success merchants</t>
  </si>
  <si>
    <t>favored servant of royalty</t>
  </si>
  <si>
    <t>owners of several small business</t>
  </si>
  <si>
    <t>politicians</t>
  </si>
  <si>
    <t>guild leaders</t>
  </si>
  <si>
    <t>high priests</t>
  </si>
  <si>
    <t>Adventurer</t>
  </si>
  <si>
    <t>Apothecary</t>
  </si>
  <si>
    <t>Armorer</t>
  </si>
  <si>
    <t>Artist</t>
  </si>
  <si>
    <t>Butcher</t>
  </si>
  <si>
    <t>Chandler</t>
  </si>
  <si>
    <t>Charcoaler</t>
  </si>
  <si>
    <t>Cobbler</t>
  </si>
  <si>
    <t>Entertainer</t>
  </si>
  <si>
    <t>Forester</t>
  </si>
  <si>
    <t>Furrier</t>
  </si>
  <si>
    <t>Glassworker</t>
  </si>
  <si>
    <t>Innkeeper</t>
  </si>
  <si>
    <t>Jeweler</t>
  </si>
  <si>
    <t>Litigant</t>
  </si>
  <si>
    <t>Locksmith</t>
  </si>
  <si>
    <t>Mason</t>
  </si>
  <si>
    <t>Metalsmith</t>
  </si>
  <si>
    <t>Miller/Baker</t>
  </si>
  <si>
    <t>Ostler</t>
  </si>
  <si>
    <t>Outfitter</t>
  </si>
  <si>
    <t>Physician</t>
  </si>
  <si>
    <t>Potter</t>
  </si>
  <si>
    <t>Roofer</t>
  </si>
  <si>
    <t>Ropemaker</t>
  </si>
  <si>
    <t>Sage/Herald</t>
  </si>
  <si>
    <t>Salter</t>
  </si>
  <si>
    <t>Scribe</t>
  </si>
  <si>
    <t>Shipwright</t>
  </si>
  <si>
    <t>Tailor</t>
  </si>
  <si>
    <t>Tanner</t>
  </si>
  <si>
    <t>Taverner</t>
  </si>
  <si>
    <t>Teamster</t>
  </si>
  <si>
    <t>Timberweight</t>
  </si>
  <si>
    <t>Tinker</t>
  </si>
  <si>
    <t>Vinter</t>
  </si>
  <si>
    <t>Weaponcrafter</t>
  </si>
  <si>
    <t>Weaver</t>
  </si>
  <si>
    <t>Woodcrafter 300</t>
  </si>
  <si>
    <t>Yeoman</t>
  </si>
  <si>
    <t>71-90 Rogue</t>
  </si>
  <si>
    <t>91-99 Wizard</t>
  </si>
  <si>
    <t>100 Other</t>
  </si>
  <si>
    <t>1-70 Fighter</t>
  </si>
  <si>
    <t>Cleric</t>
  </si>
  <si>
    <t>Priest</t>
  </si>
  <si>
    <t>Noble Houses</t>
  </si>
  <si>
    <t>Noble/House</t>
  </si>
  <si>
    <t>Law Enforcement</t>
  </si>
  <si>
    <t>Ruling House</t>
  </si>
  <si>
    <t>Little/None</t>
  </si>
  <si>
    <t>Tyrannical</t>
  </si>
  <si>
    <t>Nobles</t>
  </si>
  <si>
    <t>Officers</t>
  </si>
  <si>
    <t>Freeholders</t>
  </si>
  <si>
    <t>Clergy</t>
  </si>
  <si>
    <t>Citizens</t>
  </si>
  <si>
    <t>Hirelings</t>
  </si>
  <si>
    <t>Fixed</t>
  </si>
  <si>
    <t>Rate</t>
  </si>
  <si>
    <t>Children</t>
  </si>
  <si>
    <t>Aristocracy</t>
  </si>
  <si>
    <t>Exp</t>
  </si>
  <si>
    <t>Noble</t>
  </si>
  <si>
    <t>P1</t>
  </si>
  <si>
    <t>P2</t>
  </si>
  <si>
    <t>P3</t>
  </si>
  <si>
    <t>Cost</t>
  </si>
  <si>
    <t>Inc</t>
  </si>
  <si>
    <t>Farmer</t>
  </si>
  <si>
    <t>Net</t>
  </si>
  <si>
    <t>Miner</t>
  </si>
  <si>
    <t>Lumberjack</t>
  </si>
  <si>
    <t>Worker</t>
  </si>
  <si>
    <t>5*Worker</t>
  </si>
  <si>
    <t>5*Wrker</t>
  </si>
  <si>
    <t>C1</t>
  </si>
  <si>
    <t>Inc1</t>
  </si>
  <si>
    <t>Net1</t>
  </si>
  <si>
    <t>C2</t>
  </si>
  <si>
    <t>Inc2</t>
  </si>
  <si>
    <t>Net2</t>
  </si>
  <si>
    <t>C3</t>
  </si>
  <si>
    <t>Inc3</t>
  </si>
  <si>
    <t>Net3</t>
  </si>
  <si>
    <t>% surving previous</t>
  </si>
  <si>
    <t>% survive 1 year within</t>
  </si>
  <si>
    <t>Ex Births/Yr</t>
  </si>
  <si>
    <t>%deaths/yr</t>
  </si>
  <si>
    <t>Ex Births w 53</t>
  </si>
  <si>
    <t>Grassland</t>
  </si>
  <si>
    <t>Mountain</t>
  </si>
  <si>
    <t>Sea</t>
  </si>
  <si>
    <t>Forest</t>
  </si>
  <si>
    <t>Valid Occupations</t>
  </si>
  <si>
    <t>Hireling</t>
  </si>
  <si>
    <t>Peasant</t>
  </si>
  <si>
    <t>Laborer</t>
  </si>
  <si>
    <t>Miller</t>
  </si>
  <si>
    <t>Woodcrafter</t>
  </si>
  <si>
    <t>Merchant</t>
  </si>
  <si>
    <t>Politician</t>
  </si>
  <si>
    <t>Hills</t>
  </si>
  <si>
    <t>Logs</t>
  </si>
  <si>
    <t>Valid Output Resources</t>
  </si>
  <si>
    <t>Lumber</t>
  </si>
  <si>
    <t>Metal</t>
  </si>
  <si>
    <t>CP</t>
  </si>
  <si>
    <t>Gems</t>
  </si>
  <si>
    <t>Stone</t>
  </si>
  <si>
    <t>Wheat</t>
  </si>
  <si>
    <t>Livestock</t>
  </si>
  <si>
    <t>Wool/Cotton/Fibers</t>
  </si>
  <si>
    <t>Charcoal</t>
  </si>
  <si>
    <t>Bread</t>
  </si>
  <si>
    <t>Armor</t>
  </si>
  <si>
    <t>Weapons</t>
  </si>
  <si>
    <t>Bricks</t>
  </si>
  <si>
    <t>Valid Occupation Conversions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</si>
</sst>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%"/>
    <numFmt numFmtId="165" formatCode="0.00000E+00"/>
    <numFmt numFmtId="166" formatCode="0.0000%"/>
    <numFmt numFmtId="167" formatCode="0.00000%"/>
    <numFmt numFmtId="168" formatCode="0.000000%"/>
    <numFmt numFmtId="169" formatCode="0.000E+00"/>
    <numFmt numFmtId="170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7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right"/>
    </xf>
    <xf numFmtId="169" fontId="0" fillId="0" borderId="0" xfId="0" applyNumberFormat="1"/>
    <xf numFmtId="9" fontId="0" fillId="0" borderId="0" xfId="1" applyFont="1"/>
    <xf numFmtId="170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70" fontId="0" fillId="0" borderId="0" xfId="0" applyNumberFormat="1"/>
    <xf numFmtId="0" fontId="2" fillId="2" borderId="0" xfId="2"/>
    <xf numFmtId="0" fontId="3" fillId="3" borderId="0" xfId="3"/>
    <xf numFmtId="0" fontId="4" fillId="4" borderId="0" xfId="4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112"/>
  <sheetViews>
    <sheetView tabSelected="1" topLeftCell="Y31" workbookViewId="0">
      <selection activeCell="AO55" sqref="AO55"/>
    </sheetView>
  </sheetViews>
  <sheetFormatPr defaultRowHeight="14.4" x14ac:dyDescent="0.3"/>
  <cols>
    <col min="5" max="5" width="11.109375" customWidth="1"/>
    <col min="6" max="8" width="11.21875" bestFit="1" customWidth="1"/>
    <col min="9" max="9" width="12" bestFit="1" customWidth="1"/>
    <col min="10" max="14" width="11.33203125" bestFit="1" customWidth="1"/>
    <col min="15" max="15" width="12" customWidth="1"/>
    <col min="16" max="16" width="12.33203125" customWidth="1"/>
    <col min="18" max="18" width="11.21875" bestFit="1" customWidth="1"/>
    <col min="29" max="29" width="12" bestFit="1" customWidth="1"/>
  </cols>
  <sheetData>
    <row r="2" spans="2:29" x14ac:dyDescent="0.3">
      <c r="C2" t="s">
        <v>5</v>
      </c>
      <c r="D2" t="s">
        <v>6</v>
      </c>
      <c r="Q2" t="s">
        <v>27</v>
      </c>
      <c r="R2" t="s">
        <v>28</v>
      </c>
      <c r="V2" t="s">
        <v>133</v>
      </c>
      <c r="W2" t="s">
        <v>134</v>
      </c>
      <c r="Y2" t="s">
        <v>136</v>
      </c>
      <c r="AA2" t="s">
        <v>134</v>
      </c>
      <c r="AC2" t="s">
        <v>136</v>
      </c>
    </row>
    <row r="3" spans="2:29" x14ac:dyDescent="0.3">
      <c r="B3" t="s">
        <v>7</v>
      </c>
      <c r="C3">
        <v>0</v>
      </c>
      <c r="D3">
        <v>10.5</v>
      </c>
      <c r="E3">
        <v>30</v>
      </c>
      <c r="I3" t="s">
        <v>8</v>
      </c>
      <c r="J3">
        <v>29</v>
      </c>
      <c r="K3">
        <v>30</v>
      </c>
      <c r="L3">
        <v>17.8</v>
      </c>
      <c r="M3">
        <v>20.8</v>
      </c>
      <c r="O3" t="s">
        <v>18</v>
      </c>
      <c r="P3">
        <v>47.7</v>
      </c>
      <c r="Q3">
        <v>41.8</v>
      </c>
      <c r="R3">
        <v>58.1</v>
      </c>
      <c r="T3">
        <v>13</v>
      </c>
      <c r="U3">
        <v>20.8</v>
      </c>
      <c r="W3">
        <v>0.99698799999999999</v>
      </c>
      <c r="Y3">
        <f t="shared" ref="Y3:Y12" si="0">(1-W3) * U3/100</f>
        <v>6.2649600000000308E-4</v>
      </c>
      <c r="AA3">
        <v>0.94987999999999995</v>
      </c>
      <c r="AC3">
        <f>(1-AA3) * U3/100</f>
        <v>1.0424960000000013E-2</v>
      </c>
    </row>
    <row r="4" spans="2:29" x14ac:dyDescent="0.3">
      <c r="B4" t="s">
        <v>0</v>
      </c>
      <c r="C4">
        <v>6</v>
      </c>
      <c r="D4">
        <v>57.5</v>
      </c>
      <c r="E4">
        <v>40</v>
      </c>
      <c r="I4" t="s">
        <v>9</v>
      </c>
      <c r="J4">
        <v>7</v>
      </c>
      <c r="K4">
        <v>20</v>
      </c>
      <c r="L4">
        <v>25</v>
      </c>
      <c r="M4">
        <v>20</v>
      </c>
      <c r="O4" t="s">
        <v>19</v>
      </c>
      <c r="P4">
        <v>20.8</v>
      </c>
      <c r="T4">
        <v>17</v>
      </c>
      <c r="U4">
        <v>20</v>
      </c>
      <c r="V4">
        <f t="shared" ref="V4:V12" si="1">U4/U3</f>
        <v>0.96153846153846145</v>
      </c>
      <c r="W4">
        <v>0.97400399999999998</v>
      </c>
      <c r="Y4">
        <f t="shared" si="0"/>
        <v>5.1992000000000036E-3</v>
      </c>
      <c r="AA4">
        <v>0.97400399999999998</v>
      </c>
      <c r="AC4">
        <f t="shared" ref="AC4:AC12" si="2">(1-AA4) * U4/100</f>
        <v>5.1992000000000036E-3</v>
      </c>
    </row>
    <row r="5" spans="2:29" x14ac:dyDescent="0.3">
      <c r="B5" t="s">
        <v>1</v>
      </c>
      <c r="C5">
        <v>30</v>
      </c>
      <c r="D5">
        <v>27.5</v>
      </c>
      <c r="E5">
        <v>25</v>
      </c>
      <c r="I5" t="s">
        <v>10</v>
      </c>
      <c r="J5">
        <v>14</v>
      </c>
      <c r="K5">
        <v>15</v>
      </c>
      <c r="L5">
        <v>21</v>
      </c>
      <c r="M5">
        <v>18</v>
      </c>
      <c r="O5" t="s">
        <v>20</v>
      </c>
      <c r="P5">
        <v>6.3</v>
      </c>
      <c r="T5">
        <v>25</v>
      </c>
      <c r="U5">
        <v>18</v>
      </c>
      <c r="V5">
        <f t="shared" si="1"/>
        <v>0.9</v>
      </c>
      <c r="W5">
        <v>0.977468</v>
      </c>
      <c r="Y5">
        <f t="shared" si="0"/>
        <v>4.0557599999999994E-3</v>
      </c>
      <c r="AA5">
        <v>0.977468</v>
      </c>
      <c r="AC5">
        <f t="shared" si="2"/>
        <v>4.0557599999999994E-3</v>
      </c>
    </row>
    <row r="6" spans="2:29" x14ac:dyDescent="0.3">
      <c r="B6" t="s">
        <v>2</v>
      </c>
      <c r="C6">
        <v>60</v>
      </c>
      <c r="D6">
        <v>2.5</v>
      </c>
      <c r="E6">
        <v>3</v>
      </c>
      <c r="I6" t="s">
        <v>11</v>
      </c>
      <c r="J6">
        <v>8</v>
      </c>
      <c r="K6">
        <v>11</v>
      </c>
      <c r="L6">
        <v>13</v>
      </c>
      <c r="M6">
        <v>15</v>
      </c>
      <c r="O6" t="s">
        <v>21</v>
      </c>
      <c r="P6">
        <v>10.4</v>
      </c>
      <c r="T6">
        <v>30</v>
      </c>
      <c r="U6">
        <v>15</v>
      </c>
      <c r="V6">
        <f t="shared" si="1"/>
        <v>0.83333333333333337</v>
      </c>
      <c r="W6">
        <v>0.95635199999999998</v>
      </c>
      <c r="Y6">
        <f t="shared" si="0"/>
        <v>6.547200000000003E-3</v>
      </c>
      <c r="AA6">
        <v>0.95635199999999998</v>
      </c>
      <c r="AC6">
        <f t="shared" si="2"/>
        <v>6.547200000000003E-3</v>
      </c>
    </row>
    <row r="7" spans="2:29" x14ac:dyDescent="0.3">
      <c r="B7" t="s">
        <v>3</v>
      </c>
      <c r="C7">
        <v>120</v>
      </c>
      <c r="D7">
        <v>1.5</v>
      </c>
      <c r="E7">
        <v>1.5</v>
      </c>
      <c r="I7" t="s">
        <v>12</v>
      </c>
      <c r="J7">
        <v>14</v>
      </c>
      <c r="K7">
        <v>9</v>
      </c>
      <c r="L7">
        <v>11</v>
      </c>
      <c r="M7">
        <v>12</v>
      </c>
      <c r="O7" t="s">
        <v>22</v>
      </c>
      <c r="P7">
        <v>1.4</v>
      </c>
      <c r="T7">
        <v>40</v>
      </c>
      <c r="U7">
        <v>12</v>
      </c>
      <c r="V7">
        <f t="shared" si="1"/>
        <v>0.8</v>
      </c>
      <c r="W7">
        <v>0.96026500000000004</v>
      </c>
      <c r="Y7">
        <f t="shared" si="0"/>
        <v>4.7681999999999959E-3</v>
      </c>
      <c r="AA7">
        <v>0.97026500000000004</v>
      </c>
      <c r="AC7">
        <f t="shared" si="2"/>
        <v>3.5681999999999949E-3</v>
      </c>
    </row>
    <row r="8" spans="2:29" x14ac:dyDescent="0.3">
      <c r="B8" t="s">
        <v>4</v>
      </c>
      <c r="C8">
        <v>300</v>
      </c>
      <c r="D8">
        <v>0.5</v>
      </c>
      <c r="E8">
        <v>0.5</v>
      </c>
      <c r="I8" t="s">
        <v>13</v>
      </c>
      <c r="J8">
        <v>12</v>
      </c>
      <c r="K8">
        <v>7</v>
      </c>
      <c r="L8">
        <v>8</v>
      </c>
      <c r="M8">
        <v>8</v>
      </c>
      <c r="O8" t="s">
        <v>23</v>
      </c>
      <c r="P8">
        <v>1.3</v>
      </c>
      <c r="T8">
        <v>50</v>
      </c>
      <c r="U8">
        <v>8</v>
      </c>
      <c r="V8">
        <f t="shared" si="1"/>
        <v>0.66666666666666663</v>
      </c>
      <c r="W8">
        <v>0.95408700000000002</v>
      </c>
      <c r="Y8">
        <f t="shared" si="0"/>
        <v>3.6730399999999985E-3</v>
      </c>
      <c r="AA8">
        <v>0.95408700000000002</v>
      </c>
      <c r="AC8">
        <f t="shared" si="2"/>
        <v>3.6730399999999985E-3</v>
      </c>
    </row>
    <row r="9" spans="2:29" x14ac:dyDescent="0.3">
      <c r="I9" t="s">
        <v>14</v>
      </c>
      <c r="J9">
        <v>9</v>
      </c>
      <c r="K9">
        <v>5</v>
      </c>
      <c r="L9">
        <v>3</v>
      </c>
      <c r="M9">
        <v>5</v>
      </c>
      <c r="T9">
        <v>60</v>
      </c>
      <c r="U9">
        <v>5</v>
      </c>
      <c r="V9">
        <f t="shared" si="1"/>
        <v>0.625</v>
      </c>
      <c r="W9">
        <v>0.85133999999999999</v>
      </c>
      <c r="Y9">
        <f t="shared" si="0"/>
        <v>7.4330000000000004E-3</v>
      </c>
      <c r="AA9">
        <v>0.85133999999999999</v>
      </c>
      <c r="AC9">
        <f t="shared" si="2"/>
        <v>7.4330000000000004E-3</v>
      </c>
    </row>
    <row r="10" spans="2:29" x14ac:dyDescent="0.3">
      <c r="D10">
        <f>SUM(D3:D8)</f>
        <v>100</v>
      </c>
      <c r="E10">
        <f>SUM(E3:E8)</f>
        <v>100</v>
      </c>
      <c r="I10" t="s">
        <v>15</v>
      </c>
      <c r="J10">
        <v>5</v>
      </c>
      <c r="K10">
        <v>2</v>
      </c>
      <c r="L10">
        <v>1</v>
      </c>
      <c r="M10">
        <v>1</v>
      </c>
      <c r="O10" t="s">
        <v>24</v>
      </c>
      <c r="P10">
        <v>25</v>
      </c>
      <c r="T10">
        <v>70</v>
      </c>
      <c r="U10">
        <v>1</v>
      </c>
      <c r="V10">
        <f t="shared" si="1"/>
        <v>0.2</v>
      </c>
      <c r="W10">
        <v>0.85133999999999999</v>
      </c>
      <c r="Y10">
        <f t="shared" si="0"/>
        <v>1.4866000000000002E-3</v>
      </c>
      <c r="AA10">
        <v>0.85133999999999999</v>
      </c>
      <c r="AC10">
        <f t="shared" si="2"/>
        <v>1.4866000000000002E-3</v>
      </c>
    </row>
    <row r="11" spans="2:29" x14ac:dyDescent="0.3">
      <c r="I11" t="s">
        <v>16</v>
      </c>
      <c r="J11">
        <v>2</v>
      </c>
      <c r="K11">
        <v>1</v>
      </c>
      <c r="L11">
        <v>0.2</v>
      </c>
      <c r="M11">
        <v>0.2</v>
      </c>
      <c r="O11" t="s">
        <v>25</v>
      </c>
      <c r="P11">
        <v>25</v>
      </c>
      <c r="T11">
        <v>80</v>
      </c>
      <c r="U11">
        <v>0.2</v>
      </c>
      <c r="V11">
        <f t="shared" si="1"/>
        <v>0.2</v>
      </c>
      <c r="W11">
        <v>0.933033</v>
      </c>
      <c r="Y11">
        <f t="shared" si="0"/>
        <v>1.33934E-4</v>
      </c>
      <c r="AA11">
        <v>0.65134000000000003</v>
      </c>
      <c r="AC11">
        <f t="shared" si="2"/>
        <v>6.9731999999999997E-4</v>
      </c>
    </row>
    <row r="12" spans="2:29" x14ac:dyDescent="0.3">
      <c r="I12" t="s">
        <v>17</v>
      </c>
      <c r="J12">
        <v>0.1</v>
      </c>
      <c r="K12">
        <v>0.1</v>
      </c>
      <c r="L12">
        <v>0.1</v>
      </c>
      <c r="M12">
        <v>0.1</v>
      </c>
      <c r="O12" t="s">
        <v>26</v>
      </c>
      <c r="P12">
        <v>80</v>
      </c>
      <c r="T12" s="7" t="s">
        <v>17</v>
      </c>
      <c r="U12">
        <v>0.1</v>
      </c>
      <c r="V12">
        <f t="shared" si="1"/>
        <v>0.5</v>
      </c>
      <c r="W12">
        <v>0.933033</v>
      </c>
      <c r="Y12">
        <f t="shared" si="0"/>
        <v>6.6966999999999998E-5</v>
      </c>
      <c r="AA12">
        <v>0.65134000000000003</v>
      </c>
      <c r="AC12">
        <f t="shared" si="2"/>
        <v>3.4865999999999999E-4</v>
      </c>
    </row>
    <row r="14" spans="2:29" x14ac:dyDescent="0.3">
      <c r="J14">
        <f>SUM(J3:J13)</f>
        <v>100.1</v>
      </c>
      <c r="K14">
        <f>SUM(K3:K13)</f>
        <v>100.1</v>
      </c>
      <c r="L14">
        <f>SUM(L3:L13)</f>
        <v>100.1</v>
      </c>
      <c r="M14">
        <f>SUM(M3:M13)</f>
        <v>100.1</v>
      </c>
    </row>
    <row r="15" spans="2:29" x14ac:dyDescent="0.3">
      <c r="T15" t="s">
        <v>135</v>
      </c>
      <c r="V15">
        <f>(U3/SUM(U5:U8)) / 14</f>
        <v>2.8032345013477091E-2</v>
      </c>
      <c r="Y15">
        <f>SUM(Y3:Y12)</f>
        <v>3.3990397000000006E-2</v>
      </c>
      <c r="AC15">
        <f>SUM(AC3:AC12)</f>
        <v>4.3433940000000011E-2</v>
      </c>
    </row>
    <row r="17" spans="3:29" x14ac:dyDescent="0.3">
      <c r="E17" s="7" t="s">
        <v>8</v>
      </c>
      <c r="F17" s="7" t="s">
        <v>9</v>
      </c>
      <c r="G17" s="7" t="s">
        <v>10</v>
      </c>
      <c r="H17" s="7" t="s">
        <v>11</v>
      </c>
      <c r="I17" s="7" t="s">
        <v>12</v>
      </c>
      <c r="J17" s="7" t="s">
        <v>13</v>
      </c>
      <c r="K17" s="7" t="s">
        <v>14</v>
      </c>
      <c r="L17" s="7" t="s">
        <v>15</v>
      </c>
      <c r="M17" s="7" t="s">
        <v>16</v>
      </c>
      <c r="N17" s="7" t="s">
        <v>17</v>
      </c>
      <c r="X17" t="s">
        <v>137</v>
      </c>
      <c r="Y17">
        <f>Y15 / 0.53</f>
        <v>6.4132824528301893E-2</v>
      </c>
      <c r="AC17">
        <f>AC15 / 0.53</f>
        <v>8.1950830188679269E-2</v>
      </c>
    </row>
    <row r="18" spans="3:29" x14ac:dyDescent="0.3">
      <c r="E18" s="1">
        <v>0</v>
      </c>
      <c r="F18" s="1">
        <v>0.2</v>
      </c>
      <c r="G18" s="1">
        <v>0.18</v>
      </c>
      <c r="H18" s="1">
        <v>0.15</v>
      </c>
      <c r="I18" s="1">
        <v>0.12</v>
      </c>
      <c r="J18" s="1">
        <v>0.08</v>
      </c>
      <c r="K18" s="1">
        <v>0.05</v>
      </c>
      <c r="L18" s="1">
        <v>0.01</v>
      </c>
      <c r="M18" s="1">
        <v>2E-3</v>
      </c>
      <c r="N18" s="1">
        <v>1E-3</v>
      </c>
      <c r="P18" s="3">
        <f t="shared" ref="P18:P24" si="3">SUM(E18:O18)</f>
        <v>0.79300000000000004</v>
      </c>
    </row>
    <row r="19" spans="3:29" x14ac:dyDescent="0.3">
      <c r="C19" t="s">
        <v>7</v>
      </c>
      <c r="D19" s="1">
        <v>0</v>
      </c>
      <c r="E19">
        <f>D19*E18</f>
        <v>0</v>
      </c>
      <c r="F19" s="3">
        <f>D19*F18</f>
        <v>0</v>
      </c>
      <c r="G19" s="4">
        <f>D19*G18</f>
        <v>0</v>
      </c>
      <c r="H19" s="4">
        <f>D19*H18</f>
        <v>0</v>
      </c>
      <c r="I19" s="4">
        <f>D19*I18</f>
        <v>0</v>
      </c>
      <c r="J19" s="4">
        <f>D19*J18</f>
        <v>0</v>
      </c>
      <c r="K19" s="5">
        <f>D19*K18</f>
        <v>0</v>
      </c>
      <c r="L19" s="5">
        <f>D19*L18</f>
        <v>0</v>
      </c>
      <c r="M19" s="4">
        <f>D19*M18</f>
        <v>0</v>
      </c>
      <c r="N19" s="6">
        <f>D19*N18</f>
        <v>0</v>
      </c>
      <c r="P19">
        <f t="shared" si="3"/>
        <v>0</v>
      </c>
    </row>
    <row r="20" spans="3:29" x14ac:dyDescent="0.3">
      <c r="C20" t="s">
        <v>0</v>
      </c>
      <c r="D20" s="1">
        <v>0.4</v>
      </c>
      <c r="E20" s="5">
        <f>D20*E18</f>
        <v>0</v>
      </c>
      <c r="F20" s="5">
        <f>D20*F18</f>
        <v>8.0000000000000016E-2</v>
      </c>
      <c r="G20" s="5">
        <f>D20*G18</f>
        <v>7.1999999999999995E-2</v>
      </c>
      <c r="H20" s="5">
        <f>D20*H18</f>
        <v>0.06</v>
      </c>
      <c r="I20" s="5">
        <f>D20*I18</f>
        <v>4.8000000000000001E-2</v>
      </c>
      <c r="J20" s="5">
        <f>D20*J18</f>
        <v>3.2000000000000001E-2</v>
      </c>
      <c r="K20" s="5">
        <f>D20*K18</f>
        <v>2.0000000000000004E-2</v>
      </c>
      <c r="L20" s="5">
        <f>D20*L18</f>
        <v>4.0000000000000001E-3</v>
      </c>
      <c r="M20" s="5">
        <f>D20*M18</f>
        <v>8.0000000000000004E-4</v>
      </c>
      <c r="N20" s="5">
        <f>D20*N18</f>
        <v>4.0000000000000002E-4</v>
      </c>
      <c r="P20" s="5">
        <f t="shared" si="3"/>
        <v>0.31720000000000009</v>
      </c>
    </row>
    <row r="21" spans="3:29" x14ac:dyDescent="0.3">
      <c r="C21" t="s">
        <v>1</v>
      </c>
      <c r="D21" s="1">
        <v>0.25</v>
      </c>
      <c r="E21" s="5">
        <f>D21*E18</f>
        <v>0</v>
      </c>
      <c r="F21" s="5">
        <f>D21*F18</f>
        <v>0.05</v>
      </c>
      <c r="G21" s="5">
        <f>D21*G18</f>
        <v>4.4999999999999998E-2</v>
      </c>
      <c r="H21" s="5">
        <f>D21*H18</f>
        <v>3.7499999999999999E-2</v>
      </c>
      <c r="I21" s="5">
        <f>D21*I18</f>
        <v>0.03</v>
      </c>
      <c r="J21" s="5">
        <f>D21*J18</f>
        <v>0.02</v>
      </c>
      <c r="K21" s="5">
        <f>D21*K18</f>
        <v>1.2500000000000001E-2</v>
      </c>
      <c r="L21" s="5">
        <f>D21*L18</f>
        <v>2.5000000000000001E-3</v>
      </c>
      <c r="M21" s="5">
        <f>D21*M18</f>
        <v>5.0000000000000001E-4</v>
      </c>
      <c r="N21" s="5">
        <f>D21*N18</f>
        <v>2.5000000000000001E-4</v>
      </c>
      <c r="P21" s="5">
        <f t="shared" si="3"/>
        <v>0.19825000000000001</v>
      </c>
    </row>
    <row r="22" spans="3:29" x14ac:dyDescent="0.3">
      <c r="C22" t="s">
        <v>2</v>
      </c>
      <c r="D22" s="1">
        <v>0.03</v>
      </c>
      <c r="E22" s="5">
        <f>D22*E18</f>
        <v>0</v>
      </c>
      <c r="F22" s="5">
        <f>D22*F18</f>
        <v>6.0000000000000001E-3</v>
      </c>
      <c r="G22" s="5">
        <f>D22*G18</f>
        <v>5.3999999999999994E-3</v>
      </c>
      <c r="H22" s="5">
        <f>D22*H18</f>
        <v>4.4999999999999997E-3</v>
      </c>
      <c r="I22" s="5">
        <f>D22*I18</f>
        <v>3.5999999999999999E-3</v>
      </c>
      <c r="J22" s="5">
        <f>D22*J18</f>
        <v>2.3999999999999998E-3</v>
      </c>
      <c r="K22" s="5">
        <f>D22*K18</f>
        <v>1.5E-3</v>
      </c>
      <c r="L22" s="5">
        <f>D22*L18</f>
        <v>2.9999999999999997E-4</v>
      </c>
      <c r="M22" s="5">
        <f>D22*M18</f>
        <v>6.0000000000000002E-5</v>
      </c>
      <c r="N22" s="5">
        <f>D22*N18</f>
        <v>3.0000000000000001E-5</v>
      </c>
      <c r="P22" s="5">
        <f t="shared" si="3"/>
        <v>2.3790000000000002E-2</v>
      </c>
    </row>
    <row r="23" spans="3:29" x14ac:dyDescent="0.3">
      <c r="C23" t="s">
        <v>3</v>
      </c>
      <c r="D23" s="1">
        <v>1.4999999999999999E-2</v>
      </c>
      <c r="E23" s="5">
        <f>D23*E18</f>
        <v>0</v>
      </c>
      <c r="F23" s="5">
        <f>D23*F18</f>
        <v>3.0000000000000001E-3</v>
      </c>
      <c r="G23" s="5">
        <f>D23*G18</f>
        <v>2.6999999999999997E-3</v>
      </c>
      <c r="H23" s="5">
        <f>D23*H18</f>
        <v>2.2499999999999998E-3</v>
      </c>
      <c r="I23" s="5">
        <f>D23*I18</f>
        <v>1.8E-3</v>
      </c>
      <c r="J23" s="5">
        <f>D23*J18</f>
        <v>1.1999999999999999E-3</v>
      </c>
      <c r="K23" s="5">
        <f>D23*K18</f>
        <v>7.5000000000000002E-4</v>
      </c>
      <c r="L23" s="5">
        <f>D23*L18</f>
        <v>1.4999999999999999E-4</v>
      </c>
      <c r="M23" s="5">
        <f>D23*M18</f>
        <v>3.0000000000000001E-5</v>
      </c>
      <c r="N23" s="5">
        <f>D23*N18</f>
        <v>1.5E-5</v>
      </c>
      <c r="P23" s="5">
        <f t="shared" si="3"/>
        <v>1.1895000000000001E-2</v>
      </c>
    </row>
    <row r="24" spans="3:29" x14ac:dyDescent="0.3">
      <c r="C24" t="s">
        <v>4</v>
      </c>
      <c r="D24" s="1">
        <v>5.0000000000000001E-3</v>
      </c>
      <c r="E24" s="8">
        <f>D24*E18</f>
        <v>0</v>
      </c>
      <c r="F24" s="2">
        <f>D24*F18</f>
        <v>1E-3</v>
      </c>
      <c r="G24" s="2">
        <f>D24*G18</f>
        <v>8.9999999999999998E-4</v>
      </c>
      <c r="H24" s="2">
        <f>D24*H18</f>
        <v>7.5000000000000002E-4</v>
      </c>
      <c r="I24" s="2">
        <f>D24*I18</f>
        <v>5.9999999999999995E-4</v>
      </c>
      <c r="J24" s="2">
        <f>D24*J18</f>
        <v>4.0000000000000002E-4</v>
      </c>
      <c r="K24" s="2">
        <f>D24*K18</f>
        <v>2.5000000000000001E-4</v>
      </c>
      <c r="L24" s="2">
        <f>D24*L18</f>
        <v>5.0000000000000002E-5</v>
      </c>
      <c r="M24" s="2">
        <f>D24*M18</f>
        <v>1.0000000000000001E-5</v>
      </c>
      <c r="N24" s="2">
        <f>D24*N18</f>
        <v>5.0000000000000004E-6</v>
      </c>
      <c r="P24" s="2">
        <f t="shared" si="3"/>
        <v>3.9649999999999989E-3</v>
      </c>
    </row>
    <row r="26" spans="3:29" x14ac:dyDescent="0.3">
      <c r="D26" s="3">
        <f t="shared" ref="D26:N26" si="4">SUM(D19:D25)</f>
        <v>0.70000000000000007</v>
      </c>
      <c r="E26" s="1">
        <f t="shared" si="4"/>
        <v>0</v>
      </c>
      <c r="F26" s="3">
        <f t="shared" si="4"/>
        <v>0.14000000000000001</v>
      </c>
      <c r="G26" s="4">
        <f t="shared" si="4"/>
        <v>0.126</v>
      </c>
      <c r="H26" s="4">
        <f t="shared" si="4"/>
        <v>0.10500000000000001</v>
      </c>
      <c r="I26" s="4">
        <f t="shared" si="4"/>
        <v>8.4000000000000005E-2</v>
      </c>
      <c r="J26" s="4">
        <f t="shared" si="4"/>
        <v>5.6000000000000001E-2</v>
      </c>
      <c r="K26" s="5">
        <f t="shared" si="4"/>
        <v>3.5000000000000003E-2</v>
      </c>
      <c r="L26" s="5">
        <f t="shared" si="4"/>
        <v>7.0000000000000001E-3</v>
      </c>
      <c r="M26" s="4">
        <f t="shared" si="4"/>
        <v>1.4E-3</v>
      </c>
      <c r="N26" s="6">
        <f t="shared" si="4"/>
        <v>6.9999999999999999E-4</v>
      </c>
    </row>
    <row r="29" spans="3:29" x14ac:dyDescent="0.3">
      <c r="C29" t="s">
        <v>0</v>
      </c>
      <c r="D29" t="s">
        <v>29</v>
      </c>
      <c r="E29" t="s">
        <v>30</v>
      </c>
      <c r="F29" t="s">
        <v>31</v>
      </c>
      <c r="G29" t="s">
        <v>32</v>
      </c>
      <c r="H29" t="s">
        <v>33</v>
      </c>
    </row>
    <row r="30" spans="3:29" x14ac:dyDescent="0.3">
      <c r="C30" t="s">
        <v>1</v>
      </c>
      <c r="D30" t="s">
        <v>34</v>
      </c>
      <c r="E30" t="s">
        <v>35</v>
      </c>
      <c r="F30" t="s">
        <v>36</v>
      </c>
      <c r="G30" t="s">
        <v>37</v>
      </c>
      <c r="H30" t="s">
        <v>38</v>
      </c>
    </row>
    <row r="31" spans="3:29" x14ac:dyDescent="0.3">
      <c r="C31" t="s">
        <v>2</v>
      </c>
      <c r="D31" t="s">
        <v>39</v>
      </c>
      <c r="E31" t="s">
        <v>40</v>
      </c>
      <c r="F31" t="s">
        <v>41</v>
      </c>
    </row>
    <row r="32" spans="3:29" x14ac:dyDescent="0.3">
      <c r="C32" t="s">
        <v>3</v>
      </c>
      <c r="D32" t="s">
        <v>42</v>
      </c>
      <c r="E32" t="s">
        <v>43</v>
      </c>
      <c r="F32" t="s">
        <v>44</v>
      </c>
    </row>
    <row r="33" spans="3:45" x14ac:dyDescent="0.3">
      <c r="C33" t="s">
        <v>4</v>
      </c>
      <c r="D33" t="s">
        <v>45</v>
      </c>
      <c r="E33" t="s">
        <v>46</v>
      </c>
      <c r="F33" t="s">
        <v>47</v>
      </c>
    </row>
    <row r="34" spans="3:45" x14ac:dyDescent="0.3">
      <c r="N34" t="s">
        <v>142</v>
      </c>
      <c r="T34" t="s">
        <v>152</v>
      </c>
      <c r="AA34" t="s">
        <v>166</v>
      </c>
    </row>
    <row r="36" spans="3:45" x14ac:dyDescent="0.3">
      <c r="C36" t="s">
        <v>48</v>
      </c>
      <c r="D36">
        <v>3000</v>
      </c>
      <c r="E36">
        <f>1/D36</f>
        <v>3.3333333333333332E-4</v>
      </c>
      <c r="F36" t="s">
        <v>91</v>
      </c>
      <c r="G36" t="s">
        <v>88</v>
      </c>
      <c r="H36" t="s">
        <v>89</v>
      </c>
      <c r="I36" t="s">
        <v>90</v>
      </c>
    </row>
    <row r="37" spans="3:45" x14ac:dyDescent="0.3">
      <c r="C37" t="s">
        <v>49</v>
      </c>
      <c r="D37">
        <v>2800</v>
      </c>
      <c r="E37">
        <f>1/D37</f>
        <v>3.5714285714285714E-4</v>
      </c>
      <c r="N37" t="s">
        <v>138</v>
      </c>
      <c r="O37" t="s">
        <v>141</v>
      </c>
      <c r="P37" t="s">
        <v>150</v>
      </c>
      <c r="Q37" t="s">
        <v>139</v>
      </c>
      <c r="R37" t="s">
        <v>140</v>
      </c>
      <c r="U37" t="s">
        <v>138</v>
      </c>
      <c r="V37" t="s">
        <v>141</v>
      </c>
      <c r="W37" t="s">
        <v>150</v>
      </c>
      <c r="X37" t="s">
        <v>139</v>
      </c>
      <c r="Y37" t="s">
        <v>140</v>
      </c>
      <c r="AB37" t="s">
        <v>143</v>
      </c>
      <c r="AC37" t="s">
        <v>144</v>
      </c>
      <c r="AD37" t="s">
        <v>145</v>
      </c>
      <c r="AE37" t="s">
        <v>120</v>
      </c>
      <c r="AF37" t="s">
        <v>119</v>
      </c>
      <c r="AG37" t="s">
        <v>117</v>
      </c>
      <c r="AH37" t="s">
        <v>54</v>
      </c>
      <c r="AI37" t="s">
        <v>50</v>
      </c>
      <c r="AJ37" t="s">
        <v>64</v>
      </c>
      <c r="AK37" t="s">
        <v>146</v>
      </c>
      <c r="AL37" t="s">
        <v>84</v>
      </c>
      <c r="AM37" t="s">
        <v>147</v>
      </c>
      <c r="AN37" t="s">
        <v>92</v>
      </c>
      <c r="AO37" t="s">
        <v>93</v>
      </c>
      <c r="AP37" t="s">
        <v>148</v>
      </c>
      <c r="AQ37" t="s">
        <v>96</v>
      </c>
      <c r="AR37" t="s">
        <v>111</v>
      </c>
      <c r="AS37" t="s">
        <v>149</v>
      </c>
    </row>
    <row r="38" spans="3:45" x14ac:dyDescent="0.3">
      <c r="C38" t="s">
        <v>50</v>
      </c>
      <c r="D38">
        <v>1500</v>
      </c>
      <c r="E38">
        <f t="shared" ref="E38:E75" si="5">1/D38</f>
        <v>6.6666666666666664E-4</v>
      </c>
      <c r="M38" t="s">
        <v>143</v>
      </c>
      <c r="N38" s="14"/>
      <c r="O38" s="14"/>
      <c r="P38" s="14"/>
      <c r="Q38" s="14"/>
      <c r="R38" s="14"/>
      <c r="T38" t="s">
        <v>151</v>
      </c>
      <c r="U38" s="15"/>
      <c r="V38" s="14"/>
      <c r="W38" s="14"/>
      <c r="X38" s="15"/>
      <c r="Y38" s="15"/>
      <c r="AA38" t="s">
        <v>143</v>
      </c>
      <c r="AB38" s="16"/>
      <c r="AC38" s="14"/>
      <c r="AD38" s="14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4"/>
      <c r="AR38" s="15"/>
      <c r="AS38" s="15"/>
    </row>
    <row r="39" spans="3:45" x14ac:dyDescent="0.3">
      <c r="C39" t="s">
        <v>51</v>
      </c>
      <c r="D39">
        <v>2000</v>
      </c>
      <c r="E39">
        <f t="shared" si="5"/>
        <v>5.0000000000000001E-4</v>
      </c>
      <c r="M39" t="s">
        <v>144</v>
      </c>
      <c r="N39" s="14"/>
      <c r="O39" s="14"/>
      <c r="P39" s="14"/>
      <c r="Q39" s="14"/>
      <c r="R39" s="14"/>
      <c r="T39" t="s">
        <v>153</v>
      </c>
      <c r="U39" s="14"/>
      <c r="V39" s="14"/>
      <c r="W39" s="14"/>
      <c r="X39" s="15"/>
      <c r="Y39" s="15"/>
      <c r="AA39" t="s">
        <v>144</v>
      </c>
      <c r="AB39" s="14"/>
      <c r="AC39" s="16"/>
      <c r="AD39" s="14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</row>
    <row r="40" spans="3:45" x14ac:dyDescent="0.3">
      <c r="C40" t="s">
        <v>52</v>
      </c>
      <c r="D40">
        <v>1100</v>
      </c>
      <c r="E40">
        <f t="shared" si="5"/>
        <v>9.0909090909090909E-4</v>
      </c>
      <c r="M40" t="s">
        <v>145</v>
      </c>
      <c r="N40" s="14"/>
      <c r="O40" s="14"/>
      <c r="P40" s="14"/>
      <c r="Q40" s="14"/>
      <c r="R40" s="14"/>
      <c r="T40" t="s">
        <v>154</v>
      </c>
      <c r="U40" s="15"/>
      <c r="V40" s="15"/>
      <c r="W40" s="14"/>
      <c r="X40" s="14"/>
      <c r="Y40" s="15"/>
      <c r="AA40" t="s">
        <v>145</v>
      </c>
      <c r="AB40" s="14"/>
      <c r="AC40" s="14"/>
      <c r="AD40" s="16"/>
      <c r="AE40" s="15"/>
      <c r="AF40" s="15"/>
      <c r="AG40" s="14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</row>
    <row r="41" spans="3:45" x14ac:dyDescent="0.3">
      <c r="C41" t="s">
        <v>53</v>
      </c>
      <c r="D41">
        <v>600</v>
      </c>
      <c r="E41">
        <f t="shared" si="5"/>
        <v>1.6666666666666668E-3</v>
      </c>
      <c r="M41" t="s">
        <v>120</v>
      </c>
      <c r="N41" s="15"/>
      <c r="O41" s="14"/>
      <c r="P41" s="14"/>
      <c r="Q41" s="15"/>
      <c r="R41" s="15"/>
      <c r="T41" t="s">
        <v>155</v>
      </c>
      <c r="U41" s="15"/>
      <c r="V41" s="15"/>
      <c r="W41" s="14"/>
      <c r="X41" s="14"/>
      <c r="Y41" s="15"/>
      <c r="AA41" t="s">
        <v>120</v>
      </c>
      <c r="AB41" s="14"/>
      <c r="AC41" s="14"/>
      <c r="AD41" s="14"/>
      <c r="AE41" s="16"/>
      <c r="AF41" s="14"/>
      <c r="AG41" s="15"/>
      <c r="AH41" s="14"/>
      <c r="AI41" s="15"/>
      <c r="AJ41" s="15"/>
      <c r="AK41" s="15"/>
      <c r="AL41" s="15"/>
      <c r="AM41" s="14"/>
      <c r="AN41" s="15"/>
      <c r="AO41" s="15"/>
      <c r="AP41" s="15"/>
      <c r="AQ41" s="15"/>
      <c r="AR41" s="15"/>
      <c r="AS41" s="15"/>
    </row>
    <row r="42" spans="3:45" x14ac:dyDescent="0.3">
      <c r="C42" t="s">
        <v>54</v>
      </c>
      <c r="D42">
        <v>400</v>
      </c>
      <c r="E42">
        <f t="shared" si="5"/>
        <v>2.5000000000000001E-3</v>
      </c>
      <c r="M42" t="s">
        <v>119</v>
      </c>
      <c r="N42" s="15"/>
      <c r="O42" s="15"/>
      <c r="P42" s="14"/>
      <c r="Q42" s="14"/>
      <c r="R42" s="15"/>
      <c r="T42" t="s">
        <v>156</v>
      </c>
      <c r="U42" s="15"/>
      <c r="V42" s="15"/>
      <c r="W42" s="15"/>
      <c r="X42" s="14"/>
      <c r="Y42" s="15"/>
      <c r="AA42" t="s">
        <v>119</v>
      </c>
      <c r="AB42" s="14"/>
      <c r="AC42" s="14"/>
      <c r="AD42" s="14"/>
      <c r="AE42" s="14"/>
      <c r="AF42" s="16"/>
      <c r="AG42" s="14"/>
      <c r="AH42" s="14"/>
      <c r="AI42" s="15"/>
      <c r="AJ42" s="14"/>
      <c r="AK42" s="15"/>
      <c r="AL42" s="15"/>
      <c r="AM42" s="15"/>
      <c r="AN42" s="15"/>
      <c r="AO42" s="15"/>
      <c r="AP42" s="15"/>
      <c r="AQ42" s="15"/>
      <c r="AR42" s="15"/>
      <c r="AS42" s="15"/>
    </row>
    <row r="43" spans="3:45" x14ac:dyDescent="0.3">
      <c r="C43" t="s">
        <v>55</v>
      </c>
      <c r="D43">
        <v>150</v>
      </c>
      <c r="E43">
        <f t="shared" si="5"/>
        <v>6.6666666666666671E-3</v>
      </c>
      <c r="M43" t="s">
        <v>117</v>
      </c>
      <c r="N43" s="14"/>
      <c r="O43" s="14"/>
      <c r="P43" s="14"/>
      <c r="Q43" s="15"/>
      <c r="R43" s="15"/>
      <c r="T43" t="s">
        <v>157</v>
      </c>
      <c r="U43" s="15"/>
      <c r="V43" s="14"/>
      <c r="W43" s="14"/>
      <c r="X43" s="14"/>
      <c r="Y43" s="15"/>
      <c r="AA43" t="s">
        <v>117</v>
      </c>
      <c r="AB43" s="14"/>
      <c r="AC43" s="14"/>
      <c r="AD43" s="14"/>
      <c r="AE43" s="14"/>
      <c r="AF43" s="14"/>
      <c r="AG43" s="16"/>
      <c r="AH43" s="14"/>
      <c r="AI43" s="15"/>
      <c r="AJ43" s="15"/>
      <c r="AK43" s="14"/>
      <c r="AL43" s="15"/>
      <c r="AM43" s="15"/>
      <c r="AN43" s="15"/>
      <c r="AO43" s="15"/>
      <c r="AP43" s="15"/>
      <c r="AQ43" s="15"/>
      <c r="AR43" s="15"/>
      <c r="AS43" s="15"/>
    </row>
    <row r="44" spans="3:45" x14ac:dyDescent="0.3">
      <c r="C44" t="s">
        <v>56</v>
      </c>
      <c r="D44">
        <v>1200</v>
      </c>
      <c r="E44">
        <f t="shared" si="5"/>
        <v>8.3333333333333339E-4</v>
      </c>
      <c r="M44" t="s">
        <v>54</v>
      </c>
      <c r="N44" s="14"/>
      <c r="O44" s="14"/>
      <c r="P44" s="14"/>
      <c r="Q44" s="14"/>
      <c r="R44" s="14"/>
      <c r="T44" t="s">
        <v>158</v>
      </c>
      <c r="U44" s="14"/>
      <c r="V44" s="15"/>
      <c r="W44" s="15"/>
      <c r="X44" s="15"/>
      <c r="Y44" s="15"/>
      <c r="AA44" t="s">
        <v>54</v>
      </c>
      <c r="AB44" s="14"/>
      <c r="AC44" s="14"/>
      <c r="AD44" s="14"/>
      <c r="AE44" s="15"/>
      <c r="AF44" s="15"/>
      <c r="AG44" s="15"/>
      <c r="AH44" s="16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</row>
    <row r="45" spans="3:45" x14ac:dyDescent="0.3">
      <c r="C45" t="s">
        <v>57</v>
      </c>
      <c r="D45">
        <v>800</v>
      </c>
      <c r="E45">
        <f t="shared" si="5"/>
        <v>1.25E-3</v>
      </c>
      <c r="M45" t="s">
        <v>50</v>
      </c>
      <c r="N45" s="14"/>
      <c r="O45" s="14"/>
      <c r="P45" s="14"/>
      <c r="Q45" s="14"/>
      <c r="R45" s="14"/>
      <c r="T45" t="s">
        <v>159</v>
      </c>
      <c r="U45" s="14"/>
      <c r="V45" s="14"/>
      <c r="W45" s="14"/>
      <c r="X45" s="15"/>
      <c r="Y45" s="15"/>
      <c r="AA45" t="s">
        <v>50</v>
      </c>
      <c r="AB45" s="15"/>
      <c r="AC45" s="15"/>
      <c r="AD45" s="15"/>
      <c r="AE45" s="15"/>
      <c r="AF45" s="15"/>
      <c r="AG45" s="15"/>
      <c r="AH45" s="15"/>
      <c r="AI45" s="16"/>
      <c r="AJ45" s="14"/>
      <c r="AK45" s="14"/>
      <c r="AL45" s="14"/>
      <c r="AM45" s="14"/>
      <c r="AN45" s="15"/>
      <c r="AO45" s="15"/>
      <c r="AP45" s="14"/>
      <c r="AQ45" s="14"/>
      <c r="AR45" s="15"/>
      <c r="AS45" s="15"/>
    </row>
    <row r="46" spans="3:45" x14ac:dyDescent="0.3">
      <c r="C46" t="s">
        <v>58</v>
      </c>
      <c r="D46">
        <v>250</v>
      </c>
      <c r="E46">
        <f t="shared" si="5"/>
        <v>4.0000000000000001E-3</v>
      </c>
      <c r="M46" t="s">
        <v>64</v>
      </c>
      <c r="N46" s="14"/>
      <c r="O46" s="14"/>
      <c r="P46" s="14"/>
      <c r="Q46" s="14"/>
      <c r="R46" s="14"/>
      <c r="T46" t="s">
        <v>160</v>
      </c>
      <c r="U46" s="14"/>
      <c r="V46" s="14"/>
      <c r="W46" s="14"/>
      <c r="X46" s="15"/>
      <c r="Y46" s="15"/>
      <c r="AA46" t="s">
        <v>64</v>
      </c>
      <c r="AB46" s="14"/>
      <c r="AC46" s="14"/>
      <c r="AD46" s="14"/>
      <c r="AE46" s="14"/>
      <c r="AF46" s="14"/>
      <c r="AG46" s="14"/>
      <c r="AH46" s="15"/>
      <c r="AI46" s="15"/>
      <c r="AJ46" s="16"/>
      <c r="AK46" s="14"/>
      <c r="AL46" s="15"/>
      <c r="AM46" s="14"/>
      <c r="AN46" s="15"/>
      <c r="AO46" s="15"/>
      <c r="AP46" s="14"/>
      <c r="AQ46" s="14"/>
      <c r="AR46" s="15"/>
      <c r="AS46" s="15"/>
    </row>
    <row r="47" spans="3:45" x14ac:dyDescent="0.3">
      <c r="C47" t="s">
        <v>59</v>
      </c>
      <c r="D47">
        <v>950</v>
      </c>
      <c r="E47">
        <f t="shared" si="5"/>
        <v>1.0526315789473684E-3</v>
      </c>
      <c r="M47" t="s">
        <v>146</v>
      </c>
      <c r="N47" s="14"/>
      <c r="O47" s="14"/>
      <c r="P47" s="14"/>
      <c r="Q47" s="14"/>
      <c r="R47" s="14"/>
      <c r="T47" t="s">
        <v>161</v>
      </c>
      <c r="U47" s="14"/>
      <c r="V47" s="14"/>
      <c r="W47" s="14"/>
      <c r="X47" s="14"/>
      <c r="Y47" s="15"/>
      <c r="AA47" t="s">
        <v>146</v>
      </c>
      <c r="AB47" s="14"/>
      <c r="AC47" s="14"/>
      <c r="AD47" s="14"/>
      <c r="AE47" s="14"/>
      <c r="AF47" s="14"/>
      <c r="AG47" s="14"/>
      <c r="AH47" s="14"/>
      <c r="AI47" s="15"/>
      <c r="AJ47" s="15"/>
      <c r="AK47" s="16"/>
      <c r="AL47" s="15"/>
      <c r="AM47" s="14"/>
      <c r="AN47" s="15"/>
      <c r="AO47" s="15"/>
      <c r="AP47" s="15"/>
      <c r="AQ47" s="15"/>
      <c r="AR47" s="15"/>
      <c r="AS47" s="15"/>
    </row>
    <row r="48" spans="3:45" x14ac:dyDescent="0.3">
      <c r="C48" t="s">
        <v>60</v>
      </c>
      <c r="D48">
        <v>2000</v>
      </c>
      <c r="E48">
        <f t="shared" si="5"/>
        <v>5.0000000000000001E-4</v>
      </c>
      <c r="M48" t="s">
        <v>84</v>
      </c>
      <c r="N48" s="14"/>
      <c r="O48" s="14"/>
      <c r="P48" s="14"/>
      <c r="Q48" s="14"/>
      <c r="R48" s="14"/>
      <c r="T48" t="s">
        <v>162</v>
      </c>
      <c r="U48" s="14"/>
      <c r="V48" s="14"/>
      <c r="W48" s="14"/>
      <c r="X48" s="15"/>
      <c r="Y48" s="15"/>
      <c r="AA48" t="s">
        <v>84</v>
      </c>
      <c r="AB48" s="15"/>
      <c r="AC48" s="15"/>
      <c r="AD48" s="15"/>
      <c r="AE48" s="15"/>
      <c r="AF48" s="15"/>
      <c r="AG48" s="14"/>
      <c r="AH48" s="15"/>
      <c r="AI48" s="14"/>
      <c r="AJ48" s="14"/>
      <c r="AK48" s="14"/>
      <c r="AL48" s="16"/>
      <c r="AM48" s="14"/>
      <c r="AN48" s="15"/>
      <c r="AO48" s="15"/>
      <c r="AP48" s="14"/>
      <c r="AQ48" s="14"/>
      <c r="AR48" s="15"/>
      <c r="AS48" s="15"/>
    </row>
    <row r="49" spans="3:45" x14ac:dyDescent="0.3">
      <c r="C49" t="s">
        <v>61</v>
      </c>
      <c r="D49">
        <v>400</v>
      </c>
      <c r="E49">
        <f t="shared" si="5"/>
        <v>2.5000000000000001E-3</v>
      </c>
      <c r="M49" t="s">
        <v>147</v>
      </c>
      <c r="N49" s="14"/>
      <c r="O49" s="14"/>
      <c r="P49" s="14"/>
      <c r="Q49" s="14"/>
      <c r="R49" s="14"/>
      <c r="T49" t="s">
        <v>163</v>
      </c>
      <c r="U49" s="14"/>
      <c r="V49" s="14"/>
      <c r="W49" s="14"/>
      <c r="X49" s="14"/>
      <c r="Y49" s="15"/>
      <c r="AA49" t="s">
        <v>147</v>
      </c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5"/>
      <c r="AM49" s="16"/>
      <c r="AN49" s="15"/>
      <c r="AO49" s="15"/>
      <c r="AP49" s="14"/>
      <c r="AQ49" s="15"/>
      <c r="AR49" s="15"/>
      <c r="AS49" s="15"/>
    </row>
    <row r="50" spans="3:45" x14ac:dyDescent="0.3">
      <c r="C50" t="s">
        <v>62</v>
      </c>
      <c r="D50">
        <v>800</v>
      </c>
      <c r="E50">
        <f t="shared" si="5"/>
        <v>1.25E-3</v>
      </c>
      <c r="M50" t="s">
        <v>92</v>
      </c>
      <c r="N50" s="14"/>
      <c r="O50" s="14"/>
      <c r="P50" s="14"/>
      <c r="Q50" s="14"/>
      <c r="R50" s="14"/>
      <c r="T50" t="s">
        <v>164</v>
      </c>
      <c r="U50" s="14"/>
      <c r="V50" s="14"/>
      <c r="W50" s="14"/>
      <c r="X50" s="14"/>
      <c r="Y50" s="15"/>
      <c r="AA50" t="s">
        <v>92</v>
      </c>
      <c r="AB50" s="14"/>
      <c r="AC50" s="14"/>
      <c r="AD50" s="14"/>
      <c r="AE50" s="15"/>
      <c r="AF50" s="15"/>
      <c r="AG50" s="14"/>
      <c r="AH50" s="14"/>
      <c r="AI50" s="15"/>
      <c r="AJ50" s="15"/>
      <c r="AK50" s="14"/>
      <c r="AL50" s="15"/>
      <c r="AM50" s="15"/>
      <c r="AN50" s="16"/>
      <c r="AO50" s="14"/>
      <c r="AP50" s="15"/>
      <c r="AQ50" s="15"/>
      <c r="AR50" s="15"/>
      <c r="AS50" s="15"/>
    </row>
    <row r="51" spans="3:45" x14ac:dyDescent="0.3">
      <c r="C51" t="s">
        <v>63</v>
      </c>
      <c r="D51">
        <v>1800</v>
      </c>
      <c r="E51">
        <f t="shared" si="5"/>
        <v>5.5555555555555556E-4</v>
      </c>
      <c r="M51" t="s">
        <v>93</v>
      </c>
      <c r="N51" s="14"/>
      <c r="O51" s="14"/>
      <c r="P51" s="14"/>
      <c r="Q51" s="14"/>
      <c r="R51" s="14"/>
      <c r="T51" t="s">
        <v>165</v>
      </c>
      <c r="U51" s="14"/>
      <c r="V51" s="14"/>
      <c r="W51" s="14"/>
      <c r="X51" s="14"/>
      <c r="Y51" s="15"/>
      <c r="AA51" t="s">
        <v>93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6"/>
      <c r="AP51" s="14"/>
      <c r="AQ51" s="15"/>
      <c r="AR51" s="14"/>
      <c r="AS51" s="14"/>
    </row>
    <row r="52" spans="3:45" x14ac:dyDescent="0.3">
      <c r="C52" t="s">
        <v>64</v>
      </c>
      <c r="D52">
        <v>500</v>
      </c>
      <c r="E52">
        <f t="shared" si="5"/>
        <v>2E-3</v>
      </c>
      <c r="M52" t="s">
        <v>148</v>
      </c>
      <c r="N52" s="14"/>
      <c r="O52" s="14"/>
      <c r="P52" s="14"/>
      <c r="Q52" s="14"/>
      <c r="R52" s="14"/>
      <c r="U52" s="14"/>
      <c r="V52" s="14"/>
      <c r="W52" s="14"/>
      <c r="X52" s="14"/>
      <c r="Y52" s="14"/>
      <c r="AA52" t="s">
        <v>148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4"/>
      <c r="AO52" s="14"/>
      <c r="AP52" s="16"/>
      <c r="AQ52" s="15"/>
      <c r="AR52" s="14"/>
      <c r="AS52" s="14"/>
    </row>
    <row r="53" spans="3:45" x14ac:dyDescent="0.3">
      <c r="C53" t="s">
        <v>65</v>
      </c>
      <c r="D53">
        <v>300</v>
      </c>
      <c r="E53">
        <f t="shared" si="5"/>
        <v>3.3333333333333335E-3</v>
      </c>
      <c r="M53" t="s">
        <v>96</v>
      </c>
      <c r="N53" s="14"/>
      <c r="O53" s="14"/>
      <c r="P53" s="14"/>
      <c r="Q53" s="14"/>
      <c r="R53" s="14"/>
      <c r="U53" s="14"/>
      <c r="V53" s="14"/>
      <c r="W53" s="14"/>
      <c r="X53" s="14"/>
      <c r="Y53" s="14"/>
      <c r="AA53" t="s">
        <v>96</v>
      </c>
      <c r="AB53" s="14"/>
      <c r="AC53" s="15"/>
      <c r="AD53" s="14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6"/>
      <c r="AR53" s="14"/>
      <c r="AS53" s="15"/>
    </row>
    <row r="54" spans="3:45" x14ac:dyDescent="0.3">
      <c r="C54" t="s">
        <v>66</v>
      </c>
      <c r="D54">
        <v>250</v>
      </c>
      <c r="E54">
        <f t="shared" si="5"/>
        <v>4.0000000000000001E-3</v>
      </c>
      <c r="M54" t="s">
        <v>111</v>
      </c>
      <c r="N54" s="14"/>
      <c r="O54" s="14"/>
      <c r="P54" s="14"/>
      <c r="Q54" s="14"/>
      <c r="R54" s="14"/>
      <c r="U54" s="14"/>
      <c r="V54" s="14"/>
      <c r="W54" s="14"/>
      <c r="X54" s="14"/>
      <c r="Y54" s="14"/>
      <c r="AA54" t="s">
        <v>111</v>
      </c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4"/>
      <c r="AP54" s="14"/>
      <c r="AQ54" s="14"/>
      <c r="AR54" s="16"/>
      <c r="AS54" s="14"/>
    </row>
    <row r="55" spans="3:45" x14ac:dyDescent="0.3">
      <c r="C55" t="s">
        <v>67</v>
      </c>
      <c r="D55">
        <v>600</v>
      </c>
      <c r="E55">
        <f t="shared" si="5"/>
        <v>1.6666666666666668E-3</v>
      </c>
      <c r="M55" t="s">
        <v>149</v>
      </c>
      <c r="N55" s="14"/>
      <c r="O55" s="14"/>
      <c r="P55" s="14"/>
      <c r="Q55" s="14"/>
      <c r="R55" s="14"/>
      <c r="U55" s="14"/>
      <c r="V55" s="14"/>
      <c r="W55" s="14"/>
      <c r="X55" s="14"/>
      <c r="Y55" s="14"/>
      <c r="AA55" t="s">
        <v>149</v>
      </c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4"/>
      <c r="AP55" s="14"/>
      <c r="AQ55" s="15"/>
      <c r="AR55" s="14"/>
      <c r="AS55" s="16"/>
    </row>
    <row r="56" spans="3:45" x14ac:dyDescent="0.3">
      <c r="C56" t="s">
        <v>68</v>
      </c>
      <c r="D56">
        <v>1500</v>
      </c>
      <c r="E56">
        <f t="shared" si="5"/>
        <v>6.6666666666666664E-4</v>
      </c>
    </row>
    <row r="57" spans="3:45" x14ac:dyDescent="0.3">
      <c r="C57" t="s">
        <v>69</v>
      </c>
      <c r="D57">
        <v>600</v>
      </c>
      <c r="E57">
        <f>1/D57</f>
        <v>1.6666666666666668E-3</v>
      </c>
    </row>
    <row r="58" spans="3:45" x14ac:dyDescent="0.3">
      <c r="C58" t="s">
        <v>70</v>
      </c>
      <c r="D58">
        <v>450</v>
      </c>
      <c r="E58">
        <f t="shared" si="5"/>
        <v>2.2222222222222222E-3</v>
      </c>
    </row>
    <row r="59" spans="3:45" x14ac:dyDescent="0.3">
      <c r="C59" t="s">
        <v>71</v>
      </c>
      <c r="D59">
        <v>1800</v>
      </c>
      <c r="E59">
        <f t="shared" si="5"/>
        <v>5.5555555555555556E-4</v>
      </c>
    </row>
    <row r="60" spans="3:45" x14ac:dyDescent="0.3">
      <c r="C60" t="s">
        <v>72</v>
      </c>
      <c r="D60">
        <v>1800</v>
      </c>
      <c r="E60">
        <f t="shared" si="5"/>
        <v>5.5555555555555556E-4</v>
      </c>
    </row>
    <row r="61" spans="3:45" x14ac:dyDescent="0.3">
      <c r="C61" t="s">
        <v>73</v>
      </c>
      <c r="D61">
        <v>1800</v>
      </c>
      <c r="E61">
        <f t="shared" si="5"/>
        <v>5.5555555555555556E-4</v>
      </c>
    </row>
    <row r="62" spans="3:45" x14ac:dyDescent="0.3">
      <c r="C62" t="s">
        <v>74</v>
      </c>
      <c r="D62">
        <v>600</v>
      </c>
      <c r="E62">
        <f t="shared" si="5"/>
        <v>1.6666666666666668E-3</v>
      </c>
    </row>
    <row r="63" spans="3:45" x14ac:dyDescent="0.3">
      <c r="C63" t="s">
        <v>75</v>
      </c>
      <c r="D63">
        <v>2000</v>
      </c>
      <c r="E63">
        <f t="shared" si="5"/>
        <v>5.0000000000000001E-4</v>
      </c>
    </row>
    <row r="64" spans="3:45" x14ac:dyDescent="0.3">
      <c r="C64" t="s">
        <v>76</v>
      </c>
      <c r="D64">
        <v>2400</v>
      </c>
      <c r="E64">
        <f t="shared" si="5"/>
        <v>4.1666666666666669E-4</v>
      </c>
    </row>
    <row r="65" spans="3:19" x14ac:dyDescent="0.3">
      <c r="C65" t="s">
        <v>77</v>
      </c>
      <c r="D65">
        <v>250</v>
      </c>
      <c r="E65">
        <f t="shared" si="5"/>
        <v>4.0000000000000001E-3</v>
      </c>
    </row>
    <row r="66" spans="3:19" x14ac:dyDescent="0.3">
      <c r="C66" t="s">
        <v>78</v>
      </c>
      <c r="D66">
        <v>1200</v>
      </c>
      <c r="E66">
        <f t="shared" si="5"/>
        <v>8.3333333333333339E-4</v>
      </c>
      <c r="G66" t="s">
        <v>98</v>
      </c>
      <c r="H66">
        <v>500</v>
      </c>
    </row>
    <row r="67" spans="3:19" x14ac:dyDescent="0.3">
      <c r="C67" t="s">
        <v>79</v>
      </c>
      <c r="D67">
        <v>450</v>
      </c>
      <c r="E67">
        <f t="shared" si="5"/>
        <v>2.2222222222222222E-3</v>
      </c>
      <c r="G67" t="s">
        <v>99</v>
      </c>
      <c r="H67">
        <v>50</v>
      </c>
    </row>
    <row r="68" spans="3:19" x14ac:dyDescent="0.3">
      <c r="C68" t="s">
        <v>80</v>
      </c>
      <c r="D68">
        <v>1400</v>
      </c>
      <c r="E68">
        <f t="shared" si="5"/>
        <v>7.1428571428571429E-4</v>
      </c>
      <c r="G68" t="s">
        <v>96</v>
      </c>
      <c r="H68">
        <v>150</v>
      </c>
      <c r="I68">
        <f t="shared" ref="I68" si="6">1/H68</f>
        <v>6.6666666666666671E-3</v>
      </c>
    </row>
    <row r="69" spans="3:19" x14ac:dyDescent="0.3">
      <c r="C69" t="s">
        <v>81</v>
      </c>
      <c r="D69">
        <v>700</v>
      </c>
      <c r="E69">
        <f t="shared" si="5"/>
        <v>1.4285714285714286E-3</v>
      </c>
    </row>
    <row r="70" spans="3:19" x14ac:dyDescent="0.3">
      <c r="C70" t="s">
        <v>82</v>
      </c>
      <c r="D70">
        <v>800</v>
      </c>
      <c r="E70">
        <f t="shared" si="5"/>
        <v>1.25E-3</v>
      </c>
      <c r="G70" t="s">
        <v>92</v>
      </c>
      <c r="H70">
        <v>120</v>
      </c>
      <c r="I70">
        <f t="shared" ref="I70" si="7">1/H70</f>
        <v>8.3333333333333332E-3</v>
      </c>
    </row>
    <row r="71" spans="3:19" x14ac:dyDescent="0.3">
      <c r="C71" t="s">
        <v>83</v>
      </c>
      <c r="D71">
        <v>900</v>
      </c>
      <c r="E71">
        <f t="shared" si="5"/>
        <v>1.1111111111111111E-3</v>
      </c>
      <c r="G71" t="s">
        <v>93</v>
      </c>
      <c r="H71">
        <f>H70*30</f>
        <v>3600</v>
      </c>
      <c r="I71">
        <f t="shared" ref="I71" si="8">1/H71</f>
        <v>2.7777777777777778E-4</v>
      </c>
    </row>
    <row r="72" spans="3:19" x14ac:dyDescent="0.3">
      <c r="C72" t="s">
        <v>84</v>
      </c>
      <c r="D72">
        <v>1000</v>
      </c>
      <c r="E72">
        <f t="shared" si="5"/>
        <v>1E-3</v>
      </c>
      <c r="G72" t="s">
        <v>94</v>
      </c>
      <c r="H72">
        <v>450</v>
      </c>
    </row>
    <row r="73" spans="3:19" x14ac:dyDescent="0.3">
      <c r="C73" t="s">
        <v>85</v>
      </c>
      <c r="D73">
        <v>600</v>
      </c>
      <c r="E73">
        <f t="shared" si="5"/>
        <v>1.6666666666666668E-3</v>
      </c>
      <c r="G73" t="s">
        <v>95</v>
      </c>
      <c r="H73">
        <f>H72/6.5</f>
        <v>69.230769230769226</v>
      </c>
      <c r="I73">
        <f>SUM(I56:I71)</f>
        <v>1.5277777777777777E-2</v>
      </c>
    </row>
    <row r="74" spans="3:19" x14ac:dyDescent="0.3">
      <c r="C74" t="s">
        <v>86</v>
      </c>
      <c r="D74">
        <v>300</v>
      </c>
      <c r="E74">
        <f t="shared" si="5"/>
        <v>3.3333333333333335E-3</v>
      </c>
    </row>
    <row r="75" spans="3:19" x14ac:dyDescent="0.3">
      <c r="C75" t="s">
        <v>87</v>
      </c>
      <c r="D75">
        <v>450</v>
      </c>
      <c r="E75">
        <f t="shared" si="5"/>
        <v>2.2222222222222222E-3</v>
      </c>
      <c r="G75" t="s">
        <v>97</v>
      </c>
      <c r="H75">
        <v>6.5</v>
      </c>
    </row>
    <row r="77" spans="3:19" x14ac:dyDescent="0.3">
      <c r="E77">
        <f>SUM(E36:E75)</f>
        <v>6.5128389154704938E-2</v>
      </c>
      <c r="I77">
        <f>SUM(I60:I75)</f>
        <v>3.0555555555555555E-2</v>
      </c>
    </row>
    <row r="79" spans="3:19" x14ac:dyDescent="0.3">
      <c r="D79" t="s">
        <v>106</v>
      </c>
      <c r="E79" t="s">
        <v>107</v>
      </c>
      <c r="J79" t="s">
        <v>7</v>
      </c>
      <c r="K79">
        <v>0</v>
      </c>
      <c r="L79">
        <v>10.5</v>
      </c>
      <c r="M79">
        <v>30</v>
      </c>
    </row>
    <row r="80" spans="3:19" x14ac:dyDescent="0.3">
      <c r="C80" t="s">
        <v>100</v>
      </c>
      <c r="D80">
        <v>6.5</v>
      </c>
      <c r="E80">
        <f>1/450</f>
        <v>2.2222222222222222E-3</v>
      </c>
      <c r="J80" t="s">
        <v>0</v>
      </c>
      <c r="K80">
        <v>6</v>
      </c>
      <c r="L80">
        <v>57.5</v>
      </c>
      <c r="M80">
        <v>40</v>
      </c>
      <c r="O80" t="s">
        <v>29</v>
      </c>
      <c r="P80" t="s">
        <v>30</v>
      </c>
      <c r="Q80" t="s">
        <v>31</v>
      </c>
      <c r="R80" t="s">
        <v>32</v>
      </c>
      <c r="S80" t="s">
        <v>33</v>
      </c>
    </row>
    <row r="81" spans="3:19" x14ac:dyDescent="0.3">
      <c r="C81" t="s">
        <v>101</v>
      </c>
      <c r="D81">
        <v>2.5</v>
      </c>
      <c r="E81">
        <f>1/150</f>
        <v>6.6666666666666671E-3</v>
      </c>
      <c r="J81" t="s">
        <v>1</v>
      </c>
      <c r="K81">
        <v>30</v>
      </c>
      <c r="L81">
        <v>27.5</v>
      </c>
      <c r="M81">
        <v>25</v>
      </c>
      <c r="O81" t="s">
        <v>34</v>
      </c>
      <c r="P81" t="s">
        <v>35</v>
      </c>
      <c r="Q81" t="s">
        <v>36</v>
      </c>
      <c r="R81" t="s">
        <v>37</v>
      </c>
      <c r="S81" t="s">
        <v>38</v>
      </c>
    </row>
    <row r="82" spans="3:19" x14ac:dyDescent="0.3">
      <c r="C82" t="s">
        <v>103</v>
      </c>
      <c r="E82">
        <v>8.6110000000000006E-3</v>
      </c>
      <c r="J82" t="s">
        <v>2</v>
      </c>
      <c r="K82">
        <v>60</v>
      </c>
      <c r="L82">
        <v>2.5</v>
      </c>
      <c r="M82">
        <v>3</v>
      </c>
      <c r="O82" t="s">
        <v>39</v>
      </c>
      <c r="P82" t="s">
        <v>40</v>
      </c>
      <c r="Q82" t="s">
        <v>41</v>
      </c>
    </row>
    <row r="83" spans="3:19" x14ac:dyDescent="0.3">
      <c r="C83" t="s">
        <v>102</v>
      </c>
      <c r="E83">
        <v>6.5128389999999994E-2</v>
      </c>
      <c r="J83" t="s">
        <v>3</v>
      </c>
      <c r="K83">
        <v>120</v>
      </c>
      <c r="L83">
        <v>1.5</v>
      </c>
      <c r="M83">
        <v>1.5</v>
      </c>
      <c r="O83" t="s">
        <v>42</v>
      </c>
      <c r="P83" t="s">
        <v>43</v>
      </c>
      <c r="Q83" t="s">
        <v>44</v>
      </c>
    </row>
    <row r="84" spans="3:19" x14ac:dyDescent="0.3">
      <c r="C84" t="s">
        <v>104</v>
      </c>
      <c r="E84">
        <v>0.89100000000000001</v>
      </c>
      <c r="F84">
        <v>0.7</v>
      </c>
      <c r="J84" t="s">
        <v>4</v>
      </c>
      <c r="K84">
        <v>300</v>
      </c>
      <c r="L84">
        <v>0.5</v>
      </c>
      <c r="M84">
        <v>0.5</v>
      </c>
      <c r="O84" t="s">
        <v>45</v>
      </c>
      <c r="P84" t="s">
        <v>46</v>
      </c>
      <c r="Q84" t="s">
        <v>47</v>
      </c>
    </row>
    <row r="85" spans="3:19" x14ac:dyDescent="0.3">
      <c r="C85" t="s">
        <v>105</v>
      </c>
      <c r="E85">
        <v>3.9269999999999999E-3</v>
      </c>
    </row>
    <row r="87" spans="3:19" x14ac:dyDescent="0.3">
      <c r="E87">
        <f>SUM(E80:E85)</f>
        <v>0.97755527888888893</v>
      </c>
      <c r="I87" t="s">
        <v>108</v>
      </c>
      <c r="J87" t="s">
        <v>0</v>
      </c>
      <c r="K87" t="s">
        <v>1</v>
      </c>
      <c r="L87" t="s">
        <v>2</v>
      </c>
      <c r="M87" t="s">
        <v>3</v>
      </c>
      <c r="N87" t="s">
        <v>109</v>
      </c>
    </row>
    <row r="88" spans="3:19" x14ac:dyDescent="0.3">
      <c r="I88">
        <v>0.3</v>
      </c>
      <c r="J88">
        <v>0.4</v>
      </c>
      <c r="K88">
        <v>0.25</v>
      </c>
      <c r="L88">
        <v>0.03</v>
      </c>
      <c r="M88">
        <v>1.4999999999999999E-2</v>
      </c>
      <c r="N88">
        <v>5.0000000000000001E-3</v>
      </c>
      <c r="R88" t="s">
        <v>110</v>
      </c>
    </row>
    <row r="89" spans="3:19" x14ac:dyDescent="0.3">
      <c r="G89" t="s">
        <v>105</v>
      </c>
      <c r="H89" s="11">
        <v>3.9269999999999999E-3</v>
      </c>
      <c r="I89" s="10">
        <f>H89*I88/0.7</f>
        <v>1.6829999999999998E-3</v>
      </c>
      <c r="J89" s="13">
        <f>H89*J88</f>
        <v>1.5708E-3</v>
      </c>
      <c r="K89" s="4">
        <f>H89*K88</f>
        <v>9.8174999999999998E-4</v>
      </c>
      <c r="L89" s="4">
        <f>H89*L88</f>
        <v>1.1781E-4</v>
      </c>
      <c r="M89" s="4">
        <f>H89*M88</f>
        <v>5.8904999999999999E-5</v>
      </c>
      <c r="N89" s="4">
        <f>H89*N88</f>
        <v>1.9635000000000001E-5</v>
      </c>
      <c r="O89" s="5"/>
      <c r="P89" s="5">
        <f t="shared" ref="P89:P94" si="9">SUM(I89:O89)</f>
        <v>4.431899999999999E-3</v>
      </c>
      <c r="Q89" s="4"/>
      <c r="R89" s="6">
        <v>3.9269999999999999E-3</v>
      </c>
    </row>
    <row r="90" spans="3:19" x14ac:dyDescent="0.3">
      <c r="G90" t="s">
        <v>104</v>
      </c>
      <c r="H90" s="11">
        <v>0.89100000000000001</v>
      </c>
      <c r="I90" s="5">
        <f>H90*I88*1.02</f>
        <v>0.272646</v>
      </c>
      <c r="J90" s="5">
        <f>H90*J88</f>
        <v>0.35640000000000005</v>
      </c>
      <c r="K90" s="5">
        <f>H90*K88</f>
        <v>0.22275</v>
      </c>
      <c r="L90" s="5">
        <f>H90*L88</f>
        <v>2.673E-2</v>
      </c>
      <c r="M90" s="5">
        <f>H90*M88</f>
        <v>1.3365E-2</v>
      </c>
      <c r="N90" s="5"/>
      <c r="O90" s="5"/>
      <c r="P90" s="5">
        <f t="shared" si="9"/>
        <v>0.89189099999999999</v>
      </c>
      <c r="Q90" s="5"/>
      <c r="R90" s="5">
        <v>0.89100000000000001</v>
      </c>
    </row>
    <row r="91" spans="3:19" x14ac:dyDescent="0.3">
      <c r="G91" t="s">
        <v>102</v>
      </c>
      <c r="H91" s="11">
        <f xml:space="preserve"> 0.06512839 / (1-0.3-0.4)</f>
        <v>0.21709463333333337</v>
      </c>
      <c r="I91" s="5"/>
      <c r="J91" s="5"/>
      <c r="K91" s="5">
        <f>H91*K88</f>
        <v>5.4273658333333342E-2</v>
      </c>
      <c r="L91" s="5">
        <f>H91*L88</f>
        <v>6.5128390000000012E-3</v>
      </c>
      <c r="M91" s="5">
        <f>H91*M88</f>
        <v>3.2564195000000006E-3</v>
      </c>
      <c r="N91" s="5">
        <f>H91*N88</f>
        <v>1.0854731666666668E-3</v>
      </c>
      <c r="O91" s="5"/>
      <c r="P91" s="5">
        <f t="shared" si="9"/>
        <v>6.5128390000000008E-2</v>
      </c>
      <c r="Q91" s="5"/>
      <c r="R91" s="5">
        <v>6.5128389999999994E-2</v>
      </c>
    </row>
    <row r="92" spans="3:19" x14ac:dyDescent="0.3">
      <c r="G92" t="s">
        <v>103</v>
      </c>
      <c r="H92" s="11">
        <f xml:space="preserve"> 0.008611 / 0.7</f>
        <v>1.2301428571428573E-2</v>
      </c>
      <c r="I92" s="5"/>
      <c r="J92" s="5">
        <f>H92*J88</f>
        <v>4.9205714285714295E-3</v>
      </c>
      <c r="K92" s="5">
        <f>H92*K88</f>
        <v>3.0753571428571431E-3</v>
      </c>
      <c r="L92" s="5">
        <f>H92*L88</f>
        <v>3.6904285714285716E-4</v>
      </c>
      <c r="M92" s="5">
        <f>H92*M88</f>
        <v>1.8452142857142858E-4</v>
      </c>
      <c r="N92" s="5">
        <f>H92*N88</f>
        <v>6.1507142857142869E-5</v>
      </c>
      <c r="O92" s="5"/>
      <c r="P92" s="5">
        <f t="shared" si="9"/>
        <v>8.6110000000000006E-3</v>
      </c>
      <c r="Q92" s="5"/>
      <c r="R92" s="5">
        <v>8.6110000000000006E-3</v>
      </c>
    </row>
    <row r="93" spans="3:19" x14ac:dyDescent="0.3">
      <c r="G93" t="s">
        <v>101</v>
      </c>
      <c r="H93" s="11">
        <f>0.00666667 / 0.7</f>
        <v>9.5238142857142875E-3</v>
      </c>
      <c r="I93" s="5"/>
      <c r="J93" s="5">
        <f>H93*J88</f>
        <v>3.809525714285715E-3</v>
      </c>
      <c r="K93" s="5">
        <f>H93*K88</f>
        <v>2.3809535714285719E-3</v>
      </c>
      <c r="L93" s="5">
        <f>H93*L88</f>
        <v>2.8571442857142863E-4</v>
      </c>
      <c r="M93" s="5">
        <f>H93*M88</f>
        <v>1.4285721428571431E-4</v>
      </c>
      <c r="N93" s="5">
        <f>H93*N88</f>
        <v>4.7619071428571438E-5</v>
      </c>
      <c r="O93" s="5"/>
      <c r="P93" s="5">
        <f t="shared" si="9"/>
        <v>6.6666700000000013E-3</v>
      </c>
      <c r="Q93" s="5"/>
      <c r="R93" s="5">
        <v>6.6666700000000004E-3</v>
      </c>
    </row>
    <row r="94" spans="3:19" x14ac:dyDescent="0.3">
      <c r="G94" t="s">
        <v>100</v>
      </c>
      <c r="H94" s="11">
        <v>2.22222E-3</v>
      </c>
      <c r="I94" s="12">
        <f>H94*I88/0.7</f>
        <v>9.5238000000000007E-4</v>
      </c>
      <c r="J94" s="12"/>
      <c r="K94" s="12"/>
      <c r="L94" s="12">
        <f>H94*L88</f>
        <v>6.6666600000000003E-5</v>
      </c>
      <c r="M94" s="12">
        <f>H94*M88 / 0.01</f>
        <v>3.3333300000000002E-3</v>
      </c>
      <c r="N94" s="12">
        <f>H94*N88/0.01</f>
        <v>1.11111E-3</v>
      </c>
      <c r="O94" s="2"/>
      <c r="P94" s="5">
        <f t="shared" si="9"/>
        <v>5.4634866000000002E-3</v>
      </c>
      <c r="Q94" s="2"/>
      <c r="R94" s="12">
        <v>2.22222E-3</v>
      </c>
    </row>
    <row r="95" spans="3:19" x14ac:dyDescent="0.3">
      <c r="P95" s="5">
        <f>SUM(P89:P94)</f>
        <v>0.98219244660000005</v>
      </c>
    </row>
    <row r="96" spans="3:19" x14ac:dyDescent="0.3">
      <c r="H96" s="9">
        <f t="shared" ref="H96:N96" si="10">SUM(H89:H94)</f>
        <v>1.1360690961904762</v>
      </c>
      <c r="I96">
        <f t="shared" si="10"/>
        <v>0.27528137999999996</v>
      </c>
      <c r="J96">
        <f t="shared" si="10"/>
        <v>0.3667008971428572</v>
      </c>
      <c r="K96">
        <f t="shared" si="10"/>
        <v>0.28346171904761908</v>
      </c>
      <c r="L96">
        <f t="shared" si="10"/>
        <v>3.4082072885714285E-2</v>
      </c>
      <c r="M96">
        <f t="shared" si="10"/>
        <v>2.0341033142857141E-2</v>
      </c>
      <c r="N96">
        <f t="shared" si="10"/>
        <v>2.3253443809523812E-3</v>
      </c>
      <c r="O96">
        <f>SUM(I96:N96)</f>
        <v>0.98219244660000005</v>
      </c>
    </row>
    <row r="100" spans="2:17" x14ac:dyDescent="0.3">
      <c r="C100" t="s">
        <v>115</v>
      </c>
      <c r="D100" t="s">
        <v>116</v>
      </c>
      <c r="E100" t="s">
        <v>118</v>
      </c>
      <c r="H100" t="s">
        <v>115</v>
      </c>
      <c r="I100" t="s">
        <v>116</v>
      </c>
      <c r="J100" t="s">
        <v>118</v>
      </c>
      <c r="M100" t="s">
        <v>120</v>
      </c>
      <c r="N100" t="s">
        <v>119</v>
      </c>
      <c r="O100" t="s">
        <v>123</v>
      </c>
      <c r="P100" t="s">
        <v>111</v>
      </c>
      <c r="Q100" t="s">
        <v>117</v>
      </c>
    </row>
    <row r="101" spans="2:17" x14ac:dyDescent="0.3">
      <c r="B101" t="s">
        <v>111</v>
      </c>
      <c r="C101">
        <v>12</v>
      </c>
      <c r="D101">
        <v>25</v>
      </c>
      <c r="E101">
        <f>D101-C101</f>
        <v>13</v>
      </c>
      <c r="G101" t="s">
        <v>120</v>
      </c>
      <c r="H101">
        <v>1</v>
      </c>
      <c r="I101">
        <v>1</v>
      </c>
      <c r="J101">
        <f t="shared" ref="J101:J108" si="11">I101-H101</f>
        <v>0</v>
      </c>
      <c r="L101" t="s">
        <v>124</v>
      </c>
      <c r="M101">
        <v>2</v>
      </c>
      <c r="N101">
        <v>2</v>
      </c>
      <c r="O101">
        <v>10</v>
      </c>
      <c r="P101">
        <v>13</v>
      </c>
      <c r="Q101">
        <v>8</v>
      </c>
    </row>
    <row r="102" spans="2:17" x14ac:dyDescent="0.3">
      <c r="G102" t="s">
        <v>119</v>
      </c>
      <c r="H102">
        <v>1</v>
      </c>
      <c r="I102">
        <v>3</v>
      </c>
      <c r="J102">
        <f t="shared" si="11"/>
        <v>2</v>
      </c>
      <c r="L102" t="s">
        <v>125</v>
      </c>
      <c r="M102">
        <v>2</v>
      </c>
      <c r="N102">
        <v>3</v>
      </c>
      <c r="O102">
        <v>10</v>
      </c>
      <c r="P102">
        <v>15</v>
      </c>
      <c r="Q102">
        <v>8</v>
      </c>
    </row>
    <row r="103" spans="2:17" x14ac:dyDescent="0.3">
      <c r="B103" t="s">
        <v>112</v>
      </c>
      <c r="C103">
        <v>8</v>
      </c>
      <c r="D103">
        <v>8</v>
      </c>
      <c r="E103">
        <f>D103-C103</f>
        <v>0</v>
      </c>
      <c r="G103" t="s">
        <v>122</v>
      </c>
      <c r="H103">
        <v>5</v>
      </c>
      <c r="I103">
        <v>5</v>
      </c>
      <c r="J103">
        <f t="shared" si="11"/>
        <v>0</v>
      </c>
      <c r="L103" t="s">
        <v>126</v>
      </c>
      <c r="M103">
        <f>M102-M101</f>
        <v>0</v>
      </c>
      <c r="N103">
        <f>N102-N101</f>
        <v>1</v>
      </c>
      <c r="O103">
        <f>O102-O101</f>
        <v>0</v>
      </c>
      <c r="P103">
        <f>P102-P101</f>
        <v>2</v>
      </c>
      <c r="Q103">
        <f>Q102-Q101</f>
        <v>0</v>
      </c>
    </row>
    <row r="104" spans="2:17" x14ac:dyDescent="0.3">
      <c r="B104" t="s">
        <v>113</v>
      </c>
      <c r="C104">
        <v>8</v>
      </c>
      <c r="D104">
        <v>8</v>
      </c>
      <c r="E104">
        <f>D104-C104</f>
        <v>0</v>
      </c>
      <c r="G104" t="s">
        <v>111</v>
      </c>
      <c r="H104">
        <v>6</v>
      </c>
      <c r="I104">
        <v>7</v>
      </c>
      <c r="J104">
        <f t="shared" si="11"/>
        <v>1</v>
      </c>
    </row>
    <row r="105" spans="2:17" x14ac:dyDescent="0.3">
      <c r="B105" t="s">
        <v>114</v>
      </c>
      <c r="C105">
        <v>8</v>
      </c>
      <c r="D105">
        <v>8</v>
      </c>
      <c r="E105">
        <f>D105-C105</f>
        <v>0</v>
      </c>
      <c r="J105">
        <f t="shared" si="11"/>
        <v>0</v>
      </c>
      <c r="L105" t="s">
        <v>127</v>
      </c>
      <c r="M105">
        <v>1</v>
      </c>
      <c r="N105">
        <v>1</v>
      </c>
      <c r="O105">
        <v>5</v>
      </c>
      <c r="P105">
        <v>6</v>
      </c>
      <c r="Q105">
        <v>0</v>
      </c>
    </row>
    <row r="106" spans="2:17" x14ac:dyDescent="0.3">
      <c r="B106" t="s">
        <v>119</v>
      </c>
      <c r="C106">
        <v>26</v>
      </c>
      <c r="D106">
        <v>30</v>
      </c>
      <c r="E106">
        <f>D106-C106</f>
        <v>4</v>
      </c>
      <c r="G106" t="s">
        <v>121</v>
      </c>
      <c r="J106">
        <f t="shared" si="11"/>
        <v>0</v>
      </c>
      <c r="L106" t="s">
        <v>128</v>
      </c>
      <c r="M106">
        <v>1</v>
      </c>
      <c r="N106">
        <v>3</v>
      </c>
      <c r="O106">
        <v>5</v>
      </c>
      <c r="P106">
        <v>7</v>
      </c>
      <c r="Q106">
        <v>0</v>
      </c>
    </row>
    <row r="107" spans="2:17" x14ac:dyDescent="0.3">
      <c r="B107" t="s">
        <v>117</v>
      </c>
      <c r="C107">
        <v>3</v>
      </c>
      <c r="D107">
        <v>12</v>
      </c>
      <c r="E107">
        <f>D107-C107</f>
        <v>9</v>
      </c>
      <c r="G107" t="s">
        <v>121</v>
      </c>
      <c r="J107">
        <f t="shared" si="11"/>
        <v>0</v>
      </c>
      <c r="L107" t="s">
        <v>129</v>
      </c>
      <c r="M107">
        <f>M103+M106-M105</f>
        <v>0</v>
      </c>
      <c r="N107">
        <f>N103+N106-N105</f>
        <v>3</v>
      </c>
      <c r="O107">
        <f>O103+O106-O105</f>
        <v>0</v>
      </c>
      <c r="P107">
        <f>P103+P106-P105</f>
        <v>3</v>
      </c>
      <c r="Q107">
        <f>Q103+Q106-Q105</f>
        <v>0</v>
      </c>
    </row>
    <row r="108" spans="2:17" x14ac:dyDescent="0.3">
      <c r="G108" t="s">
        <v>121</v>
      </c>
      <c r="J108">
        <f t="shared" si="11"/>
        <v>0</v>
      </c>
    </row>
    <row r="109" spans="2:17" x14ac:dyDescent="0.3">
      <c r="E109">
        <f>SUM(E101:E108)</f>
        <v>26</v>
      </c>
      <c r="L109" t="s">
        <v>130</v>
      </c>
      <c r="M109">
        <v>1</v>
      </c>
      <c r="N109">
        <v>1</v>
      </c>
      <c r="O109">
        <v>5</v>
      </c>
      <c r="P109">
        <v>6</v>
      </c>
      <c r="Q109">
        <v>0</v>
      </c>
    </row>
    <row r="110" spans="2:17" x14ac:dyDescent="0.3">
      <c r="G110" t="s">
        <v>111</v>
      </c>
      <c r="J110">
        <f>I110-H110</f>
        <v>0</v>
      </c>
      <c r="L110" t="s">
        <v>131</v>
      </c>
      <c r="M110">
        <v>1</v>
      </c>
      <c r="N110">
        <v>3</v>
      </c>
      <c r="O110">
        <v>5</v>
      </c>
      <c r="P110">
        <v>7</v>
      </c>
      <c r="Q110">
        <v>0</v>
      </c>
    </row>
    <row r="111" spans="2:17" x14ac:dyDescent="0.3">
      <c r="L111" t="s">
        <v>132</v>
      </c>
      <c r="M111">
        <f>M107+M110-M109</f>
        <v>0</v>
      </c>
      <c r="N111">
        <f>N107+N110-N109</f>
        <v>5</v>
      </c>
      <c r="O111">
        <f>O107+O110-O109</f>
        <v>0</v>
      </c>
      <c r="P111">
        <f>P107+P110-P109</f>
        <v>4</v>
      </c>
      <c r="Q111">
        <f>Q107+Q110-Q109</f>
        <v>0</v>
      </c>
    </row>
    <row r="112" spans="2:17" x14ac:dyDescent="0.3">
      <c r="H112">
        <f>SUM(H101:H111)</f>
        <v>13</v>
      </c>
      <c r="I112">
        <f>SUM(I101:I111)</f>
        <v>16</v>
      </c>
      <c r="J112">
        <f>SUM(J101:J111)</f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2022-01-03T17:21:46Z</dcterms:modified>
</cp:coreProperties>
</file>