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D:\SynologyDrive\CDD_IR_CHOPIN\Projet_CHOPIN\Projet_CHOPIN\data\"/>
    </mc:Choice>
  </mc:AlternateContent>
  <xr:revisionPtr revIDLastSave="0" documentId="13_ncr:1_{59E1EEAA-8FC6-44F1-8C0E-868C3B30AFDE}" xr6:coauthVersionLast="47" xr6:coauthVersionMax="47" xr10:uidLastSave="{00000000-0000-0000-0000-000000000000}"/>
  <bookViews>
    <workbookView xWindow="-108" yWindow="-108" windowWidth="23256" windowHeight="12576" tabRatio="770" firstSheet="1" activeTab="2" xr2:uid="{00000000-000D-0000-FFFF-FFFF00000000}"/>
  </bookViews>
  <sheets>
    <sheet name="INFO_BDD" sheetId="6" r:id="rId1"/>
    <sheet name="INFO_benthos" sheetId="12" r:id="rId2"/>
    <sheet name="INFO_contam" sheetId="7" r:id="rId3"/>
    <sheet name="INFO_BDD_biomark" sheetId="13" r:id="rId4"/>
    <sheet name="sediments" sheetId="1" r:id="rId5"/>
    <sheet name="benthos" sheetId="2" r:id="rId6"/>
    <sheet name="soles" sheetId="4" r:id="rId7"/>
    <sheet name="solesG0pools" sheetId="9" r:id="rId8"/>
    <sheet name="solesG2organotr" sheetId="8" r:id="rId9"/>
    <sheet name="isotopes_fish_CAPES" sheetId="10" r:id="rId10"/>
    <sheet name="isotopes_benth_CAPES" sheetId="11" r:id="rId11"/>
    <sheet name="sole_biomark" sheetId="14" r:id="rId12"/>
    <sheet name="sole_G0pool_biomark" sheetId="15" r:id="rId13"/>
  </sheets>
  <definedNames>
    <definedName name="_xlnm._FilterDatabase" localSheetId="5" hidden="1">benthos!$A$1:$BK$51</definedName>
    <definedName name="_xlnm._FilterDatabase" localSheetId="9">isotopes_fish_CAPES!$A$1:$P$298</definedName>
    <definedName name="_xlnm._FilterDatabase" localSheetId="4" hidden="1">sediments!$A$1:$CE$25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8" l="1"/>
  <c r="J38" i="8"/>
  <c r="J37" i="8"/>
  <c r="J36" i="8"/>
  <c r="J35" i="8"/>
  <c r="J34" i="8"/>
  <c r="J33" i="8"/>
  <c r="J32" i="8"/>
  <c r="J30" i="8"/>
  <c r="J29" i="8"/>
  <c r="J28" i="8"/>
  <c r="J27" i="8"/>
  <c r="J25" i="8"/>
  <c r="J24" i="8"/>
  <c r="J23" i="8"/>
  <c r="J22" i="8"/>
  <c r="J21" i="8"/>
  <c r="J20" i="8"/>
  <c r="J19" i="8"/>
  <c r="J17" i="8"/>
  <c r="J16" i="8"/>
  <c r="J15" i="8"/>
  <c r="H14" i="8"/>
  <c r="H53" i="8" s="1"/>
  <c r="H13" i="8"/>
  <c r="H12" i="8"/>
  <c r="H51" i="8" s="1"/>
  <c r="H11" i="8"/>
  <c r="J11" i="8" s="1"/>
  <c r="H10" i="8"/>
  <c r="H49" i="8" s="1"/>
  <c r="H9" i="8"/>
  <c r="H48" i="8" s="1"/>
  <c r="H8" i="8"/>
  <c r="I47" i="8" s="1"/>
  <c r="H7" i="8"/>
  <c r="H6" i="8"/>
  <c r="I45" i="8" s="1"/>
  <c r="H5" i="8"/>
  <c r="H4" i="8"/>
  <c r="I43" i="8" s="1"/>
  <c r="H3" i="8"/>
  <c r="H42" i="8" s="1"/>
  <c r="H2" i="8"/>
  <c r="J2" i="8" s="1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Q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Q58" i="4"/>
  <c r="Q57" i="4"/>
  <c r="Q56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Q55" i="4"/>
  <c r="Q54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Q53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Q52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Q51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Q50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Q49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Q48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Q47" i="4"/>
  <c r="Q46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Q45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Q44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N17" i="4"/>
  <c r="M17" i="4"/>
  <c r="K17" i="4"/>
  <c r="J17" i="4"/>
  <c r="N16" i="4"/>
  <c r="M16" i="4"/>
  <c r="K16" i="4"/>
  <c r="J16" i="4"/>
  <c r="N15" i="4"/>
  <c r="M15" i="4"/>
  <c r="K15" i="4"/>
  <c r="J15" i="4"/>
  <c r="N14" i="4"/>
  <c r="M14" i="4"/>
  <c r="K14" i="4"/>
  <c r="J14" i="4"/>
  <c r="N13" i="4"/>
  <c r="M13" i="4"/>
  <c r="K13" i="4"/>
  <c r="J13" i="4"/>
  <c r="N12" i="4"/>
  <c r="M12" i="4"/>
  <c r="K12" i="4"/>
  <c r="J12" i="4"/>
  <c r="N11" i="4"/>
  <c r="M11" i="4"/>
  <c r="K11" i="4"/>
  <c r="J11" i="4"/>
  <c r="N10" i="4"/>
  <c r="M10" i="4"/>
  <c r="K10" i="4"/>
  <c r="J10" i="4"/>
  <c r="N9" i="4"/>
  <c r="M9" i="4"/>
  <c r="K9" i="4"/>
  <c r="J9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O25" i="1"/>
  <c r="Q25" i="1" s="1"/>
  <c r="N25" i="1"/>
  <c r="P25" i="1" s="1"/>
  <c r="O24" i="1"/>
  <c r="Q24" i="1" s="1"/>
  <c r="N24" i="1"/>
  <c r="P24" i="1" s="1"/>
  <c r="O23" i="1"/>
  <c r="Q23" i="1" s="1"/>
  <c r="N23" i="1"/>
  <c r="P23" i="1" s="1"/>
  <c r="O22" i="1"/>
  <c r="Q22" i="1" s="1"/>
  <c r="N22" i="1"/>
  <c r="P22" i="1" s="1"/>
  <c r="O21" i="1"/>
  <c r="Q21" i="1" s="1"/>
  <c r="N21" i="1"/>
  <c r="P21" i="1" s="1"/>
  <c r="O20" i="1"/>
  <c r="Q20" i="1" s="1"/>
  <c r="N20" i="1"/>
  <c r="P20" i="1" s="1"/>
  <c r="O19" i="1"/>
  <c r="Q19" i="1" s="1"/>
  <c r="N19" i="1"/>
  <c r="P19" i="1" s="1"/>
  <c r="O18" i="1"/>
  <c r="Q18" i="1" s="1"/>
  <c r="N18" i="1"/>
  <c r="P18" i="1" s="1"/>
  <c r="AA17" i="1"/>
  <c r="O17" i="1"/>
  <c r="Q17" i="1" s="1"/>
  <c r="N17" i="1"/>
  <c r="P17" i="1" s="1"/>
  <c r="AA16" i="1"/>
  <c r="O16" i="1"/>
  <c r="Q16" i="1" s="1"/>
  <c r="N16" i="1"/>
  <c r="P16" i="1" s="1"/>
  <c r="AA15" i="1"/>
  <c r="O15" i="1"/>
  <c r="Q15" i="1" s="1"/>
  <c r="N15" i="1"/>
  <c r="P15" i="1" s="1"/>
  <c r="AA14" i="1"/>
  <c r="O14" i="1"/>
  <c r="Q14" i="1" s="1"/>
  <c r="N14" i="1"/>
  <c r="P14" i="1" s="1"/>
  <c r="AA13" i="1"/>
  <c r="O13" i="1"/>
  <c r="Q13" i="1" s="1"/>
  <c r="N13" i="1"/>
  <c r="P13" i="1" s="1"/>
  <c r="AA12" i="1"/>
  <c r="O12" i="1"/>
  <c r="Q12" i="1" s="1"/>
  <c r="N12" i="1"/>
  <c r="P12" i="1" s="1"/>
  <c r="AA11" i="1"/>
  <c r="O11" i="1"/>
  <c r="Q11" i="1" s="1"/>
  <c r="N11" i="1"/>
  <c r="P11" i="1" s="1"/>
  <c r="AA10" i="1"/>
  <c r="O10" i="1"/>
  <c r="Q10" i="1" s="1"/>
  <c r="N10" i="1"/>
  <c r="P10" i="1" s="1"/>
  <c r="AA9" i="1"/>
  <c r="O9" i="1"/>
  <c r="Q9" i="1" s="1"/>
  <c r="N9" i="1"/>
  <c r="P9" i="1" s="1"/>
  <c r="AA8" i="1"/>
  <c r="O8" i="1"/>
  <c r="Q8" i="1" s="1"/>
  <c r="N8" i="1"/>
  <c r="AA7" i="1"/>
  <c r="O7" i="1"/>
  <c r="Q7" i="1" s="1"/>
  <c r="N7" i="1"/>
  <c r="P7" i="1" s="1"/>
  <c r="AA6" i="1"/>
  <c r="O6" i="1"/>
  <c r="Q6" i="1" s="1"/>
  <c r="N6" i="1"/>
  <c r="P6" i="1" s="1"/>
  <c r="AA5" i="1"/>
  <c r="O5" i="1"/>
  <c r="Q5" i="1" s="1"/>
  <c r="N5" i="1"/>
  <c r="P5" i="1" s="1"/>
  <c r="AA4" i="1"/>
  <c r="Q4" i="1"/>
  <c r="O4" i="1"/>
  <c r="N4" i="1"/>
  <c r="P4" i="1" s="1"/>
  <c r="AA3" i="1"/>
  <c r="O3" i="1"/>
  <c r="Q3" i="1" s="1"/>
  <c r="N3" i="1"/>
  <c r="P3" i="1" s="1"/>
  <c r="AA2" i="1"/>
  <c r="O2" i="1"/>
  <c r="Q2" i="1" s="1"/>
  <c r="N2" i="1"/>
  <c r="P2" i="1" s="1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R4" i="1" l="1"/>
  <c r="Q13" i="4"/>
  <c r="R15" i="4"/>
  <c r="R17" i="4"/>
  <c r="R24" i="1"/>
  <c r="R7" i="4"/>
  <c r="Q9" i="4"/>
  <c r="R11" i="4"/>
  <c r="AB8" i="1"/>
  <c r="AB3" i="1"/>
  <c r="AB14" i="1"/>
  <c r="R21" i="1"/>
  <c r="R25" i="1"/>
  <c r="R3" i="1"/>
  <c r="AB9" i="1"/>
  <c r="AB12" i="1"/>
  <c r="P8" i="1"/>
  <c r="R8" i="1" s="1"/>
  <c r="AB15" i="1"/>
  <c r="R11" i="1"/>
  <c r="R16" i="1"/>
  <c r="AB4" i="1"/>
  <c r="R14" i="1"/>
  <c r="AB13" i="1"/>
  <c r="R12" i="1"/>
  <c r="AB16" i="1"/>
  <c r="I41" i="8"/>
  <c r="R20" i="1"/>
  <c r="R5" i="1"/>
  <c r="R9" i="1"/>
  <c r="R19" i="1"/>
  <c r="AB7" i="1"/>
  <c r="R13" i="1"/>
  <c r="AB5" i="1"/>
  <c r="AB11" i="1"/>
  <c r="R17" i="1"/>
  <c r="AB2" i="1"/>
  <c r="R23" i="1"/>
  <c r="AB6" i="1"/>
  <c r="AB17" i="1"/>
  <c r="AB10" i="1"/>
  <c r="H52" i="8"/>
  <c r="I51" i="8"/>
  <c r="J51" i="8" s="1"/>
  <c r="H44" i="8"/>
  <c r="J12" i="8"/>
  <c r="AG51" i="8" s="1"/>
  <c r="AR58" i="4" s="1"/>
  <c r="H41" i="8"/>
  <c r="J8" i="8"/>
  <c r="J4" i="8"/>
  <c r="J9" i="8"/>
  <c r="H47" i="8"/>
  <c r="J47" i="8" s="1"/>
  <c r="I49" i="8"/>
  <c r="J49" i="8" s="1"/>
  <c r="J10" i="8"/>
  <c r="J6" i="8"/>
  <c r="H45" i="8"/>
  <c r="J45" i="8" s="1"/>
  <c r="I42" i="8"/>
  <c r="J42" i="8" s="1"/>
  <c r="H50" i="8"/>
  <c r="I46" i="8"/>
  <c r="H46" i="8"/>
  <c r="I50" i="8"/>
  <c r="J7" i="8"/>
  <c r="I48" i="8"/>
  <c r="J48" i="8" s="1"/>
  <c r="H43" i="8"/>
  <c r="J43" i="8" s="1"/>
  <c r="I53" i="8"/>
  <c r="J53" i="8" s="1"/>
  <c r="J3" i="8"/>
  <c r="J14" i="8"/>
  <c r="R3" i="4"/>
  <c r="R9" i="4"/>
  <c r="R10" i="4"/>
  <c r="Q11" i="4"/>
  <c r="R12" i="4"/>
  <c r="R13" i="4"/>
  <c r="R14" i="4"/>
  <c r="Q15" i="4"/>
  <c r="R16" i="4"/>
  <c r="R2" i="4"/>
  <c r="Q4" i="4"/>
  <c r="Q5" i="4"/>
  <c r="R6" i="4"/>
  <c r="Q7" i="4"/>
  <c r="R8" i="4"/>
  <c r="Q8" i="4"/>
  <c r="R5" i="4"/>
  <c r="Q3" i="4"/>
  <c r="R4" i="4"/>
  <c r="M8" i="4"/>
  <c r="Q17" i="4"/>
  <c r="Q2" i="4"/>
  <c r="N8" i="4"/>
  <c r="Q16" i="4"/>
  <c r="Q12" i="4"/>
  <c r="Q14" i="4"/>
  <c r="Q10" i="4"/>
  <c r="R7" i="1"/>
  <c r="R2" i="1"/>
  <c r="R15" i="1"/>
  <c r="R22" i="1"/>
  <c r="R6" i="1"/>
  <c r="R10" i="1"/>
  <c r="R18" i="1"/>
  <c r="W47" i="8" l="1"/>
  <c r="J41" i="8"/>
  <c r="AT51" i="8"/>
  <c r="BE58" i="4" s="1"/>
  <c r="AW51" i="8"/>
  <c r="BH58" i="4" s="1"/>
  <c r="AL51" i="8"/>
  <c r="AW58" i="4" s="1"/>
  <c r="BD51" i="8"/>
  <c r="BO58" i="4" s="1"/>
  <c r="Y51" i="8"/>
  <c r="AJ58" i="4" s="1"/>
  <c r="AK51" i="8"/>
  <c r="AV58" i="4" s="1"/>
  <c r="BG51" i="8"/>
  <c r="BR58" i="4" s="1"/>
  <c r="L51" i="8"/>
  <c r="W58" i="4" s="1"/>
  <c r="BH51" i="8"/>
  <c r="BS58" i="4" s="1"/>
  <c r="AR51" i="8"/>
  <c r="BC58" i="4" s="1"/>
  <c r="X47" i="8"/>
  <c r="U47" i="8"/>
  <c r="AF47" i="8"/>
  <c r="Z47" i="8"/>
  <c r="K47" i="8"/>
  <c r="L47" i="8"/>
  <c r="BJ41" i="8"/>
  <c r="BI41" i="8"/>
  <c r="AY51" i="8"/>
  <c r="BJ58" i="4" s="1"/>
  <c r="AG41" i="8"/>
  <c r="R41" i="8"/>
  <c r="P51" i="8"/>
  <c r="AA58" i="4" s="1"/>
  <c r="AI41" i="8"/>
  <c r="Z41" i="8"/>
  <c r="M51" i="8"/>
  <c r="X58" i="4" s="1"/>
  <c r="AF51" i="8"/>
  <c r="AQ58" i="4" s="1"/>
  <c r="O51" i="8"/>
  <c r="Z58" i="4" s="1"/>
  <c r="AX51" i="8"/>
  <c r="BI58" i="4" s="1"/>
  <c r="BG41" i="8"/>
  <c r="BB41" i="8"/>
  <c r="AK41" i="8"/>
  <c r="AC51" i="8"/>
  <c r="AN58" i="4" s="1"/>
  <c r="AV51" i="8"/>
  <c r="BG58" i="4" s="1"/>
  <c r="AM51" i="8"/>
  <c r="AX58" i="4" s="1"/>
  <c r="AD41" i="8"/>
  <c r="AN41" i="8"/>
  <c r="BA41" i="8"/>
  <c r="AJ51" i="8"/>
  <c r="AU58" i="4" s="1"/>
  <c r="BI51" i="8"/>
  <c r="BT58" i="4" s="1"/>
  <c r="AA51" i="8"/>
  <c r="AL58" i="4" s="1"/>
  <c r="J50" i="8"/>
  <c r="BI50" i="8" s="1"/>
  <c r="AO51" i="8"/>
  <c r="AZ58" i="4" s="1"/>
  <c r="P41" i="8"/>
  <c r="AO41" i="8"/>
  <c r="AE41" i="8"/>
  <c r="O47" i="8"/>
  <c r="V51" i="8"/>
  <c r="AG58" i="4" s="1"/>
  <c r="AQ51" i="8"/>
  <c r="BB58" i="4" s="1"/>
  <c r="AC47" i="8"/>
  <c r="AP51" i="8"/>
  <c r="BA58" i="4" s="1"/>
  <c r="AW41" i="8"/>
  <c r="AB41" i="8"/>
  <c r="AU41" i="8"/>
  <c r="BF51" i="8"/>
  <c r="BQ58" i="4" s="1"/>
  <c r="AA47" i="8"/>
  <c r="T47" i="8"/>
  <c r="AE47" i="8"/>
  <c r="AS51" i="8"/>
  <c r="BD58" i="4" s="1"/>
  <c r="BB51" i="8"/>
  <c r="BM58" i="4" s="1"/>
  <c r="K51" i="8"/>
  <c r="N47" i="8"/>
  <c r="R51" i="8"/>
  <c r="AC58" i="4" s="1"/>
  <c r="BE51" i="8"/>
  <c r="BP58" i="4" s="1"/>
  <c r="AA41" i="8"/>
  <c r="AF41" i="8"/>
  <c r="V41" i="8"/>
  <c r="BE41" i="8"/>
  <c r="BH41" i="8"/>
  <c r="O41" i="8"/>
  <c r="AH41" i="8"/>
  <c r="BA50" i="8"/>
  <c r="R47" i="8"/>
  <c r="AB47" i="8"/>
  <c r="S47" i="8"/>
  <c r="BA51" i="8"/>
  <c r="BL58" i="4" s="1"/>
  <c r="BJ51" i="8"/>
  <c r="BU58" i="4" s="1"/>
  <c r="S51" i="8"/>
  <c r="AD58" i="4" s="1"/>
  <c r="AH51" i="8"/>
  <c r="AS58" i="4" s="1"/>
  <c r="Z51" i="8"/>
  <c r="AK58" i="4" s="1"/>
  <c r="AQ41" i="8"/>
  <c r="AV41" i="8"/>
  <c r="AL41" i="8"/>
  <c r="K41" i="8"/>
  <c r="W41" i="8"/>
  <c r="AP41" i="8"/>
  <c r="V47" i="8"/>
  <c r="Q47" i="8"/>
  <c r="AZ51" i="8"/>
  <c r="BK58" i="4" s="1"/>
  <c r="P47" i="8"/>
  <c r="N51" i="8"/>
  <c r="Y58" i="4" s="1"/>
  <c r="X51" i="8"/>
  <c r="AI58" i="4" s="1"/>
  <c r="AI51" i="8"/>
  <c r="AT58" i="4" s="1"/>
  <c r="M47" i="8"/>
  <c r="W51" i="8"/>
  <c r="AH58" i="4" s="1"/>
  <c r="Q41" i="8"/>
  <c r="X41" i="8"/>
  <c r="T41" i="8"/>
  <c r="AC41" i="8"/>
  <c r="AM41" i="8"/>
  <c r="BF41" i="8"/>
  <c r="AU51" i="8"/>
  <c r="BF58" i="4" s="1"/>
  <c r="Y47" i="8"/>
  <c r="AD47" i="8"/>
  <c r="AG47" i="8"/>
  <c r="T51" i="8"/>
  <c r="AE58" i="4" s="1"/>
  <c r="U51" i="8"/>
  <c r="AF58" i="4" s="1"/>
  <c r="AD51" i="8"/>
  <c r="AO58" i="4" s="1"/>
  <c r="AN51" i="8"/>
  <c r="AY58" i="4" s="1"/>
  <c r="J46" i="8"/>
  <c r="AD46" i="8" s="1"/>
  <c r="AE51" i="8"/>
  <c r="AP58" i="4" s="1"/>
  <c r="Q51" i="8"/>
  <c r="AB58" i="4" s="1"/>
  <c r="BC51" i="8"/>
  <c r="BN58" i="4" s="1"/>
  <c r="AB51" i="8"/>
  <c r="AM58" i="4" s="1"/>
  <c r="AT41" i="8"/>
  <c r="S41" i="8"/>
  <c r="BD41" i="8"/>
  <c r="AJ41" i="8"/>
  <c r="AS41" i="8"/>
  <c r="AO50" i="8"/>
  <c r="AI50" i="8"/>
  <c r="AT50" i="8"/>
  <c r="AX50" i="8"/>
  <c r="BH43" i="8"/>
  <c r="AZ43" i="8"/>
  <c r="AR43" i="8"/>
  <c r="AJ43" i="8"/>
  <c r="AB43" i="8"/>
  <c r="T43" i="8"/>
  <c r="BE43" i="8"/>
  <c r="AW43" i="8"/>
  <c r="AO43" i="8"/>
  <c r="AG43" i="8"/>
  <c r="Y43" i="8"/>
  <c r="Q43" i="8"/>
  <c r="BC43" i="8"/>
  <c r="AU43" i="8"/>
  <c r="AM43" i="8"/>
  <c r="AE43" i="8"/>
  <c r="W43" i="8"/>
  <c r="O43" i="8"/>
  <c r="BJ43" i="8"/>
  <c r="BB43" i="8"/>
  <c r="AT43" i="8"/>
  <c r="AL43" i="8"/>
  <c r="AD43" i="8"/>
  <c r="V43" i="8"/>
  <c r="BI43" i="8"/>
  <c r="AC43" i="8"/>
  <c r="BG43" i="8"/>
  <c r="AQ43" i="8"/>
  <c r="AA43" i="8"/>
  <c r="K43" i="8"/>
  <c r="BF43" i="8"/>
  <c r="AP43" i="8"/>
  <c r="Z43" i="8"/>
  <c r="BD43" i="8"/>
  <c r="AN43" i="8"/>
  <c r="X43" i="8"/>
  <c r="BA43" i="8"/>
  <c r="AK43" i="8"/>
  <c r="U43" i="8"/>
  <c r="AY43" i="8"/>
  <c r="AI43" i="8"/>
  <c r="S43" i="8"/>
  <c r="AX43" i="8"/>
  <c r="AH43" i="8"/>
  <c r="R43" i="8"/>
  <c r="AV43" i="8"/>
  <c r="AF43" i="8"/>
  <c r="P43" i="8"/>
  <c r="AS43" i="8"/>
  <c r="BG50" i="8"/>
  <c r="BF50" i="8"/>
  <c r="AK50" i="8"/>
  <c r="AC53" i="8"/>
  <c r="U53" i="8"/>
  <c r="M53" i="8"/>
  <c r="Z53" i="8"/>
  <c r="R53" i="8"/>
  <c r="AF53" i="8"/>
  <c r="X53" i="8"/>
  <c r="P53" i="8"/>
  <c r="AE53" i="8"/>
  <c r="W53" i="8"/>
  <c r="O53" i="8"/>
  <c r="AD53" i="8"/>
  <c r="N53" i="8"/>
  <c r="AB53" i="8"/>
  <c r="L53" i="8"/>
  <c r="AA53" i="8"/>
  <c r="K53" i="8"/>
  <c r="Y53" i="8"/>
  <c r="V53" i="8"/>
  <c r="T53" i="8"/>
  <c r="S53" i="8"/>
  <c r="AG53" i="8"/>
  <c r="Q53" i="8"/>
  <c r="AS50" i="8"/>
  <c r="BI45" i="8"/>
  <c r="BA45" i="8"/>
  <c r="AS45" i="8"/>
  <c r="AK45" i="8"/>
  <c r="BF45" i="8"/>
  <c r="AX45" i="8"/>
  <c r="AP45" i="8"/>
  <c r="AH45" i="8"/>
  <c r="BD45" i="8"/>
  <c r="AV45" i="8"/>
  <c r="AN45" i="8"/>
  <c r="BC45" i="8"/>
  <c r="AU45" i="8"/>
  <c r="AM45" i="8"/>
  <c r="AL45" i="8"/>
  <c r="AZ45" i="8"/>
  <c r="AJ45" i="8"/>
  <c r="AY45" i="8"/>
  <c r="AI45" i="8"/>
  <c r="AW45" i="8"/>
  <c r="BJ45" i="8"/>
  <c r="AT45" i="8"/>
  <c r="BH45" i="8"/>
  <c r="AR45" i="8"/>
  <c r="BG45" i="8"/>
  <c r="AQ45" i="8"/>
  <c r="BE45" i="8"/>
  <c r="AO45" i="8"/>
  <c r="BB45" i="8"/>
  <c r="BE49" i="8"/>
  <c r="BP57" i="4" s="1"/>
  <c r="AW49" i="8"/>
  <c r="BH57" i="4" s="1"/>
  <c r="AO49" i="8"/>
  <c r="AZ57" i="4" s="1"/>
  <c r="AG49" i="8"/>
  <c r="AR57" i="4" s="1"/>
  <c r="Y49" i="8"/>
  <c r="AJ57" i="4" s="1"/>
  <c r="Q49" i="8"/>
  <c r="AB57" i="4" s="1"/>
  <c r="BJ49" i="8"/>
  <c r="BU57" i="4" s="1"/>
  <c r="BB49" i="8"/>
  <c r="BM57" i="4" s="1"/>
  <c r="AT49" i="8"/>
  <c r="BE57" i="4" s="1"/>
  <c r="AL49" i="8"/>
  <c r="AW57" i="4" s="1"/>
  <c r="AD49" i="8"/>
  <c r="AO57" i="4" s="1"/>
  <c r="V49" i="8"/>
  <c r="AG57" i="4" s="1"/>
  <c r="N49" i="8"/>
  <c r="Y57" i="4" s="1"/>
  <c r="BH49" i="8"/>
  <c r="BS57" i="4" s="1"/>
  <c r="AZ49" i="8"/>
  <c r="BK57" i="4" s="1"/>
  <c r="AR49" i="8"/>
  <c r="BC57" i="4" s="1"/>
  <c r="AJ49" i="8"/>
  <c r="AU57" i="4" s="1"/>
  <c r="AB49" i="8"/>
  <c r="AM57" i="4" s="1"/>
  <c r="T49" i="8"/>
  <c r="AE57" i="4" s="1"/>
  <c r="L49" i="8"/>
  <c r="W57" i="4" s="1"/>
  <c r="BG49" i="8"/>
  <c r="BR57" i="4" s="1"/>
  <c r="AY49" i="8"/>
  <c r="BJ57" i="4" s="1"/>
  <c r="AQ49" i="8"/>
  <c r="BB57" i="4" s="1"/>
  <c r="AI49" i="8"/>
  <c r="AT57" i="4" s="1"/>
  <c r="AA49" i="8"/>
  <c r="AL57" i="4" s="1"/>
  <c r="S49" i="8"/>
  <c r="AD57" i="4" s="1"/>
  <c r="K49" i="8"/>
  <c r="BF49" i="8"/>
  <c r="BQ57" i="4" s="1"/>
  <c r="AP49" i="8"/>
  <c r="BA57" i="4" s="1"/>
  <c r="Z49" i="8"/>
  <c r="AK57" i="4" s="1"/>
  <c r="BD49" i="8"/>
  <c r="BO57" i="4" s="1"/>
  <c r="AN49" i="8"/>
  <c r="AY57" i="4" s="1"/>
  <c r="X49" i="8"/>
  <c r="AI57" i="4" s="1"/>
  <c r="BC49" i="8"/>
  <c r="BN57" i="4" s="1"/>
  <c r="AM49" i="8"/>
  <c r="AX57" i="4" s="1"/>
  <c r="W49" i="8"/>
  <c r="AH57" i="4" s="1"/>
  <c r="BA49" i="8"/>
  <c r="BL57" i="4" s="1"/>
  <c r="AK49" i="8"/>
  <c r="AV57" i="4" s="1"/>
  <c r="U49" i="8"/>
  <c r="AF57" i="4" s="1"/>
  <c r="AX49" i="8"/>
  <c r="BI57" i="4" s="1"/>
  <c r="AH49" i="8"/>
  <c r="AS57" i="4" s="1"/>
  <c r="R49" i="8"/>
  <c r="AC57" i="4" s="1"/>
  <c r="AV49" i="8"/>
  <c r="BG57" i="4" s="1"/>
  <c r="AF49" i="8"/>
  <c r="AQ57" i="4" s="1"/>
  <c r="P49" i="8"/>
  <c r="AA57" i="4" s="1"/>
  <c r="AU49" i="8"/>
  <c r="BF57" i="4" s="1"/>
  <c r="AE49" i="8"/>
  <c r="AP57" i="4" s="1"/>
  <c r="O49" i="8"/>
  <c r="Z57" i="4" s="1"/>
  <c r="BI49" i="8"/>
  <c r="BT57" i="4" s="1"/>
  <c r="AS49" i="8"/>
  <c r="BD57" i="4" s="1"/>
  <c r="AC49" i="8"/>
  <c r="AN57" i="4" s="1"/>
  <c r="M49" i="8"/>
  <c r="X57" i="4" s="1"/>
  <c r="BE50" i="8"/>
  <c r="AL50" i="8"/>
  <c r="K46" i="8"/>
  <c r="AG46" i="8"/>
  <c r="AA42" i="8"/>
  <c r="S42" i="8"/>
  <c r="K42" i="8"/>
  <c r="AF42" i="8"/>
  <c r="X42" i="8"/>
  <c r="P42" i="8"/>
  <c r="AD42" i="8"/>
  <c r="V42" i="8"/>
  <c r="AC42" i="8"/>
  <c r="U42" i="8"/>
  <c r="T42" i="8"/>
  <c r="R42" i="8"/>
  <c r="AG42" i="8"/>
  <c r="Q42" i="8"/>
  <c r="AE42" i="8"/>
  <c r="O42" i="8"/>
  <c r="AB42" i="8"/>
  <c r="Z42" i="8"/>
  <c r="Y42" i="8"/>
  <c r="W42" i="8"/>
  <c r="AP50" i="8"/>
  <c r="BD48" i="8"/>
  <c r="BO56" i="4" s="1"/>
  <c r="AV48" i="8"/>
  <c r="BG56" i="4" s="1"/>
  <c r="AN48" i="8"/>
  <c r="AY56" i="4" s="1"/>
  <c r="AF48" i="8"/>
  <c r="AQ56" i="4" s="1"/>
  <c r="X48" i="8"/>
  <c r="AI56" i="4" s="1"/>
  <c r="P48" i="8"/>
  <c r="AA56" i="4" s="1"/>
  <c r="BI48" i="8"/>
  <c r="BT56" i="4" s="1"/>
  <c r="BA48" i="8"/>
  <c r="BL56" i="4" s="1"/>
  <c r="AS48" i="8"/>
  <c r="BD56" i="4" s="1"/>
  <c r="AK48" i="8"/>
  <c r="AV56" i="4" s="1"/>
  <c r="AC48" i="8"/>
  <c r="AN56" i="4" s="1"/>
  <c r="U48" i="8"/>
  <c r="AF56" i="4" s="1"/>
  <c r="M48" i="8"/>
  <c r="X56" i="4" s="1"/>
  <c r="BG48" i="8"/>
  <c r="BR56" i="4" s="1"/>
  <c r="AY48" i="8"/>
  <c r="BJ56" i="4" s="1"/>
  <c r="AQ48" i="8"/>
  <c r="BB56" i="4" s="1"/>
  <c r="AI48" i="8"/>
  <c r="AT56" i="4" s="1"/>
  <c r="AA48" i="8"/>
  <c r="AL56" i="4" s="1"/>
  <c r="S48" i="8"/>
  <c r="AD56" i="4" s="1"/>
  <c r="K48" i="8"/>
  <c r="BF48" i="8"/>
  <c r="BQ56" i="4" s="1"/>
  <c r="AX48" i="8"/>
  <c r="BI56" i="4" s="1"/>
  <c r="AP48" i="8"/>
  <c r="BA56" i="4" s="1"/>
  <c r="AH48" i="8"/>
  <c r="AS56" i="4" s="1"/>
  <c r="Z48" i="8"/>
  <c r="AK56" i="4" s="1"/>
  <c r="R48" i="8"/>
  <c r="AC56" i="4" s="1"/>
  <c r="AW48" i="8"/>
  <c r="BH56" i="4" s="1"/>
  <c r="AG48" i="8"/>
  <c r="AR56" i="4" s="1"/>
  <c r="Q48" i="8"/>
  <c r="AB56" i="4" s="1"/>
  <c r="AU48" i="8"/>
  <c r="BF56" i="4" s="1"/>
  <c r="AE48" i="8"/>
  <c r="AP56" i="4" s="1"/>
  <c r="O48" i="8"/>
  <c r="Z56" i="4" s="1"/>
  <c r="BJ48" i="8"/>
  <c r="BU56" i="4" s="1"/>
  <c r="AT48" i="8"/>
  <c r="BE56" i="4" s="1"/>
  <c r="AD48" i="8"/>
  <c r="AO56" i="4" s="1"/>
  <c r="N48" i="8"/>
  <c r="Y56" i="4" s="1"/>
  <c r="BH48" i="8"/>
  <c r="BS56" i="4" s="1"/>
  <c r="AR48" i="8"/>
  <c r="BC56" i="4" s="1"/>
  <c r="AB48" i="8"/>
  <c r="AM56" i="4" s="1"/>
  <c r="L48" i="8"/>
  <c r="W56" i="4" s="1"/>
  <c r="BE48" i="8"/>
  <c r="BP56" i="4" s="1"/>
  <c r="AO48" i="8"/>
  <c r="AZ56" i="4" s="1"/>
  <c r="Y48" i="8"/>
  <c r="AJ56" i="4" s="1"/>
  <c r="BC48" i="8"/>
  <c r="BN56" i="4" s="1"/>
  <c r="AM48" i="8"/>
  <c r="AX56" i="4" s="1"/>
  <c r="W48" i="8"/>
  <c r="AH56" i="4" s="1"/>
  <c r="BB48" i="8"/>
  <c r="BM56" i="4" s="1"/>
  <c r="AL48" i="8"/>
  <c r="AW56" i="4" s="1"/>
  <c r="V48" i="8"/>
  <c r="AG56" i="4" s="1"/>
  <c r="AZ48" i="8"/>
  <c r="BK56" i="4" s="1"/>
  <c r="AJ48" i="8"/>
  <c r="AU56" i="4" s="1"/>
  <c r="T48" i="8"/>
  <c r="AE56" i="4" s="1"/>
  <c r="AA46" i="8" l="1"/>
  <c r="V46" i="8"/>
  <c r="AE46" i="8"/>
  <c r="U46" i="8"/>
  <c r="W46" i="8"/>
  <c r="O46" i="8"/>
  <c r="X46" i="8"/>
  <c r="BC41" i="8"/>
  <c r="AZ41" i="8"/>
  <c r="AR41" i="8"/>
  <c r="U41" i="8"/>
  <c r="Y41" i="8"/>
  <c r="AX41" i="8"/>
  <c r="AY41" i="8"/>
  <c r="S46" i="8"/>
  <c r="Q46" i="8"/>
  <c r="AY50" i="8"/>
  <c r="BD50" i="8"/>
  <c r="P46" i="8"/>
  <c r="AU50" i="8"/>
  <c r="BH50" i="8"/>
  <c r="BC50" i="8"/>
  <c r="AZ50" i="8"/>
  <c r="AJ50" i="8"/>
  <c r="AM50" i="8"/>
  <c r="AR50" i="8"/>
  <c r="AN50" i="8"/>
  <c r="BB50" i="8"/>
  <c r="AQ50" i="8"/>
  <c r="AV50" i="8"/>
  <c r="BJ50" i="8"/>
  <c r="AW50" i="8"/>
  <c r="AH50" i="8"/>
  <c r="R46" i="8"/>
  <c r="AB46" i="8"/>
  <c r="Y46" i="8"/>
  <c r="T46" i="8"/>
  <c r="AF46" i="8"/>
  <c r="Z46" i="8"/>
  <c r="AC4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7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7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7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7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7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8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8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8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8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8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8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J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K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L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N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Q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R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S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U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V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W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  <comment ref="W23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vérif OK et confirmé enantiomères</t>
        </r>
      </text>
    </comment>
    <comment ref="J29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SOLE G2 ?</t>
        </r>
      </text>
    </comment>
    <comment ref="J3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SOLE G2 ?</t>
        </r>
      </text>
    </comment>
    <comment ref="H50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Florence: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<sst xmlns="http://schemas.openxmlformats.org/spreadsheetml/2006/main" count="7229" uniqueCount="2210">
  <si>
    <t>zone</t>
  </si>
  <si>
    <t>type</t>
  </si>
  <si>
    <t>echantillon</t>
  </si>
  <si>
    <t>Fosse sud</t>
  </si>
  <si>
    <t>sediment</t>
  </si>
  <si>
    <t>Embouchure</t>
  </si>
  <si>
    <t xml:space="preserve">PFBS </t>
  </si>
  <si>
    <t xml:space="preserve">HFPO-DA </t>
  </si>
  <si>
    <t xml:space="preserve">NaDONA </t>
  </si>
  <si>
    <t xml:space="preserve">PFECHS </t>
  </si>
  <si>
    <t xml:space="preserve">PFHpS </t>
  </si>
  <si>
    <t xml:space="preserve">FOSAA </t>
  </si>
  <si>
    <t xml:space="preserve">Br-PFOS </t>
  </si>
  <si>
    <t xml:space="preserve">EtFOSAA </t>
  </si>
  <si>
    <t xml:space="preserve">10-2 FTSA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</si>
  <si>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</si>
  <si>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</si>
  <si>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</si>
  <si>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</si>
  <si>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</si>
  <si>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</si>
  <si>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</si>
  <si>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</si>
  <si>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</si>
  <si>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</si>
  <si>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</si>
  <si>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8:2 FTSA </t>
  </si>
  <si>
    <t xml:space="preserve">PFDA </t>
  </si>
  <si>
    <t xml:space="preserve">MeFOSAA </t>
  </si>
  <si>
    <t xml:space="preserve">L-PFOS </t>
  </si>
  <si>
    <t xml:space="preserve">PFDoA </t>
  </si>
  <si>
    <t xml:space="preserve">6:2 diPAP </t>
  </si>
  <si>
    <t xml:space="preserve">PFTeDA </t>
  </si>
  <si>
    <t xml:space="preserve">FOSA </t>
  </si>
  <si>
    <t xml:space="preserve">8:2 diPAP </t>
  </si>
  <si>
    <t xml:space="preserve">MeFOSA </t>
  </si>
  <si>
    <t xml:space="preserve">EtFOSA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</si>
  <si>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</si>
  <si>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</si>
  <si>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</si>
  <si>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</si>
  <si>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</si>
  <si>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HEXAFLUOROPROPYLENE OXIDE DIMER ACID</t>
  </si>
  <si>
    <t>SODIUM DODECAFLUORO-3H-4,8-DIOXANONANOATE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</si>
  <si>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</si>
  <si>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</si>
  <si>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</si>
  <si>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</si>
  <si>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</si>
  <si>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</si>
  <si>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</si>
  <si>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</si>
  <si>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</si>
  <si>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</si>
  <si>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</si>
  <si>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</si>
  <si>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</si>
  <si>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</si>
  <si>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</si>
  <si>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</si>
  <si>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</si>
  <si>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</si>
  <si>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</si>
  <si>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</si>
  <si>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</si>
  <si>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</si>
  <si>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</si>
  <si>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</si>
  <si>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</si>
  <si>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</si>
  <si>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</si>
  <si>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</si>
  <si>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</si>
  <si>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</si>
  <si>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</si>
  <si>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</si>
  <si>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</si>
  <si>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</si>
  <si>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</si>
  <si>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</si>
  <si>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</si>
  <si>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</si>
  <si>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</si>
  <si>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</si>
  <si>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</si>
  <si>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</si>
  <si>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</si>
  <si>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</si>
  <si>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</si>
  <si>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</si>
  <si>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</si>
  <si>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</si>
  <si>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</si>
  <si>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</si>
  <si>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</si>
  <si>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</si>
  <si>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</si>
  <si>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</si>
  <si>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</si>
  <si>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</si>
  <si>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</si>
  <si>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</si>
  <si>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</si>
  <si>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</si>
  <si>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</si>
  <si>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</si>
  <si>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</si>
  <si>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</si>
  <si>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1017 AS5 Sole G1 2</t>
  </si>
  <si>
    <t>41017 AN2 Sole G1 2</t>
  </si>
  <si>
    <t>41017 AN1 Sole G1 3</t>
  </si>
  <si>
    <t>41017 AN2 Sole G1 1</t>
  </si>
  <si>
    <t>41017 AN5 Sole G1 1</t>
  </si>
  <si>
    <t>1017 AS5 Sole G1 1</t>
  </si>
  <si>
    <t>41017 AN1 Sole G1 4</t>
  </si>
  <si>
    <t>41017 AN1 Sole G1 1</t>
  </si>
  <si>
    <t>41017 AN1 Sole G1 5</t>
  </si>
  <si>
    <t>41017 AN2 Sole G1 3</t>
  </si>
  <si>
    <t>41017 AN1 Sole G1 2</t>
  </si>
  <si>
    <t>031017 FS3 Sole G1 1</t>
  </si>
  <si>
    <t>031017 FS5 Sole G1 1</t>
  </si>
  <si>
    <t>PERFLUORO-4-ETHYLCYCLOHEXANESULFONATE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</si>
  <si>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</si>
  <si>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</si>
  <si>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</si>
  <si>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</si>
  <si>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</si>
  <si>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</si>
  <si>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</si>
  <si>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</si>
  <si>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</si>
  <si>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</si>
  <si>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</si>
  <si>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</si>
  <si>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</si>
  <si>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</si>
  <si>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</si>
  <si>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</si>
  <si>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</si>
  <si>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</si>
  <si>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</si>
  <si>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</si>
  <si>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</si>
  <si>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</si>
  <si>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</si>
  <si>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</si>
  <si>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Sous-famille</t>
  </si>
  <si>
    <t>LOD_sediment</t>
  </si>
  <si>
    <t>LOQ_sediment</t>
  </si>
  <si>
    <t>C_percent</t>
  </si>
  <si>
    <t>N_percent</t>
  </si>
  <si>
    <t>Corg_mg_g-1</t>
  </si>
  <si>
    <t>Norg_mg_g-1</t>
  </si>
  <si>
    <t>Corg_mol</t>
  </si>
  <si>
    <t>Norg_mol</t>
  </si>
  <si>
    <t>C/N_mol</t>
  </si>
  <si>
    <t>sup_63_micro_m</t>
  </si>
  <si>
    <t>perte_au_feu_percent</t>
  </si>
  <si>
    <t>Ctot_mg_g-1</t>
  </si>
  <si>
    <t>Cminé_mg_g-1</t>
  </si>
  <si>
    <t>Porosite_percent</t>
  </si>
  <si>
    <t xml:space="preserve">eau_percent </t>
  </si>
  <si>
    <t>63 &gt;X&gt;125</t>
  </si>
  <si>
    <t>125&gt;X&gt;250</t>
  </si>
  <si>
    <t>250&gt;X&gt;500</t>
  </si>
  <si>
    <t>500&lt;x&lt;750</t>
  </si>
  <si>
    <t>750&lt;x&lt;1000</t>
  </si>
  <si>
    <t>1000&lt;x&lt;2000</t>
  </si>
  <si>
    <t>NA</t>
  </si>
  <si>
    <t>0,9 - 270</t>
  </si>
  <si>
    <t>1,1 - 148</t>
  </si>
  <si>
    <t>1,1 - 149</t>
  </si>
  <si>
    <t>1,1 - 150</t>
  </si>
  <si>
    <t>2,0 - 180</t>
  </si>
  <si>
    <t>2,0 - 80</t>
  </si>
  <si>
    <t>10,0 - 310</t>
  </si>
  <si>
    <t>10 - 300</t>
  </si>
  <si>
    <t>3,5 - 320</t>
  </si>
  <si>
    <t>5,9 - 535</t>
  </si>
  <si>
    <t>3,4 - 310</t>
  </si>
  <si>
    <t>6,0 - 540</t>
  </si>
  <si>
    <t>2,0 - 85</t>
  </si>
  <si>
    <t>3,2 - 285</t>
  </si>
  <si>
    <t>9,0 - 160</t>
  </si>
  <si>
    <t>3,1 - 280</t>
  </si>
  <si>
    <t>3,4 - 300</t>
  </si>
  <si>
    <t>Unit_sediment</t>
  </si>
  <si>
    <t>pg.microL-1</t>
  </si>
  <si>
    <t>N</t>
  </si>
  <si>
    <t>E</t>
  </si>
  <si>
    <t>Date</t>
  </si>
  <si>
    <t>Heure</t>
  </si>
  <si>
    <t>13 à 15h</t>
  </si>
  <si>
    <t>CB28_ng_g-1ps</t>
  </si>
  <si>
    <t>CB31_ng_g-1ps</t>
  </si>
  <si>
    <t>CB44_ng_g-1ps</t>
  </si>
  <si>
    <t>CB49_ng_g-1ps</t>
  </si>
  <si>
    <t>CB52_ng_g-1ps</t>
  </si>
  <si>
    <t>CB101_ng_g-1ps</t>
  </si>
  <si>
    <t>CB105_ng_g-1ps</t>
  </si>
  <si>
    <t>CB110_ng_g-1ps</t>
  </si>
  <si>
    <t>CB118_ng_g-1ps</t>
  </si>
  <si>
    <t>CB128_ng_g-1ps</t>
  </si>
  <si>
    <t>CB132_ng_g-1ps</t>
  </si>
  <si>
    <t>CB138_ng_g-1ps</t>
  </si>
  <si>
    <t>CB149_ng_g-1ps</t>
  </si>
  <si>
    <t>CB153_ng_g-1ps</t>
  </si>
  <si>
    <t>CB156_ng_g-1ps</t>
  </si>
  <si>
    <t>CB170_ng_g-1ps</t>
  </si>
  <si>
    <t>CB180_ng_g-1ps</t>
  </si>
  <si>
    <t>CB187_ng_g-1ps</t>
  </si>
  <si>
    <t>CB194_ng_g-1ps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</si>
  <si>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</si>
  <si>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</si>
  <si>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</si>
  <si>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</si>
  <si>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</si>
  <si>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</si>
  <si>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</si>
  <si>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</si>
  <si>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</si>
  <si>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</si>
  <si>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</si>
  <si>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</si>
  <si>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</si>
  <si>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</si>
  <si>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</si>
  <si>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</si>
  <si>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</si>
  <si>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</si>
  <si>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</si>
  <si>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</si>
  <si>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</si>
  <si>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</si>
  <si>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</si>
  <si>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</si>
  <si>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</si>
  <si>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</si>
  <si>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</si>
  <si>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</si>
  <si>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</si>
  <si>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</si>
  <si>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LPTC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</si>
  <si>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</si>
  <si>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</si>
  <si>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</si>
  <si>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</si>
  <si>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</si>
  <si>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</si>
  <si>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</si>
  <si>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</si>
  <si>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</si>
  <si>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</si>
  <si>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</si>
  <si>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</si>
  <si>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</si>
  <si>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</si>
  <si>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</si>
  <si>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</si>
  <si>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</si>
  <si>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</si>
  <si>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</si>
  <si>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</si>
  <si>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</si>
  <si>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1017 FN8 sole G1 1</t>
  </si>
  <si>
    <t>G0 FN p1</t>
  </si>
  <si>
    <t>length_TL_cm_sd</t>
  </si>
  <si>
    <t>sexe</t>
  </si>
  <si>
    <t>M</t>
  </si>
  <si>
    <t>lipid_percent_dw</t>
  </si>
  <si>
    <t>1017 C6 Sole G1 1</t>
  </si>
  <si>
    <t>F</t>
  </si>
  <si>
    <t>rest</t>
  </si>
  <si>
    <t>pooled individuals (eviscerated ?)</t>
  </si>
  <si>
    <t>WB</t>
  </si>
  <si>
    <t>whole body eviscerated homogeneised</t>
  </si>
  <si>
    <t>WB_reconst</t>
  </si>
  <si>
    <t>whole body eviscerated reconstituted from liver, gonads and rest samples</t>
  </si>
  <si>
    <t>rest sample (whole body eviscerated without liver and gonads)</t>
  </si>
  <si>
    <t>I</t>
  </si>
  <si>
    <t>092018-G1-01</t>
  </si>
  <si>
    <t>092018-G1-02</t>
  </si>
  <si>
    <t>092018-G1-04</t>
  </si>
  <si>
    <t>092018-G1-09</t>
  </si>
  <si>
    <t>092018-G1-10</t>
  </si>
  <si>
    <t>092018-G1-11</t>
  </si>
  <si>
    <t>092018-G1-12</t>
  </si>
  <si>
    <t>092018-G1-16</t>
  </si>
  <si>
    <t>092018-G1-17</t>
  </si>
  <si>
    <t>092018-G1-18</t>
  </si>
  <si>
    <t>112018-G2-05</t>
  </si>
  <si>
    <t>112018-G2-06</t>
  </si>
  <si>
    <t>112018-G2-09</t>
  </si>
  <si>
    <t>112018-G2-10</t>
  </si>
  <si>
    <t>112018-G2-14</t>
  </si>
  <si>
    <t>112018-G2-07</t>
  </si>
  <si>
    <t>112018-G2-13</t>
  </si>
  <si>
    <t>112018-G2-15</t>
  </si>
  <si>
    <t>112018-G2-16</t>
  </si>
  <si>
    <t>112018-G2-12</t>
  </si>
  <si>
    <t>112018-G2-11</t>
  </si>
  <si>
    <t>112018-G2-17</t>
  </si>
  <si>
    <t>112018 G2 05</t>
  </si>
  <si>
    <t>112018 G2 06</t>
  </si>
  <si>
    <t>112018 G2 07</t>
  </si>
  <si>
    <t>mass_liver_gww_sd</t>
  </si>
  <si>
    <t>mass_tot_gww_sd</t>
  </si>
  <si>
    <t>mass_tot_gww</t>
  </si>
  <si>
    <t>112018-G2-08</t>
  </si>
  <si>
    <t>Solea solea</t>
  </si>
  <si>
    <t>tissue</t>
  </si>
  <si>
    <t>fish_TAG</t>
  </si>
  <si>
    <t>liver</t>
  </si>
  <si>
    <t>gonads</t>
  </si>
  <si>
    <t>mass_fish_gww</t>
  </si>
  <si>
    <t>whole body reconstituted</t>
  </si>
  <si>
    <t>length_T_cm</t>
  </si>
  <si>
    <t>length_S_cm</t>
  </si>
  <si>
    <t>mass_tissue_gww</t>
  </si>
  <si>
    <t>dry_content_percent_tissue</t>
  </si>
  <si>
    <t>lip_percent_dw</t>
  </si>
  <si>
    <t>28_ng_gdw</t>
  </si>
  <si>
    <t>31_ng_gdw</t>
  </si>
  <si>
    <t>44_ng_gdw</t>
  </si>
  <si>
    <t>52_ng_gdw</t>
  </si>
  <si>
    <t>105_ng_gdw</t>
  </si>
  <si>
    <t>101_ng_gdw</t>
  </si>
  <si>
    <t>110_ng_gdw</t>
  </si>
  <si>
    <t>118_ng_gdw</t>
  </si>
  <si>
    <t>128_ng_gdw</t>
  </si>
  <si>
    <t>132_ng_gdw</t>
  </si>
  <si>
    <t>138_ng_gdw</t>
  </si>
  <si>
    <t>149_ng_gdw</t>
  </si>
  <si>
    <t>153_ng_gdw</t>
  </si>
  <si>
    <t>156_ng_gdw</t>
  </si>
  <si>
    <t>170_ng_gdw</t>
  </si>
  <si>
    <t>180_ng_gdw</t>
  </si>
  <si>
    <t>187_ng_gdw</t>
  </si>
  <si>
    <t>194_ng_gdw</t>
  </si>
  <si>
    <t>LOQ_biote</t>
  </si>
  <si>
    <t>mass_tissue_gdw</t>
  </si>
  <si>
    <t>49_ng_gdw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</si>
  <si>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</si>
  <si>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</si>
  <si>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</si>
  <si>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</si>
  <si>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</si>
  <si>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</si>
  <si>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</si>
  <si>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</si>
  <si>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</si>
  <si>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</si>
  <si>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</si>
  <si>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</si>
  <si>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</si>
  <si>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</si>
  <si>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</si>
  <si>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112018 G2 08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</si>
  <si>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</si>
  <si>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</si>
  <si>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</si>
  <si>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</si>
  <si>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</si>
  <si>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</si>
  <si>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</si>
  <si>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</si>
  <si>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</si>
  <si>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</si>
  <si>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</si>
  <si>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</si>
  <si>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</si>
  <si>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</si>
  <si>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</si>
  <si>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</si>
  <si>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</si>
  <si>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</si>
  <si>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</si>
  <si>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</si>
  <si>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</si>
  <si>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</si>
  <si>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</si>
  <si>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</si>
  <si>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</si>
  <si>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</si>
  <si>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</si>
  <si>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</si>
  <si>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</si>
  <si>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</si>
  <si>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</si>
  <si>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</si>
  <si>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</si>
  <si>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</si>
  <si>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</si>
  <si>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</si>
  <si>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</si>
  <si>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</si>
  <si>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</si>
  <si>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</si>
  <si>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</si>
  <si>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</si>
  <si>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</si>
  <si>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</si>
  <si>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</si>
  <si>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</si>
  <si>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</si>
  <si>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</si>
  <si>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</si>
  <si>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</si>
  <si>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</si>
  <si>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</si>
  <si>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</si>
  <si>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</si>
  <si>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</si>
  <si>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</si>
  <si>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</si>
  <si>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</si>
  <si>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</si>
  <si>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</si>
  <si>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</si>
  <si>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</si>
  <si>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</si>
  <si>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</si>
  <si>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</si>
  <si>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</si>
  <si>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</si>
  <si>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</si>
  <si>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</si>
  <si>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</si>
  <si>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</si>
  <si>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</si>
  <si>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</si>
  <si>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</si>
  <si>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</si>
  <si>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</si>
  <si>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</si>
  <si>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</si>
  <si>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</si>
  <si>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</si>
  <si>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</si>
  <si>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</si>
  <si>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</si>
  <si>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</si>
  <si>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</si>
  <si>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</si>
  <si>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</si>
  <si>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</si>
  <si>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</si>
  <si>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</si>
  <si>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</si>
  <si>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</si>
  <si>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</si>
  <si>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</si>
  <si>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</si>
  <si>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</si>
  <si>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</si>
  <si>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</si>
  <si>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</si>
  <si>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</si>
  <si>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</si>
  <si>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</si>
  <si>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</si>
  <si>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</si>
  <si>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</si>
  <si>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</si>
  <si>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</si>
  <si>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</si>
  <si>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</si>
  <si>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</si>
  <si>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</si>
  <si>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</si>
  <si>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</si>
  <si>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</si>
  <si>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</si>
  <si>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</si>
  <si>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</si>
  <si>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</si>
  <si>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</si>
  <si>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</si>
  <si>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</si>
  <si>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</si>
  <si>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</si>
  <si>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</si>
  <si>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</si>
  <si>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</si>
  <si>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</si>
  <si>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</si>
  <si>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</si>
  <si>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</si>
  <si>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</si>
  <si>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</si>
  <si>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</si>
  <si>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</si>
  <si>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</si>
  <si>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</si>
  <si>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</si>
  <si>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</si>
  <si>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</si>
  <si>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</si>
  <si>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</si>
  <si>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</si>
  <si>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</si>
  <si>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</si>
  <si>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</si>
  <si>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</si>
  <si>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</si>
  <si>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</si>
  <si>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</si>
  <si>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</si>
  <si>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</si>
  <si>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</si>
  <si>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</si>
  <si>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</si>
  <si>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</si>
  <si>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</si>
  <si>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</si>
  <si>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</si>
  <si>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</si>
  <si>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</si>
  <si>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</si>
  <si>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</si>
  <si>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Domaine de linéarité sediment</t>
  </si>
  <si>
    <t>Chemical</t>
  </si>
  <si>
    <t>Familly</t>
  </si>
  <si>
    <t>SOLES</t>
  </si>
  <si>
    <t>solesG0pools</t>
  </si>
  <si>
    <t>solesG2organotr</t>
  </si>
  <si>
    <t>57 samples</t>
  </si>
  <si>
    <t>303 individuals</t>
  </si>
  <si>
    <t>13 individuals</t>
  </si>
  <si>
    <t>Details of G0 pools in SOLES sheet</t>
  </si>
  <si>
    <t>Database</t>
  </si>
  <si>
    <t>SEDIMENTS</t>
  </si>
  <si>
    <t>24 samples</t>
  </si>
  <si>
    <t>31 chemicals</t>
  </si>
  <si>
    <t>File from Véronique "Res sediment tt_flo" in pg.g-1 dw</t>
  </si>
  <si>
    <t>File from Véronique 14fev2020 "PCB HBCDD benthos sed 2017" in pg.g-1 dw</t>
  </si>
  <si>
    <t>Details of G2 individuals from SOLES sheet reconstituted (WB_reconst)</t>
  </si>
  <si>
    <t>Measurements in liver, gonads and the rest</t>
  </si>
  <si>
    <t>Computation of the reconstitution</t>
  </si>
  <si>
    <t>Individual biometrics</t>
  </si>
  <si>
    <t>+rest for comparisons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</si>
  <si>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</si>
  <si>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</si>
  <si>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</si>
  <si>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</si>
  <si>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</si>
  <si>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</si>
  <si>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</si>
  <si>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</si>
  <si>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</si>
  <si>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</si>
  <si>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</si>
  <si>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</si>
  <si>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</si>
  <si>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</si>
  <si>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</si>
  <si>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</si>
  <si>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</si>
  <si>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</si>
  <si>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</si>
  <si>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</si>
  <si>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</si>
  <si>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</si>
  <si>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</si>
  <si>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</si>
  <si>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</si>
  <si>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</si>
  <si>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</si>
  <si>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</si>
  <si>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</si>
  <si>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</si>
  <si>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</si>
  <si>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</si>
  <si>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PLEUPLA_AN2_D1182</t>
  </si>
  <si>
    <t>PLEUPLA</t>
  </si>
  <si>
    <t>D1182</t>
  </si>
  <si>
    <t>PLEUPLA.G1.S1</t>
  </si>
  <si>
    <t>SOLESOL_AN3_D1074</t>
  </si>
  <si>
    <t>D1074</t>
  </si>
  <si>
    <t>PLEUPLA_AN8_D1154</t>
  </si>
  <si>
    <t>AN8</t>
  </si>
  <si>
    <t>D1154</t>
  </si>
  <si>
    <t>PLEUPLA.G0.S1</t>
  </si>
  <si>
    <t>PLEUPLA_AN8_D1155</t>
  </si>
  <si>
    <t>D1155</t>
  </si>
  <si>
    <t>PLEUPLA_AS2_D1149</t>
  </si>
  <si>
    <t>D1149</t>
  </si>
  <si>
    <t>SOLESOL_AS4_D1075</t>
  </si>
  <si>
    <t>AS4</t>
  </si>
  <si>
    <t>D1075</t>
  </si>
  <si>
    <t>SOLESOL_AS4_D1076</t>
  </si>
  <si>
    <t>D1076</t>
  </si>
  <si>
    <t>SOLESOL_AS4_D1110</t>
  </si>
  <si>
    <t>D1110</t>
  </si>
  <si>
    <t>SOLESOL.G1.S1</t>
  </si>
  <si>
    <t>SOLESOL_AS5_D1077</t>
  </si>
  <si>
    <t>AS5</t>
  </si>
  <si>
    <t>D1077</t>
  </si>
  <si>
    <t>SOLESOL_AS5_D1078</t>
  </si>
  <si>
    <t>D1078</t>
  </si>
  <si>
    <t>SOLESOL_AS5_D1115</t>
  </si>
  <si>
    <t>D1115</t>
  </si>
  <si>
    <t>SOLESOL_AS5_D1116</t>
  </si>
  <si>
    <t>D1116</t>
  </si>
  <si>
    <t>SOLESOL_AS5_D1117</t>
  </si>
  <si>
    <t>D1117</t>
  </si>
  <si>
    <t>SOLESOL_AS5_D1118</t>
  </si>
  <si>
    <t>D1118</t>
  </si>
  <si>
    <t>SOLESOL_AS5_D1119</t>
  </si>
  <si>
    <t>D1119</t>
  </si>
  <si>
    <t>PLEUPLA_AS5_D1152</t>
  </si>
  <si>
    <t>D1152</t>
  </si>
  <si>
    <t>PLEUPLA_AS5_D1153</t>
  </si>
  <si>
    <t>D1153</t>
  </si>
  <si>
    <t>SOLESOL_AS5_D1198</t>
  </si>
  <si>
    <t>D1198</t>
  </si>
  <si>
    <t>SOLESOL_AS5_D1203</t>
  </si>
  <si>
    <t>D1203</t>
  </si>
  <si>
    <t>SOLESOL_AS5_D1204</t>
  </si>
  <si>
    <t>D1204</t>
  </si>
  <si>
    <t>SOLESOL_AS5_D1206</t>
  </si>
  <si>
    <t>D1206</t>
  </si>
  <si>
    <t>SOLESOL_AS5_D1207</t>
  </si>
  <si>
    <t>D1207</t>
  </si>
  <si>
    <t>PLEUPLA_AS5bis_D1188</t>
  </si>
  <si>
    <t>AS5bis</t>
  </si>
  <si>
    <t>D1188</t>
  </si>
  <si>
    <t>PLEUPLA_AS5bis_D1189</t>
  </si>
  <si>
    <t>D1189</t>
  </si>
  <si>
    <t>SOLESOL_C1_D1079</t>
  </si>
  <si>
    <t>D1079</t>
  </si>
  <si>
    <t>SOLESOL_C1_D1081</t>
  </si>
  <si>
    <t>D1081</t>
  </si>
  <si>
    <t>SOLESOL_C1_D1121</t>
  </si>
  <si>
    <t>D1121</t>
  </si>
  <si>
    <t>SOLESOL.G1.S3</t>
  </si>
  <si>
    <t>SOLESOL_C1_D1143</t>
  </si>
  <si>
    <t>D1143</t>
  </si>
  <si>
    <t>SOLESOL_C1_D1144</t>
  </si>
  <si>
    <t>D1144</t>
  </si>
  <si>
    <t>SOLESOL_C2_D1089</t>
  </si>
  <si>
    <t>D1089</t>
  </si>
  <si>
    <t>PLEUPLA_C3_D1156</t>
  </si>
  <si>
    <t>C3</t>
  </si>
  <si>
    <t>D1156</t>
  </si>
  <si>
    <t>PLEUPLA.G0.S3</t>
  </si>
  <si>
    <t>SOLESOL_C6_D1122</t>
  </si>
  <si>
    <t>D1122</t>
  </si>
  <si>
    <t>SOLESOL.G1.S2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</si>
  <si>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</si>
  <si>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</si>
  <si>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</si>
  <si>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</si>
  <si>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</si>
  <si>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</si>
  <si>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</si>
  <si>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</si>
  <si>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</si>
  <si>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</si>
  <si>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</si>
  <si>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</si>
  <si>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</si>
  <si>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</si>
  <si>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</si>
  <si>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SOLESOL_C7_D1120</t>
  </si>
  <si>
    <t>D1120</t>
  </si>
  <si>
    <t>SOLESOL_FS0_D1099</t>
  </si>
  <si>
    <t>D1099</t>
  </si>
  <si>
    <t>SOLESOL_FS0_D1126</t>
  </si>
  <si>
    <t>D1126</t>
  </si>
  <si>
    <t>PLEUPLA_FS0_D1163</t>
  </si>
  <si>
    <t>D1163</t>
  </si>
  <si>
    <t>PLEUPLA.G0.S2</t>
  </si>
  <si>
    <t>PLEUPLA_EM10_D1184</t>
  </si>
  <si>
    <t>EM10</t>
  </si>
  <si>
    <t>D1184</t>
  </si>
  <si>
    <t>PLEUPLA_EM10_D1216</t>
  </si>
  <si>
    <t>D1216</t>
  </si>
  <si>
    <t>PLEUPLA_EM11_D1183</t>
  </si>
  <si>
    <t>EM11</t>
  </si>
  <si>
    <t>D1183</t>
  </si>
  <si>
    <t>SOLESOL_EM1-AN2_D1069</t>
  </si>
  <si>
    <t>EM1-AN2</t>
  </si>
  <si>
    <t>D1069</t>
  </si>
  <si>
    <t>SOLESOL_EM1-AN2_D1111</t>
  </si>
  <si>
    <t>D1111</t>
  </si>
  <si>
    <t>SOLESOL_EM1-AN2_D1112</t>
  </si>
  <si>
    <t>D1112</t>
  </si>
  <si>
    <t>SOLESOL_EM1-AN2_D1113</t>
  </si>
  <si>
    <t>D1113</t>
  </si>
  <si>
    <t>SOLESOL_EM1-AN2_D1114</t>
  </si>
  <si>
    <t>D1114</t>
  </si>
  <si>
    <t>PLEUPLA_EM1-AN2_D1150</t>
  </si>
  <si>
    <t>D1150</t>
  </si>
  <si>
    <t>PLEUPLA_EM1-AN2_D1151</t>
  </si>
  <si>
    <t>D1151</t>
  </si>
  <si>
    <t>PLEUPLA_EM1-AN2_D1190</t>
  </si>
  <si>
    <t>D1190</t>
  </si>
  <si>
    <t>PLEUPLA_EM1-AN2_D1191</t>
  </si>
  <si>
    <t>D1191</t>
  </si>
  <si>
    <t>PLEUPLA_EM1-AN2_D1192</t>
  </si>
  <si>
    <t>D1192</t>
  </si>
  <si>
    <t>PLEUPLA_EM2_D1148</t>
  </si>
  <si>
    <t>D1148</t>
  </si>
  <si>
    <t>PLEUPLA_EM3_D1187</t>
  </si>
  <si>
    <t>EM3</t>
  </si>
  <si>
    <t>D1187</t>
  </si>
  <si>
    <t>PLEUPLA_EM5_D1145</t>
  </si>
  <si>
    <t>EM5</t>
  </si>
  <si>
    <t>D1145</t>
  </si>
  <si>
    <t>PLEUPLA_EM5_D1146</t>
  </si>
  <si>
    <t>D1146</t>
  </si>
  <si>
    <t>PLEUPLA_EM7_D1147</t>
  </si>
  <si>
    <t>EM7</t>
  </si>
  <si>
    <t>D1147</t>
  </si>
  <si>
    <t>PLEUPLA_EM7_D1185</t>
  </si>
  <si>
    <t>D1185</t>
  </si>
  <si>
    <t>PLEUPLA_EM7_D1186</t>
  </si>
  <si>
    <t>D1186</t>
  </si>
  <si>
    <t>PLEUPLA_FN1_D1176</t>
  </si>
  <si>
    <t>FN1</t>
  </si>
  <si>
    <t>D1176</t>
  </si>
  <si>
    <t>PLEUPLA_FN1_D1177</t>
  </si>
  <si>
    <t>D1177</t>
  </si>
  <si>
    <t>PLEUPLA_FN1_D1214</t>
  </si>
  <si>
    <t>D1214</t>
  </si>
  <si>
    <t>SOLESOL_FN11_D1137</t>
  </si>
  <si>
    <t>FN11</t>
  </si>
  <si>
    <t>D1137</t>
  </si>
  <si>
    <t>SOLESOL_FN11_D1138</t>
  </si>
  <si>
    <t>D1138</t>
  </si>
  <si>
    <t>SOLESOL_FN11_D1139</t>
  </si>
  <si>
    <t>D1139</t>
  </si>
  <si>
    <t>PLEUPLA_FN11_D1180</t>
  </si>
  <si>
    <t>D1180</t>
  </si>
  <si>
    <t>PLEUPLA_FN11_D1197</t>
  </si>
  <si>
    <t>D1197</t>
  </si>
  <si>
    <t>PLEUPLA.G1.S2</t>
  </si>
  <si>
    <t>PLEUPLA_FN3_D1181</t>
  </si>
  <si>
    <t>D1181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</si>
  <si>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</si>
  <si>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</si>
  <si>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</si>
  <si>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</si>
  <si>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</si>
  <si>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</si>
  <si>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</si>
  <si>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</si>
  <si>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</si>
  <si>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</si>
  <si>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SOLESOL_FN5_D1140</t>
  </si>
  <si>
    <t>D1140</t>
  </si>
  <si>
    <t>PLEUPLA_FN5_D1172</t>
  </si>
  <si>
    <t>D1172</t>
  </si>
  <si>
    <t>PLEUPLA_FN5_D1173</t>
  </si>
  <si>
    <t>D1173</t>
  </si>
  <si>
    <t>PLEUPLA_FN5_D1174</t>
  </si>
  <si>
    <t>D1174</t>
  </si>
  <si>
    <t>PLEUPLA_FN5_D1175</t>
  </si>
  <si>
    <t>D1175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</si>
  <si>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</si>
  <si>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</si>
  <si>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</si>
  <si>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</si>
  <si>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</si>
  <si>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</si>
  <si>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</si>
  <si>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</si>
  <si>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</si>
  <si>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</si>
  <si>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</si>
  <si>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</si>
  <si>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SOLESOL_FN8_D1133</t>
  </si>
  <si>
    <t>D1133</t>
  </si>
  <si>
    <t>SOLESOL_FN8_D1134</t>
  </si>
  <si>
    <t>D1134</t>
  </si>
  <si>
    <t>SOLESOL_FN8_D1135</t>
  </si>
  <si>
    <t>D1135</t>
  </si>
  <si>
    <t>SOLESOL_FN8_D1136</t>
  </si>
  <si>
    <t>D1136</t>
  </si>
  <si>
    <t>SOLESOL_FN8_D1141</t>
  </si>
  <si>
    <t>D1141</t>
  </si>
  <si>
    <t>SOLESOL_FN8_D1142</t>
  </si>
  <si>
    <t>D1142</t>
  </si>
  <si>
    <t>PLEUPLA_FN8_D1178</t>
  </si>
  <si>
    <t>D1178</t>
  </si>
  <si>
    <t>PLEUPLA_FN8_D1179</t>
  </si>
  <si>
    <t>D1179</t>
  </si>
  <si>
    <t>SOLESOL_FN8_D1202</t>
  </si>
  <si>
    <t>D1202</t>
  </si>
  <si>
    <t>SOLESOL_FN8_D1211</t>
  </si>
  <si>
    <t>D1211</t>
  </si>
  <si>
    <t>SOLESOL_FN8_D1212</t>
  </si>
  <si>
    <t>D1212</t>
  </si>
  <si>
    <t>PLEUPLA_FN8_D1215</t>
  </si>
  <si>
    <t>D1215</t>
  </si>
  <si>
    <t>PLEUPLA_FS2_D1167</t>
  </si>
  <si>
    <t>FS2</t>
  </si>
  <si>
    <t>D1167</t>
  </si>
  <si>
    <t>PLEUPLA_FS2_D1168</t>
  </si>
  <si>
    <t>D1168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</si>
  <si>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</si>
  <si>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</si>
  <si>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</si>
  <si>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</si>
  <si>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</si>
  <si>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</si>
  <si>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</si>
  <si>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</si>
  <si>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</si>
  <si>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</si>
  <si>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</si>
  <si>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</si>
  <si>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</si>
  <si>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</si>
  <si>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</si>
  <si>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</si>
  <si>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</si>
  <si>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</si>
  <si>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SOLESOL_FS3_D1123</t>
  </si>
  <si>
    <t>D1123</t>
  </si>
  <si>
    <t>SOLESOL_FS3_D1124</t>
  </si>
  <si>
    <t>D1124</t>
  </si>
  <si>
    <t>SOLESOL_FS3_D1125</t>
  </si>
  <si>
    <t>D1125</t>
  </si>
  <si>
    <t>SOLESOL_FS3_D1129</t>
  </si>
  <si>
    <t>D1129</t>
  </si>
  <si>
    <t>PLEUPLA_FS3_D1157</t>
  </si>
  <si>
    <t>D1157</t>
  </si>
  <si>
    <t>PLEUPLA_FS3_D1193</t>
  </si>
  <si>
    <t>D1193</t>
  </si>
  <si>
    <t>PLEUPLA_FS3_D1194</t>
  </si>
  <si>
    <t>D1194</t>
  </si>
  <si>
    <t>SOLESOL_FS3_D1200</t>
  </si>
  <si>
    <t>D1200</t>
  </si>
  <si>
    <t>SOLESOL_FS3_D1208</t>
  </si>
  <si>
    <t>D1208</t>
  </si>
  <si>
    <t>SOLESOL_FS3_D1210</t>
  </si>
  <si>
    <t>D1210</t>
  </si>
  <si>
    <t>SOLESOL_FS3bis_D1130</t>
  </si>
  <si>
    <t>FS3bis</t>
  </si>
  <si>
    <t>D1130</t>
  </si>
  <si>
    <t>SOLESOL_FS3bis_D1131</t>
  </si>
  <si>
    <t>D1131</t>
  </si>
  <si>
    <t>SOLESOL_FS3bis_D1132</t>
  </si>
  <si>
    <t>D1132</t>
  </si>
  <si>
    <t>PLEUPLA_FS3bis_D1159</t>
  </si>
  <si>
    <t>D1159</t>
  </si>
  <si>
    <t>PLEUPLA_FS3bis_D1160</t>
  </si>
  <si>
    <t>D1160</t>
  </si>
  <si>
    <t>PLEUPLA_FS3bis_D1161</t>
  </si>
  <si>
    <t>D1161</t>
  </si>
  <si>
    <t>PLEUPLA_FS3bis_D1162</t>
  </si>
  <si>
    <t>D1162</t>
  </si>
  <si>
    <t>PLEUPLA_FS3bis_D1164</t>
  </si>
  <si>
    <t>D1164</t>
  </si>
  <si>
    <t>PLEUPLA_FS3bis_D1165</t>
  </si>
  <si>
    <t>D1165</t>
  </si>
  <si>
    <t>PLEUPLA_FS3bis_D1166</t>
  </si>
  <si>
    <t>D1166</t>
  </si>
  <si>
    <t>PLEUPLA_FS3bis_D1195</t>
  </si>
  <si>
    <t>D1195</t>
  </si>
  <si>
    <t>PLEUPLA_FS3bis_D1196</t>
  </si>
  <si>
    <t>D1196</t>
  </si>
  <si>
    <t>SOLESOL_FS3bis_D1209</t>
  </si>
  <si>
    <t>D1209</t>
  </si>
  <si>
    <t>PLEUPLA_FS3bis_D1213</t>
  </si>
  <si>
    <t>D1213</t>
  </si>
  <si>
    <t>PLEUPLA_FS4_D1169</t>
  </si>
  <si>
    <t>FS4</t>
  </si>
  <si>
    <t>D1169</t>
  </si>
  <si>
    <t>PLEUPLA_FS4_D1170</t>
  </si>
  <si>
    <t>D1170</t>
  </si>
  <si>
    <t>PLEUPLA_FS4_D1171</t>
  </si>
  <si>
    <t>D1171</t>
  </si>
  <si>
    <t>SOLESOL_FS5_D1127</t>
  </si>
  <si>
    <t>D1127</t>
  </si>
  <si>
    <t>SOLESOL_FS5_D1128</t>
  </si>
  <si>
    <t>D1128</t>
  </si>
  <si>
    <t>PLEUPLA_FS5_D1158</t>
  </si>
  <si>
    <t>D1158</t>
  </si>
  <si>
    <t>PLEUPLA_AN1_C0768</t>
  </si>
  <si>
    <t>Printemps</t>
  </si>
  <si>
    <t>C0768</t>
  </si>
  <si>
    <t>PLEUPLA_AN2_C0769</t>
  </si>
  <si>
    <t>C0769</t>
  </si>
  <si>
    <t>PLEUPLA_AN2_C0770</t>
  </si>
  <si>
    <t>C0770</t>
  </si>
  <si>
    <t>PLEUPLA_AN2_C0771</t>
  </si>
  <si>
    <t>C0771</t>
  </si>
  <si>
    <t>PLEUPLA_AN2_C0772</t>
  </si>
  <si>
    <t>C0772</t>
  </si>
  <si>
    <t>PLEUPLA_AN2_C0773</t>
  </si>
  <si>
    <t>C0773</t>
  </si>
  <si>
    <t>PLEUPLA_AN2_C0774</t>
  </si>
  <si>
    <t>C0774</t>
  </si>
  <si>
    <t>PLEUPLA_AN2_C0775</t>
  </si>
  <si>
    <t>C0775</t>
  </si>
  <si>
    <t>PLEUPLA_AN2_C0776</t>
  </si>
  <si>
    <t>C0776</t>
  </si>
  <si>
    <t>PLEUPLA_AN2_C0777</t>
  </si>
  <si>
    <t>C0777</t>
  </si>
  <si>
    <t>SOLESOL_AN5_C0860</t>
  </si>
  <si>
    <t>AN5</t>
  </si>
  <si>
    <t>C0860</t>
  </si>
  <si>
    <t>SOLESOL_AS2_C0854</t>
  </si>
  <si>
    <t>C0854</t>
  </si>
  <si>
    <t>SOLESOL_AS4_C0852</t>
  </si>
  <si>
    <t>C0852</t>
  </si>
  <si>
    <t>SOLESOL_AS4_C0859</t>
  </si>
  <si>
    <t>C0859</t>
  </si>
  <si>
    <t>PLEUPLA_AS5_C0865</t>
  </si>
  <si>
    <t>C0865</t>
  </si>
  <si>
    <t>SOLESOL_C1_C0728</t>
  </si>
  <si>
    <t>C0728</t>
  </si>
  <si>
    <t>SOLESOL_C6_C0736</t>
  </si>
  <si>
    <t>C0736</t>
  </si>
  <si>
    <t>SOLESOL_C7_C0729</t>
  </si>
  <si>
    <t>C0729</t>
  </si>
  <si>
    <t>SOLESOL_C7_C0730</t>
  </si>
  <si>
    <t>C0730</t>
  </si>
  <si>
    <t>SOLESOL_C7_C0731</t>
  </si>
  <si>
    <t>C0731</t>
  </si>
  <si>
    <t>SOLESOL_C7_C0737</t>
  </si>
  <si>
    <t>C0737</t>
  </si>
  <si>
    <t>PLEUPLA_FS0_C0870</t>
  </si>
  <si>
    <t>C0870</t>
  </si>
  <si>
    <t>PLEUPLA_FS0_C0873</t>
  </si>
  <si>
    <t>C0873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</si>
  <si>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</si>
  <si>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</si>
  <si>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</si>
  <si>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</si>
  <si>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</si>
  <si>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</si>
  <si>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</si>
  <si>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</si>
  <si>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</si>
  <si>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</si>
  <si>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</si>
  <si>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SOLESOL_CC5-FN1_C0848</t>
  </si>
  <si>
    <t>C0848</t>
  </si>
  <si>
    <t>SOLESOL_CC5-FN1_C0850</t>
  </si>
  <si>
    <t>C0850</t>
  </si>
  <si>
    <t>SOLESOL_CC5-FN1_C0851</t>
  </si>
  <si>
    <t>C0851</t>
  </si>
  <si>
    <t>SOLESOL_CC7-FN5_C0788</t>
  </si>
  <si>
    <t>CC7-FN5</t>
  </si>
  <si>
    <t>C0788</t>
  </si>
  <si>
    <t>SOLESOL_CC7-FN5_C0789</t>
  </si>
  <si>
    <t>C0789</t>
  </si>
  <si>
    <t>PLEUPLA_CC8-FN8_C0831</t>
  </si>
  <si>
    <t>C0831</t>
  </si>
  <si>
    <t>PLEUPLA_CC8-FN8_C0832</t>
  </si>
  <si>
    <t>C0832</t>
  </si>
  <si>
    <t>PLEUPLA_FS1_C0820</t>
  </si>
  <si>
    <t>FS1</t>
  </si>
  <si>
    <t>C0820</t>
  </si>
  <si>
    <t>SOLESOL_CF4-C4_C0735</t>
  </si>
  <si>
    <t>CF4-C4</t>
  </si>
  <si>
    <t>C0735</t>
  </si>
  <si>
    <t>SOLESOL_CF5-C6_C0732</t>
  </si>
  <si>
    <t>CF5-C6</t>
  </si>
  <si>
    <t>C0732</t>
  </si>
  <si>
    <t>SOLESOL_CF5-C6_C0733</t>
  </si>
  <si>
    <t>C0733</t>
  </si>
  <si>
    <t>SOLESOL_CF5-C6_C0734</t>
  </si>
  <si>
    <t>C0734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</si>
  <si>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</si>
  <si>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</si>
  <si>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</si>
  <si>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</si>
  <si>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</si>
  <si>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</si>
  <si>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</si>
  <si>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</si>
  <si>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</si>
  <si>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</si>
  <si>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SOLESOL_CF6-C7_C0846</t>
  </si>
  <si>
    <t>CF6-C7</t>
  </si>
  <si>
    <t>C0846</t>
  </si>
  <si>
    <t>SOLESOL_CF6-C7_C0849</t>
  </si>
  <si>
    <t>C0849</t>
  </si>
  <si>
    <t>PLEUPLA_EM1_C0807</t>
  </si>
  <si>
    <t>C0807</t>
  </si>
  <si>
    <t>PLEUPLA_EM1_C0808</t>
  </si>
  <si>
    <t>C0808</t>
  </si>
  <si>
    <t>PLEUPLA_EM1_C0809</t>
  </si>
  <si>
    <t>C0809</t>
  </si>
  <si>
    <t>PLEUPLA_EM1_C0810</t>
  </si>
  <si>
    <t>C0810</t>
  </si>
  <si>
    <t>PLEUPLA_EM1_C0811</t>
  </si>
  <si>
    <t>C0811</t>
  </si>
  <si>
    <t>PLEUPLA_EM1_C0812</t>
  </si>
  <si>
    <t>C0812</t>
  </si>
  <si>
    <t>PLEUPLA_EM1_C0813</t>
  </si>
  <si>
    <t>C0813</t>
  </si>
  <si>
    <t>PLEUPLA_EM1_C0814</t>
  </si>
  <si>
    <t>C0814</t>
  </si>
  <si>
    <t>PLEUPLA_EM1_C0869</t>
  </si>
  <si>
    <t>C0869</t>
  </si>
  <si>
    <t>SOLESOL_EM10_C0855</t>
  </si>
  <si>
    <t>C0855</t>
  </si>
  <si>
    <t>SOLESOL_EM10_C0861</t>
  </si>
  <si>
    <t>C0861</t>
  </si>
  <si>
    <t>PLEUPLA_EM11_C0864</t>
  </si>
  <si>
    <t>C0864</t>
  </si>
  <si>
    <t>SOLESOL_EM14_C0758</t>
  </si>
  <si>
    <t>EM14</t>
  </si>
  <si>
    <t>C0758</t>
  </si>
  <si>
    <t>SOLESOL_EM14_C0759</t>
  </si>
  <si>
    <t>C0759</t>
  </si>
  <si>
    <t>SOLESOL_EM14_C0760</t>
  </si>
  <si>
    <t>C0760</t>
  </si>
  <si>
    <t>SOLESOL_EM14_C0761</t>
  </si>
  <si>
    <t>C0761</t>
  </si>
  <si>
    <t>SOLESOL_EM14_C0762</t>
  </si>
  <si>
    <t>C0762</t>
  </si>
  <si>
    <t>SOLESOL_EM14_C0763</t>
  </si>
  <si>
    <t>C0763</t>
  </si>
  <si>
    <t>SOLESOL_EM14_C0764</t>
  </si>
  <si>
    <t>C0764</t>
  </si>
  <si>
    <t>SOLESOL_EM14_C0765</t>
  </si>
  <si>
    <t>C0765</t>
  </si>
  <si>
    <t>SOLESOL_EM14_C0766</t>
  </si>
  <si>
    <t>C0766</t>
  </si>
  <si>
    <t>SOLESOL_EM14_C0767</t>
  </si>
  <si>
    <t>C0767</t>
  </si>
  <si>
    <t>PLEUPLA_EM14_C0866</t>
  </si>
  <si>
    <t>C0866</t>
  </si>
  <si>
    <t>PLEUPLA_EM2_C0867</t>
  </si>
  <si>
    <t>C0867</t>
  </si>
  <si>
    <t>PLEUPLA_EM3_C0853</t>
  </si>
  <si>
    <t>C0853</t>
  </si>
  <si>
    <t>SOLESOL_EM3_C0863</t>
  </si>
  <si>
    <t>C0863</t>
  </si>
  <si>
    <t>PLEUPLA_EM4_C0815</t>
  </si>
  <si>
    <t>EM4</t>
  </si>
  <si>
    <t>C0815</t>
  </si>
  <si>
    <t>PLEUPLA_EM4_C0816</t>
  </si>
  <si>
    <t>C0816</t>
  </si>
  <si>
    <t>SOLESOL_EM7_C0862</t>
  </si>
  <si>
    <t>C0862</t>
  </si>
  <si>
    <t>PLEUPLA_EM7_C0868</t>
  </si>
  <si>
    <t>C0868</t>
  </si>
  <si>
    <t>SOLESOL_FN6_C0845</t>
  </si>
  <si>
    <t>FN6</t>
  </si>
  <si>
    <t>C0845</t>
  </si>
  <si>
    <t>SOLESOL_FN6_C0847</t>
  </si>
  <si>
    <t>C0847</t>
  </si>
  <si>
    <t>SOLESOL_FN8_C0748</t>
  </si>
  <si>
    <t>C0748</t>
  </si>
  <si>
    <t>SOLESOL_FN8_C0749</t>
  </si>
  <si>
    <t>C0749</t>
  </si>
  <si>
    <t>SOLESOL_FN8_C0750</t>
  </si>
  <si>
    <t>C0750</t>
  </si>
  <si>
    <t>SOLESOL_FN8_C0751</t>
  </si>
  <si>
    <t>C0751</t>
  </si>
  <si>
    <t>SOLESOL_FN8_C0752</t>
  </si>
  <si>
    <t>C0752</t>
  </si>
  <si>
    <t>SOLESOL_FN8_C0753</t>
  </si>
  <si>
    <t>C0753</t>
  </si>
  <si>
    <t>SOLESOL_FN8_C0754</t>
  </si>
  <si>
    <t>C0754</t>
  </si>
  <si>
    <t>SOLESOL_FN8_C0755</t>
  </si>
  <si>
    <t>C0755</t>
  </si>
  <si>
    <t>SOLESOL_FN8_C0756</t>
  </si>
  <si>
    <t>C0756</t>
  </si>
  <si>
    <t>SOLESOL_FN8_C0757</t>
  </si>
  <si>
    <t>C0757</t>
  </si>
  <si>
    <t>SOLESOL_FN9_C0795</t>
  </si>
  <si>
    <t>FN9</t>
  </si>
  <si>
    <t>C0795</t>
  </si>
  <si>
    <t>PLEUPLA_FN9_C0827</t>
  </si>
  <si>
    <t>C0827</t>
  </si>
  <si>
    <t>PLEUPLA_FN9_C0828</t>
  </si>
  <si>
    <t>C0828</t>
  </si>
  <si>
    <t>PLEUPLA_FN9_C0829</t>
  </si>
  <si>
    <t>C0829</t>
  </si>
  <si>
    <t>PLEUPLA_FN9_C0830</t>
  </si>
  <si>
    <t>C0830</t>
  </si>
  <si>
    <t>PLEUPLA_FN9_C0833</t>
  </si>
  <si>
    <t>C0833</t>
  </si>
  <si>
    <t>PLEUPLA_FN9_C0834</t>
  </si>
  <si>
    <t>C0834</t>
  </si>
  <si>
    <t>PLEUPLA_FS1_C0821</t>
  </si>
  <si>
    <t>C0821</t>
  </si>
  <si>
    <t>PLEUPLA_FS1_C0822</t>
  </si>
  <si>
    <t>C0822</t>
  </si>
  <si>
    <t>PLEUPLA_FS1_C0823</t>
  </si>
  <si>
    <t>C0823</t>
  </si>
  <si>
    <t>SOLESOL_CF3-FS2_C0839</t>
  </si>
  <si>
    <t>C0839</t>
  </si>
  <si>
    <t>SOLESOL_FS2_C0800</t>
  </si>
  <si>
    <t>C0800</t>
  </si>
  <si>
    <t>SOLESOL_FS2_C0801</t>
  </si>
  <si>
    <t>C0801</t>
  </si>
  <si>
    <t>PLEUPLA_FS2_C0825</t>
  </si>
  <si>
    <t>C0825</t>
  </si>
  <si>
    <t>PLEUPLA_FS3_C0824</t>
  </si>
  <si>
    <t>C0824</t>
  </si>
  <si>
    <t>PLEUPLA_FS3_C0826</t>
  </si>
  <si>
    <t>C0826</t>
  </si>
  <si>
    <t>SOLESOL_FS3_C0844</t>
  </si>
  <si>
    <t>C0844</t>
  </si>
  <si>
    <t>PLEUPLA_FS3_C0872</t>
  </si>
  <si>
    <t>C0872</t>
  </si>
  <si>
    <t>SOLESOL_CC2-FS4_C0797</t>
  </si>
  <si>
    <t>C0797</t>
  </si>
  <si>
    <t>SOLESOL_CC2-FS4_C0798</t>
  </si>
  <si>
    <t>C0798</t>
  </si>
  <si>
    <t>SOLESOL_CC2-FS4_C0799</t>
  </si>
  <si>
    <t>C0799</t>
  </si>
  <si>
    <t>SOLESOL_CF2-FS4_C0835</t>
  </si>
  <si>
    <t>C0835</t>
  </si>
  <si>
    <t>SOLESOL_CF2-FS4_C0840</t>
  </si>
  <si>
    <t>C0840</t>
  </si>
  <si>
    <t>SOLESOL_FS4_C0837</t>
  </si>
  <si>
    <t>C0837</t>
  </si>
  <si>
    <t>SOLESOL_FS4_C0841</t>
  </si>
  <si>
    <t>C0841</t>
  </si>
  <si>
    <t>PLEUPLA_FS4_C0871</t>
  </si>
  <si>
    <t>C0871</t>
  </si>
  <si>
    <t>SOLESOL_CC1-FS5_C0796</t>
  </si>
  <si>
    <t>C0796</t>
  </si>
  <si>
    <t>PLEUPLA_CC1-FS5_C0857</t>
  </si>
  <si>
    <t>C0857</t>
  </si>
  <si>
    <t>PLEUPLA_CC1-FS5_C0875</t>
  </si>
  <si>
    <t>C0875</t>
  </si>
  <si>
    <t>SOLESOL_CF1-FS5_C0843</t>
  </si>
  <si>
    <t>C0843</t>
  </si>
  <si>
    <t>PLEUPLA_CF1-FS5_C0856</t>
  </si>
  <si>
    <t>C0856</t>
  </si>
  <si>
    <t>SOLESOL_FS5_C0738</t>
  </si>
  <si>
    <t>C0738</t>
  </si>
  <si>
    <t>SOLESOL_FS5_C0739</t>
  </si>
  <si>
    <t>C0739</t>
  </si>
  <si>
    <t>SOLESOL_FS5_C0740</t>
  </si>
  <si>
    <t>C0740</t>
  </si>
  <si>
    <t>SOLESOL_FS5_C0741</t>
  </si>
  <si>
    <t>C0741</t>
  </si>
  <si>
    <t>SOLESOL_FS5_C0742</t>
  </si>
  <si>
    <t>C0742</t>
  </si>
  <si>
    <t>SOLESOL_FS5_C0743</t>
  </si>
  <si>
    <t>C0743</t>
  </si>
  <si>
    <t>SOLESOL_FS5_C0744</t>
  </si>
  <si>
    <t>C0744</t>
  </si>
  <si>
    <t>SOLESOL_FS5_C0745</t>
  </si>
  <si>
    <t>C0745</t>
  </si>
  <si>
    <t>SOLESOL_FS5_C0746</t>
  </si>
  <si>
    <t>C0746</t>
  </si>
  <si>
    <t>SOLESOL_FS5_C0747</t>
  </si>
  <si>
    <t>C0747</t>
  </si>
  <si>
    <t>PLEUPLA_FS5_C0778</t>
  </si>
  <si>
    <t>C0778</t>
  </si>
  <si>
    <t>PLEUPLA_FS5_C0779</t>
  </si>
  <si>
    <t>C0779</t>
  </si>
  <si>
    <t>PLEUPLA_FS5_C0780</t>
  </si>
  <si>
    <t>C0780</t>
  </si>
  <si>
    <t>PLEUPLA_FS5_C0781</t>
  </si>
  <si>
    <t>C0781</t>
  </si>
  <si>
    <t>PLEUPLA_FS5_C0782</t>
  </si>
  <si>
    <t>C0782</t>
  </si>
  <si>
    <t>PLEUPLA_FS5_C0783</t>
  </si>
  <si>
    <t>C0783</t>
  </si>
  <si>
    <t>PLEUPLA_FS5_C0784</t>
  </si>
  <si>
    <t>C0784</t>
  </si>
  <si>
    <t>PLEUPLA_FS5_C0785</t>
  </si>
  <si>
    <t>C0785</t>
  </si>
  <si>
    <t>PLEUPLA_FS5_C0786</t>
  </si>
  <si>
    <t>C0786</t>
  </si>
  <si>
    <t>PLEUPLA_FS5_C0787</t>
  </si>
  <si>
    <t>C0787</t>
  </si>
  <si>
    <t>PLEUPLA_FS5_C0817</t>
  </si>
  <si>
    <t>C0817</t>
  </si>
  <si>
    <t>PLEUPLA_FS5_C0818</t>
  </si>
  <si>
    <t>C0818</t>
  </si>
  <si>
    <t>PLEUPLA_FS5_C0819</t>
  </si>
  <si>
    <t>C0819</t>
  </si>
  <si>
    <t>SOLESOL_FS5_C0836</t>
  </si>
  <si>
    <t>C0836</t>
  </si>
  <si>
    <t>SOLESOL_FS5_C0838</t>
  </si>
  <si>
    <t>C0838</t>
  </si>
  <si>
    <t>SOLESOL_FS5_C0842</t>
  </si>
  <si>
    <t>C0842</t>
  </si>
  <si>
    <t>PLEUPLA_FS5_C0874</t>
  </si>
  <si>
    <t>C0874</t>
  </si>
  <si>
    <t>PLEUPLA_FS5_C0876</t>
  </si>
  <si>
    <t>C0876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</si>
  <si>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</si>
  <si>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</si>
  <si>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</si>
  <si>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</si>
  <si>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</si>
  <si>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</si>
  <si>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</si>
  <si>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</si>
  <si>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</si>
  <si>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</si>
  <si>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</si>
  <si>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</si>
  <si>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</si>
  <si>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</si>
  <si>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</si>
  <si>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</si>
  <si>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</si>
  <si>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</si>
  <si>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</si>
  <si>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</si>
  <si>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</si>
  <si>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</si>
  <si>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</si>
  <si>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</si>
  <si>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</si>
  <si>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</si>
  <si>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</si>
  <si>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</si>
  <si>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</si>
  <si>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</si>
  <si>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</si>
  <si>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</si>
  <si>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</si>
  <si>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</si>
  <si>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</si>
  <si>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</si>
  <si>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</si>
  <si>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</si>
  <si>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</si>
  <si>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</si>
  <si>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</si>
  <si>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</si>
  <si>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</si>
  <si>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</si>
  <si>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</si>
  <si>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</si>
  <si>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</si>
  <si>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</si>
  <si>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</si>
  <si>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</si>
  <si>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</si>
  <si>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</si>
  <si>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</si>
  <si>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</si>
  <si>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</si>
  <si>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</si>
  <si>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</si>
  <si>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</si>
  <si>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</si>
  <si>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</si>
  <si>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</si>
  <si>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</si>
  <si>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</si>
  <si>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</si>
  <si>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</si>
  <si>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</si>
  <si>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</si>
  <si>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</si>
  <si>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</si>
  <si>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</si>
  <si>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</si>
  <si>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</si>
  <si>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</si>
  <si>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</si>
  <si>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</si>
  <si>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</si>
  <si>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</si>
  <si>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</si>
  <si>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</si>
  <si>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</si>
  <si>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</si>
  <si>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</si>
  <si>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</si>
  <si>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</si>
  <si>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</si>
  <si>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</si>
  <si>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</si>
  <si>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</si>
  <si>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</si>
  <si>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</si>
  <si>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</si>
  <si>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</si>
  <si>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</si>
  <si>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</si>
  <si>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</si>
  <si>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</si>
  <si>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</si>
  <si>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</si>
  <si>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</si>
  <si>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</si>
  <si>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</si>
  <si>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</si>
  <si>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</si>
  <si>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</si>
  <si>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</si>
  <si>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Limecola_baltica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</si>
  <si>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</si>
  <si>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</si>
  <si>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</si>
  <si>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</si>
  <si>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</si>
  <si>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</si>
  <si>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</si>
  <si>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</si>
  <si>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</si>
  <si>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</si>
  <si>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</si>
  <si>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</si>
  <si>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</si>
  <si>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</si>
  <si>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</si>
  <si>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</si>
  <si>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</si>
  <si>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</si>
  <si>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</si>
  <si>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</si>
  <si>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</si>
  <si>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</si>
  <si>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</si>
  <si>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</si>
  <si>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</si>
  <si>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</si>
  <si>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</si>
  <si>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</si>
  <si>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</si>
  <si>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</si>
  <si>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</si>
  <si>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</si>
  <si>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</si>
  <si>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</si>
  <si>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</si>
  <si>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</si>
  <si>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</si>
  <si>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</si>
  <si>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</si>
  <si>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</si>
  <si>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</si>
  <si>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</si>
  <si>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</si>
  <si>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</si>
  <si>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</si>
  <si>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</si>
  <si>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</si>
  <si>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</si>
  <si>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</si>
  <si>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</si>
  <si>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</si>
  <si>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</si>
  <si>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</si>
  <si>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</si>
  <si>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</si>
  <si>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</si>
  <si>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</si>
  <si>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</si>
  <si>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</si>
  <si>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</si>
  <si>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</si>
  <si>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</si>
  <si>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</si>
  <si>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</si>
  <si>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</si>
  <si>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</si>
  <si>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</si>
  <si>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</si>
  <si>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</si>
  <si>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</si>
  <si>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</si>
  <si>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</si>
  <si>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</si>
  <si>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</si>
  <si>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</si>
  <si>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</si>
  <si>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</si>
  <si>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</si>
  <si>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</si>
  <si>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</si>
  <si>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</si>
  <si>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</si>
  <si>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</si>
  <si>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</si>
  <si>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</si>
  <si>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</si>
  <si>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</si>
  <si>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</si>
  <si>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</si>
  <si>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</si>
  <si>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</si>
  <si>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</si>
  <si>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</si>
  <si>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</si>
  <si>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</si>
  <si>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</si>
  <si>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</si>
  <si>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</si>
  <si>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</si>
  <si>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</si>
  <si>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</si>
  <si>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</si>
  <si>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</si>
  <si>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</si>
  <si>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</si>
  <si>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</si>
  <si>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</si>
  <si>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</si>
  <si>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</si>
  <si>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</si>
  <si>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</si>
  <si>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</si>
  <si>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</si>
  <si>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</si>
  <si>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</si>
  <si>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</si>
  <si>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</si>
  <si>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</si>
  <si>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</si>
  <si>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</si>
  <si>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</si>
  <si>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</si>
  <si>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</si>
  <si>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</si>
  <si>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</si>
  <si>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</si>
  <si>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</si>
  <si>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</si>
  <si>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</si>
  <si>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</si>
  <si>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</si>
  <si>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</si>
  <si>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</si>
  <si>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</si>
  <si>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</si>
  <si>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</si>
  <si>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</si>
  <si>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</si>
  <si>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</si>
  <si>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</si>
  <si>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</si>
  <si>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</si>
  <si>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</si>
  <si>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</si>
  <si>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</si>
  <si>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</si>
  <si>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</si>
  <si>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</si>
  <si>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</si>
  <si>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</si>
  <si>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</si>
  <si>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</si>
  <si>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</si>
  <si>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</si>
  <si>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</si>
  <si>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</si>
  <si>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</si>
  <si>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</si>
  <si>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</si>
  <si>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</si>
  <si>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</si>
  <si>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</si>
  <si>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</si>
  <si>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</si>
  <si>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</si>
  <si>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</si>
  <si>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</si>
  <si>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</si>
  <si>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</si>
  <si>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</si>
  <si>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</si>
  <si>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</si>
  <si>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</si>
  <si>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</si>
  <si>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</si>
  <si>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</si>
  <si>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</si>
  <si>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</si>
  <si>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</si>
  <si>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</si>
  <si>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</si>
  <si>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</si>
  <si>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</si>
  <si>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</si>
  <si>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</si>
  <si>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</si>
  <si>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</si>
  <si>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</si>
  <si>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</si>
  <si>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</si>
  <si>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</si>
  <si>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</si>
  <si>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</si>
  <si>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</si>
  <si>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</si>
  <si>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</si>
  <si>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</si>
  <si>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</si>
  <si>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</si>
  <si>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</si>
  <si>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</si>
  <si>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</si>
  <si>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</si>
  <si>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</si>
  <si>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</si>
  <si>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</si>
  <si>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</si>
  <si>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</si>
  <si>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</si>
  <si>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</si>
  <si>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</si>
  <si>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</si>
  <si>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</si>
  <si>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</si>
  <si>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</si>
  <si>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</si>
  <si>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</si>
  <si>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</si>
  <si>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</si>
  <si>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</si>
  <si>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</si>
  <si>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</si>
  <si>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</si>
  <si>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</si>
  <si>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</si>
  <si>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</si>
  <si>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</si>
  <si>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</si>
  <si>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PFDoA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</si>
  <si>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</si>
  <si>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</si>
  <si>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</si>
  <si>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</si>
  <si>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</si>
  <si>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</si>
  <si>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</si>
  <si>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</si>
  <si>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</si>
  <si>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</si>
  <si>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PFECHS</t>
  </si>
  <si>
    <t>NaDONA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</si>
  <si>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</si>
  <si>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</si>
  <si>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</si>
  <si>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</si>
  <si>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</si>
  <si>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</si>
  <si>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</si>
  <si>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</si>
  <si>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</si>
  <si>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</si>
  <si>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</si>
  <si>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</si>
  <si>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</si>
  <si>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</si>
  <si>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</si>
  <si>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</si>
  <si>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</si>
  <si>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</si>
  <si>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</si>
  <si>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</si>
  <si>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</si>
  <si>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</si>
  <si>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</si>
  <si>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</si>
  <si>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</si>
  <si>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</si>
  <si>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</si>
  <si>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</si>
  <si>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</si>
  <si>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</si>
  <si>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</si>
  <si>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</si>
  <si>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</si>
  <si>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</si>
  <si>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</si>
  <si>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</si>
  <si>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</si>
  <si>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</si>
  <si>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</si>
  <si>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</si>
  <si>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</si>
  <si>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</si>
  <si>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</si>
  <si>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</si>
  <si>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</si>
  <si>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</si>
  <si>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</si>
  <si>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</si>
  <si>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</si>
  <si>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</si>
  <si>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</si>
  <si>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</si>
  <si>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</si>
  <si>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</si>
  <si>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</si>
  <si>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</si>
  <si>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</si>
  <si>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</si>
  <si>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</si>
  <si>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</si>
  <si>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</si>
  <si>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</si>
  <si>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</si>
  <si>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</si>
  <si>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</si>
  <si>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</si>
  <si>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</si>
  <si>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</si>
  <si>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</si>
  <si>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</si>
  <si>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</si>
  <si>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</si>
  <si>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</si>
  <si>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</si>
  <si>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</si>
  <si>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</si>
  <si>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</si>
  <si>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</si>
  <si>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</si>
  <si>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</si>
  <si>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</si>
  <si>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</si>
  <si>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</si>
  <si>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</si>
  <si>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</si>
  <si>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</si>
  <si>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</si>
  <si>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</si>
  <si>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</si>
  <si>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</si>
  <si>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</si>
  <si>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</si>
  <si>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</si>
  <si>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</si>
  <si>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</si>
  <si>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</si>
  <si>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</si>
  <si>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</si>
  <si>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</si>
  <si>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</si>
  <si>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</si>
  <si>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</si>
  <si>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</si>
  <si>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</si>
  <si>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</si>
  <si>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</si>
  <si>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</si>
  <si>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</si>
  <si>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</si>
  <si>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</si>
  <si>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</si>
  <si>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</si>
  <si>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</si>
  <si>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</si>
  <si>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</si>
  <si>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</si>
  <si>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</si>
  <si>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</si>
  <si>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</si>
  <si>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</si>
  <si>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</si>
  <si>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</si>
  <si>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</si>
  <si>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</si>
  <si>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</si>
  <si>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</si>
  <si>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</si>
  <si>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</si>
  <si>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</si>
  <si>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</si>
  <si>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</si>
  <si>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</si>
  <si>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</si>
  <si>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</si>
  <si>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</si>
  <si>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</si>
  <si>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</si>
  <si>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</si>
  <si>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</si>
  <si>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</si>
  <si>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</si>
  <si>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</si>
  <si>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</si>
  <si>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</si>
  <si>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</si>
  <si>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</si>
  <si>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</si>
  <si>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</si>
  <si>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</si>
  <si>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</si>
  <si>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</si>
  <si>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</si>
  <si>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</si>
  <si>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</si>
  <si>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</si>
  <si>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</si>
  <si>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</si>
  <si>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</si>
  <si>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</si>
  <si>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</si>
  <si>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</si>
  <si>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</si>
  <si>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</si>
  <si>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</si>
  <si>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</si>
  <si>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</si>
  <si>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</si>
  <si>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</si>
  <si>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</si>
  <si>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</si>
  <si>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</si>
  <si>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</si>
  <si>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</si>
  <si>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</si>
  <si>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</si>
  <si>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</si>
  <si>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</si>
  <si>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</si>
  <si>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</si>
  <si>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</si>
  <si>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</si>
  <si>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</si>
  <si>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</si>
  <si>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</si>
  <si>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</si>
  <si>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</si>
  <si>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</si>
  <si>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</si>
  <si>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</si>
  <si>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</si>
  <si>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</si>
  <si>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</si>
  <si>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</si>
  <si>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</si>
  <si>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</si>
  <si>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</si>
  <si>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</si>
  <si>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</si>
  <si>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</si>
  <si>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</si>
  <si>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</si>
  <si>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</si>
  <si>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</si>
  <si>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</si>
  <si>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</si>
  <si>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</si>
  <si>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</si>
  <si>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</si>
  <si>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</si>
  <si>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</si>
  <si>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</si>
  <si>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</si>
  <si>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</si>
  <si>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</si>
  <si>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</si>
  <si>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</si>
  <si>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</si>
  <si>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</si>
  <si>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</si>
  <si>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</si>
  <si>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</si>
  <si>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</si>
  <si>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</si>
  <si>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</si>
  <si>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</si>
  <si>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</si>
  <si>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</si>
  <si>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</si>
  <si>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</si>
  <si>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</si>
  <si>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</si>
  <si>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</si>
  <si>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</si>
  <si>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</si>
  <si>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</si>
  <si>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</si>
  <si>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</si>
  <si>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</si>
  <si>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</si>
  <si>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</si>
  <si>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</si>
  <si>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</si>
  <si>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</si>
  <si>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</si>
  <si>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</si>
  <si>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</si>
  <si>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</si>
  <si>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</si>
  <si>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</si>
  <si>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</si>
  <si>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</si>
  <si>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</si>
  <si>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</si>
  <si>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</si>
  <si>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</si>
  <si>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</si>
  <si>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</si>
  <si>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</si>
  <si>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</si>
  <si>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</si>
  <si>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</si>
  <si>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</si>
  <si>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</si>
  <si>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</si>
  <si>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</si>
  <si>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</si>
  <si>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</si>
  <si>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</si>
  <si>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</si>
  <si>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</si>
  <si>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</si>
  <si>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</si>
  <si>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</si>
  <si>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</si>
  <si>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</si>
  <si>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</si>
  <si>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</si>
  <si>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</si>
  <si>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</si>
  <si>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</si>
  <si>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</si>
  <si>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</si>
  <si>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</si>
  <si>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</si>
  <si>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</si>
  <si>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</si>
  <si>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</si>
  <si>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</si>
  <si>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</si>
  <si>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</si>
  <si>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</si>
  <si>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</si>
  <si>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</si>
  <si>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</si>
  <si>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</si>
  <si>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</si>
  <si>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</si>
  <si>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</si>
  <si>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</si>
  <si>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</si>
  <si>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</si>
  <si>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</si>
  <si>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</si>
  <si>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</si>
  <si>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</si>
  <si>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</si>
  <si>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</si>
  <si>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</si>
  <si>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</si>
  <si>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</si>
  <si>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</si>
  <si>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</si>
  <si>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</si>
  <si>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</si>
  <si>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</si>
  <si>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</si>
  <si>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</si>
  <si>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</si>
  <si>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</si>
  <si>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</si>
  <si>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a-HBCDD_ng_g-1ps</t>
  </si>
  <si>
    <t>b-HBCDD_ng_g-1ps</t>
  </si>
  <si>
    <t>g-HBCDD_ng_g-1ps</t>
  </si>
  <si>
    <t>Indices gonado- et hépato-somatiques</t>
  </si>
  <si>
    <t>Analysis</t>
  </si>
  <si>
    <t>Unit</t>
  </si>
  <si>
    <t>Comment</t>
  </si>
  <si>
    <t>IGS</t>
  </si>
  <si>
    <t>%</t>
  </si>
  <si>
    <t>=Poids_gonades*100/Poids plein</t>
  </si>
  <si>
    <t>IHS</t>
  </si>
  <si>
    <t>=Poids_foie*100/Poids plein</t>
  </si>
  <si>
    <t>Indices de gravité des lésions hépatiqes et gonadiques</t>
  </si>
  <si>
    <t>Histo Hepatique</t>
  </si>
  <si>
    <t>Note</t>
  </si>
  <si>
    <t>Non Specific Lesions</t>
  </si>
  <si>
    <t>Necrosis</t>
  </si>
  <si>
    <t>Apoptosis</t>
  </si>
  <si>
    <t>Lipidosis</t>
  </si>
  <si>
    <t>Haemosiderosis</t>
  </si>
  <si>
    <t>Variable glycogen content</t>
  </si>
  <si>
    <t>Increased numbers and size of macrophage aggregates</t>
  </si>
  <si>
    <t>Lymphocytic infiltration</t>
  </si>
  <si>
    <t>Granuloma &amp; Abscess</t>
  </si>
  <si>
    <t>Fibrosis</t>
  </si>
  <si>
    <t>Regeneration</t>
  </si>
  <si>
    <t>Early Toxicopathic non neoplastic lesions</t>
  </si>
  <si>
    <t>Foci of cellular altreration (FCA)</t>
  </si>
  <si>
    <t>Clear cell foci</t>
  </si>
  <si>
    <t>Vacuolated foci</t>
  </si>
  <si>
    <t>Eosinophilic foci</t>
  </si>
  <si>
    <t>Basophilic foci</t>
  </si>
  <si>
    <t>Mixed cell foci</t>
  </si>
  <si>
    <t>Benign Neoplasms</t>
  </si>
  <si>
    <t>Hepatocellular adenoma</t>
  </si>
  <si>
    <t>Cholangiomas</t>
  </si>
  <si>
    <t>Hemangiomas</t>
  </si>
  <si>
    <t>Pancreatic acinar &amp; cell adenomas</t>
  </si>
  <si>
    <t>Malignant Neoplasms</t>
  </si>
  <si>
    <t>Hepatocellular carcinoma</t>
  </si>
  <si>
    <t>Cholangiocarcinoma</t>
  </si>
  <si>
    <t>Pancreatic acinar cell carcinoma</t>
  </si>
  <si>
    <t>Mixed cell carcinoma</t>
  </si>
  <si>
    <t>Other</t>
  </si>
  <si>
    <t>Histo Gonadique</t>
  </si>
  <si>
    <t>OVOGENESE</t>
  </si>
  <si>
    <t>_</t>
  </si>
  <si>
    <t>Male</t>
  </si>
  <si>
    <t>Ovocytes prévitellogéniques</t>
  </si>
  <si>
    <t>II</t>
  </si>
  <si>
    <t xml:space="preserve">Apparition de vésicules vitellines </t>
  </si>
  <si>
    <t>III</t>
  </si>
  <si>
    <t>Ovocytes remplis de vésicules vitellines</t>
  </si>
  <si>
    <t>IV</t>
  </si>
  <si>
    <t>Ovocytes avec globules vitellins + migration de la vésicules germinale</t>
  </si>
  <si>
    <t>V</t>
  </si>
  <si>
    <t>Disparition de la VG + Augmentation du volume</t>
  </si>
  <si>
    <t>Post-Ponte</t>
  </si>
  <si>
    <t>Atrésie</t>
  </si>
  <si>
    <t>AChE</t>
  </si>
  <si>
    <t>µmol/min/mg</t>
  </si>
  <si>
    <t>EROD</t>
  </si>
  <si>
    <t>pmol/min/mg</t>
  </si>
  <si>
    <t>valeurs fortes qui chez le flet permettraient de considérer l’individu comme « Impacté »</t>
  </si>
  <si>
    <t>COMET_OTM</t>
  </si>
  <si>
    <t>Olive Tail Moment</t>
  </si>
  <si>
    <t>COMET_pDNAtail</t>
  </si>
  <si>
    <t>%DNA Tail</t>
  </si>
  <si>
    <t>µNoyaux</t>
  </si>
  <si>
    <t>‰</t>
  </si>
  <si>
    <t>VTG</t>
  </si>
  <si>
    <t>ng/mL (Plasma)</t>
  </si>
  <si>
    <t>Serie</t>
  </si>
  <si>
    <t>Date de pêche</t>
  </si>
  <si>
    <t>Individu</t>
  </si>
  <si>
    <t>Stade</t>
  </si>
  <si>
    <t>LT (cm)</t>
  </si>
  <si>
    <t>LT_sd</t>
  </si>
  <si>
    <t>LS (cm)</t>
  </si>
  <si>
    <t>LS_sd</t>
  </si>
  <si>
    <t>Poids plein (g)</t>
  </si>
  <si>
    <t>Pds_plein_sd</t>
  </si>
  <si>
    <t>Poids vide (g)</t>
  </si>
  <si>
    <t>Pds_vide_sd</t>
  </si>
  <si>
    <t>Sexe</t>
  </si>
  <si>
    <t>Poids gonades (g)</t>
  </si>
  <si>
    <t>Poids foie (g)</t>
  </si>
  <si>
    <t>Remarque</t>
  </si>
  <si>
    <t>AChE_mean</t>
  </si>
  <si>
    <t>AChE_sd</t>
  </si>
  <si>
    <t>EROD_mean</t>
  </si>
  <si>
    <t>EROD_sd</t>
  </si>
  <si>
    <t>COMET_OTM_sd</t>
  </si>
  <si>
    <t>VTG_mean</t>
  </si>
  <si>
    <t>VTG_sd</t>
  </si>
  <si>
    <t>serie 1</t>
  </si>
  <si>
    <t>Emb_1-10</t>
  </si>
  <si>
    <t>FN_1-10</t>
  </si>
  <si>
    <t>FS 1</t>
  </si>
  <si>
    <t>serie 2</t>
  </si>
  <si>
    <t>G1S1</t>
  </si>
  <si>
    <t>G1S2</t>
  </si>
  <si>
    <t>G1S3</t>
  </si>
  <si>
    <t>G1S4</t>
  </si>
  <si>
    <t>G1S5</t>
  </si>
  <si>
    <t>G1S6</t>
  </si>
  <si>
    <t>G1S7</t>
  </si>
  <si>
    <t>G1S8</t>
  </si>
  <si>
    <t>G1S9</t>
  </si>
  <si>
    <t>G1S10</t>
  </si>
  <si>
    <t>G1S11</t>
  </si>
  <si>
    <t>G1S12</t>
  </si>
  <si>
    <t>G1S13</t>
  </si>
  <si>
    <t>G1S14</t>
  </si>
  <si>
    <t>G1S15</t>
  </si>
  <si>
    <t>G1S16</t>
  </si>
  <si>
    <t>G1S17</t>
  </si>
  <si>
    <t>Parasite intestinal</t>
  </si>
  <si>
    <t>G1S18</t>
  </si>
  <si>
    <t>G1S19</t>
  </si>
  <si>
    <t>G1S20</t>
  </si>
  <si>
    <t>G1S21</t>
  </si>
  <si>
    <t>G1S22</t>
  </si>
  <si>
    <t>G1S23</t>
  </si>
  <si>
    <t>G1S24</t>
  </si>
  <si>
    <t>G1S25</t>
  </si>
  <si>
    <t>G1S26</t>
  </si>
  <si>
    <t>G1S27</t>
  </si>
  <si>
    <t>G1S28</t>
  </si>
  <si>
    <t>G1S29</t>
  </si>
  <si>
    <t>G1S30</t>
  </si>
  <si>
    <t>G1S31</t>
  </si>
  <si>
    <t>G1S32</t>
  </si>
  <si>
    <t>serie 3</t>
  </si>
  <si>
    <t>G1-1</t>
  </si>
  <si>
    <t>G1-2</t>
  </si>
  <si>
    <t>G1-3</t>
  </si>
  <si>
    <t>G1-4</t>
  </si>
  <si>
    <t>G1-5</t>
  </si>
  <si>
    <t>G1-6</t>
  </si>
  <si>
    <t>G1-7</t>
  </si>
  <si>
    <t>G1-8</t>
  </si>
  <si>
    <t>G1-9</t>
  </si>
  <si>
    <t>G1-10</t>
  </si>
  <si>
    <t>G1-11</t>
  </si>
  <si>
    <t>G1-12</t>
  </si>
  <si>
    <t>G1-13</t>
  </si>
  <si>
    <t>G1-14</t>
  </si>
  <si>
    <t>G1-15</t>
  </si>
  <si>
    <t>serie 4</t>
  </si>
  <si>
    <t>G2-1</t>
  </si>
  <si>
    <t>I et II</t>
  </si>
  <si>
    <t>G2-2</t>
  </si>
  <si>
    <t>I et III</t>
  </si>
  <si>
    <t>G2-3</t>
  </si>
  <si>
    <t>G2-4</t>
  </si>
  <si>
    <t>G2-5</t>
  </si>
  <si>
    <t>G2-6</t>
  </si>
  <si>
    <t>G2-7</t>
  </si>
  <si>
    <t>G2-8</t>
  </si>
  <si>
    <t>G2-9</t>
  </si>
  <si>
    <t>G2-10</t>
  </si>
  <si>
    <t>G2-11</t>
  </si>
  <si>
    <t>G2-12</t>
  </si>
  <si>
    <t>G2-13</t>
  </si>
  <si>
    <t>G2-14</t>
  </si>
  <si>
    <t>G2-15</t>
  </si>
  <si>
    <t>Emb 1</t>
  </si>
  <si>
    <t>Emb 2</t>
  </si>
  <si>
    <t>Emb 3</t>
  </si>
  <si>
    <t>Emb 4</t>
  </si>
  <si>
    <t>Emb 5</t>
  </si>
  <si>
    <t>Emb 6</t>
  </si>
  <si>
    <t>Emb 7</t>
  </si>
  <si>
    <t>Emb 8</t>
  </si>
  <si>
    <t>Emb 9</t>
  </si>
  <si>
    <t>Emb 10</t>
  </si>
  <si>
    <t>FN 1</t>
  </si>
  <si>
    <t>FN 2</t>
  </si>
  <si>
    <t>FN 3</t>
  </si>
  <si>
    <t>FN 4</t>
  </si>
  <si>
    <t>FN 5</t>
  </si>
  <si>
    <t>FN 6</t>
  </si>
  <si>
    <t>FN 7</t>
  </si>
  <si>
    <t>FN 8</t>
  </si>
  <si>
    <t>FN 9</t>
  </si>
  <si>
    <t>FN 10</t>
  </si>
  <si>
    <t>FS 2</t>
  </si>
  <si>
    <t>FS 3</t>
  </si>
  <si>
    <t>FS 4</t>
  </si>
  <si>
    <t>FS 5</t>
  </si>
  <si>
    <t>FS 6</t>
  </si>
  <si>
    <t>FS 7</t>
  </si>
  <si>
    <t>FS 8</t>
  </si>
  <si>
    <t>FS 9</t>
  </si>
  <si>
    <t>FS 10</t>
  </si>
  <si>
    <t>RESULTS BIOMARKERS</t>
  </si>
  <si>
    <t>Sheet Solebiomark</t>
  </si>
  <si>
    <t>sole_G0pool_biomark</t>
  </si>
  <si>
    <t>SHEET "sole_G0pool_biomark"</t>
  </si>
  <si>
    <t>détail des biométries des pools d'individus G0</t>
  </si>
  <si>
    <t>b.HBCDD_pg_gdw</t>
  </si>
  <si>
    <t>a.HBCDD_pg_gdw</t>
  </si>
  <si>
    <t>g.HBCDD_pg_gdw</t>
  </si>
  <si>
    <t>PFUnDA</t>
  </si>
  <si>
    <t xml:space="preserve">PFUnDA </t>
  </si>
  <si>
    <t>HFPO-DA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</si>
  <si>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</si>
  <si>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</si>
  <si>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</si>
  <si>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</si>
  <si>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</si>
  <si>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</si>
  <si>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</si>
  <si>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</si>
  <si>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EtFOSA</t>
  </si>
  <si>
    <t>MeFOSA</t>
  </si>
  <si>
    <t xml:space="preserve">4:2 FTSA </t>
  </si>
  <si>
    <t xml:space="preserve">6:2 FTSA </t>
  </si>
  <si>
    <t>a-HBCDD_pg_g-1ps</t>
  </si>
  <si>
    <t>b-HBCDD_pg_g-1ps</t>
  </si>
  <si>
    <t>g-HBCDD_pg_g-1ps</t>
  </si>
  <si>
    <t>63&lt;X&lt;125</t>
  </si>
  <si>
    <t>125&lt;X&lt;250</t>
  </si>
  <si>
    <t>250&lt;X&lt;500</t>
  </si>
  <si>
    <t>500&lt;X&lt;750</t>
  </si>
  <si>
    <t>750&lt;X&lt;1000</t>
  </si>
  <si>
    <t>1000&lt;X&lt;2000</t>
  </si>
  <si>
    <t>6EM29</t>
  </si>
  <si>
    <t>6EM47</t>
  </si>
  <si>
    <t>6EM52</t>
  </si>
  <si>
    <t>6FNprox8</t>
  </si>
  <si>
    <t>6FNproxR8</t>
  </si>
  <si>
    <t>6FN14</t>
  </si>
  <si>
    <t>6FS19</t>
  </si>
  <si>
    <t>6FS59</t>
  </si>
  <si>
    <t>10EM29</t>
  </si>
  <si>
    <t>10EMprox47</t>
  </si>
  <si>
    <t>10EM52</t>
  </si>
  <si>
    <t>10FN8</t>
  </si>
  <si>
    <t>10FNproxR8</t>
  </si>
  <si>
    <t>10FN14</t>
  </si>
  <si>
    <t>10FS19</t>
  </si>
  <si>
    <t>10FS59</t>
  </si>
  <si>
    <t>1810EM29</t>
  </si>
  <si>
    <t>1810EMprox47</t>
  </si>
  <si>
    <t>1810EM52</t>
  </si>
  <si>
    <t>1810FNprox8</t>
  </si>
  <si>
    <t>1810FN14</t>
  </si>
  <si>
    <t>1810FNproxR8</t>
  </si>
  <si>
    <t>1810FS19</t>
  </si>
  <si>
    <t>1810FS59</t>
  </si>
  <si>
    <t>X&lt;63</t>
  </si>
  <si>
    <t>zone_publi</t>
  </si>
  <si>
    <t>Northern sector</t>
  </si>
  <si>
    <t>Southern sector</t>
  </si>
  <si>
    <t>site</t>
  </si>
  <si>
    <t>EM29</t>
  </si>
  <si>
    <t>EM47</t>
  </si>
  <si>
    <t>FN14</t>
  </si>
  <si>
    <t>FNR8</t>
  </si>
  <si>
    <t>N49°28.004'</t>
  </si>
  <si>
    <t>N 49°25.128'</t>
  </si>
  <si>
    <t>N49°27.309'</t>
  </si>
  <si>
    <t>N49°27.022</t>
  </si>
  <si>
    <t>N49°26.564'</t>
  </si>
  <si>
    <t>N49°27.166</t>
  </si>
  <si>
    <t>N49°24.839'</t>
  </si>
  <si>
    <t>N49°23.948'</t>
  </si>
  <si>
    <t>N49°28.002'</t>
  </si>
  <si>
    <t>N49°24.463'</t>
  </si>
  <si>
    <t>N49°27.064'</t>
  </si>
  <si>
    <t>N49°26.865'</t>
  </si>
  <si>
    <t>N49°26.553'</t>
  </si>
  <si>
    <t>N49°27.153'</t>
  </si>
  <si>
    <t>N49°24.838'</t>
  </si>
  <si>
    <t>N49°24.754'</t>
  </si>
  <si>
    <t>N49°28.048'</t>
  </si>
  <si>
    <t>N49°24.689'</t>
  </si>
  <si>
    <t>N49°27.016'</t>
  </si>
  <si>
    <t>N49°26.901</t>
  </si>
  <si>
    <t>N49°27.152'</t>
  </si>
  <si>
    <t>N49°24.865'</t>
  </si>
  <si>
    <t>N49°24.535'</t>
  </si>
  <si>
    <t>E0°05.372'</t>
  </si>
  <si>
    <t>E 0°02.602'</t>
  </si>
  <si>
    <t>E0°00.265'</t>
  </si>
  <si>
    <t>E0°10.719'</t>
  </si>
  <si>
    <t>E0°16.243'</t>
  </si>
  <si>
    <t>E0°08.645'</t>
  </si>
  <si>
    <t>E0°08.724'</t>
  </si>
  <si>
    <t>E0°03.895'</t>
  </si>
  <si>
    <t>E0°05.365'</t>
  </si>
  <si>
    <t>E0°02.572'</t>
  </si>
  <si>
    <t>E0°00.600'</t>
  </si>
  <si>
    <t>E0°10.668'</t>
  </si>
  <si>
    <t>E0°16.253'</t>
  </si>
  <si>
    <t>E0°08.635'</t>
  </si>
  <si>
    <t>E0°08.791'</t>
  </si>
  <si>
    <t>E0°04.587'</t>
  </si>
  <si>
    <t>E0°02.680'</t>
  </si>
  <si>
    <t>E0°00.654'</t>
  </si>
  <si>
    <t>E0°10.743'</t>
  </si>
  <si>
    <t>E0°08.636'</t>
  </si>
  <si>
    <t>E0°08.876'</t>
  </si>
  <si>
    <t>E0°04.301'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</si>
  <si>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</si>
  <si>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</si>
  <si>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</si>
  <si>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</si>
  <si>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</si>
  <si>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</si>
  <si>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</si>
  <si>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</si>
  <si>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other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</si>
  <si>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</si>
  <si>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</si>
  <si>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</si>
  <si>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</si>
  <si>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</si>
  <si>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</si>
  <si>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</si>
  <si>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</si>
  <si>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unit_sediment</t>
  </si>
  <si>
    <t>linearity_domain_sediment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</si>
  <si>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</si>
  <si>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</si>
  <si>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</si>
  <si>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</si>
  <si>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</si>
  <si>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</si>
  <si>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</si>
  <si>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</si>
  <si>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</si>
  <si>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</si>
  <si>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</si>
  <si>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</si>
  <si>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</si>
  <si>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</si>
  <si>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</si>
  <si>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</si>
  <si>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</si>
  <si>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</si>
  <si>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</si>
  <si>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</si>
  <si>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</si>
  <si>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</si>
  <si>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</si>
  <si>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</si>
  <si>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</si>
  <si>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</si>
  <si>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</si>
  <si>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saison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</si>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</sst>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Tahoma"/>
      <family val="2"/>
    </font>
    <font>
      <sz val="11"/>
      <color theme="1"/>
      <name val="Calibri"/>
      <family val="2"/>
    </font>
    <font>
      <b/>
      <sz val="20"/>
      <color theme="1"/>
      <name val="Arial Black"/>
      <family val="2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lightGray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0" fillId="0" borderId="0"/>
  </cellStyleXfs>
  <cellXfs count="677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3" xfId="0" applyBorder="1"/>
    <xf numFmtId="0" fontId="1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4" fillId="0" borderId="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164" fontId="0" fillId="0" borderId="0" xfId="0" applyNumberFormat="1" applyFill="1" applyBorder="1"/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7" fontId="0" fillId="0" borderId="4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164" fontId="0" fillId="0" borderId="4" xfId="0" applyNumberFormat="1" applyFill="1" applyBorder="1"/>
    <xf numFmtId="0" fontId="0" fillId="0" borderId="4" xfId="0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14" fontId="0" fillId="0" borderId="4" xfId="0" applyNumberFormat="1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7" fontId="0" fillId="2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3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165" fontId="10" fillId="0" borderId="3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11" fillId="3" borderId="0" xfId="0" applyNumberFormat="1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/>
    <xf numFmtId="2" fontId="6" fillId="0" borderId="0" xfId="0" applyNumberFormat="1" applyFont="1" applyFill="1" applyBorder="1"/>
    <xf numFmtId="17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2" fontId="15" fillId="0" borderId="0" xfId="0" applyNumberFormat="1" applyFon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165" fontId="11" fillId="3" borderId="10" xfId="0" applyNumberFormat="1" applyFont="1" applyFill="1" applyBorder="1" applyAlignment="1" applyProtection="1">
      <alignment horizontal="center"/>
      <protection locked="0"/>
    </xf>
    <xf numFmtId="2" fontId="0" fillId="0" borderId="10" xfId="0" applyNumberFormat="1" applyBorder="1"/>
    <xf numFmtId="2" fontId="0" fillId="0" borderId="10" xfId="0" applyNumberForma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center" vertical="center"/>
    </xf>
    <xf numFmtId="2" fontId="10" fillId="0" borderId="1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" fontId="17" fillId="0" borderId="1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ont="1" applyFill="1" applyBorder="1"/>
    <xf numFmtId="0" fontId="0" fillId="0" borderId="10" xfId="0" applyFill="1" applyBorder="1"/>
    <xf numFmtId="2" fontId="0" fillId="0" borderId="11" xfId="0" applyNumberFormat="1" applyBorder="1"/>
    <xf numFmtId="0" fontId="0" fillId="0" borderId="11" xfId="0" applyBorder="1"/>
    <xf numFmtId="0" fontId="0" fillId="0" borderId="12" xfId="0" applyBorder="1"/>
    <xf numFmtId="1" fontId="0" fillId="0" borderId="11" xfId="0" applyNumberFormat="1" applyBorder="1" applyAlignment="1">
      <alignment horizontal="center"/>
    </xf>
    <xf numFmtId="0" fontId="15" fillId="0" borderId="11" xfId="0" applyFont="1" applyBorder="1" applyAlignment="1">
      <alignment horizontal="center"/>
    </xf>
    <xf numFmtId="1" fontId="9" fillId="5" borderId="11" xfId="0" applyNumberFormat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/>
    </xf>
    <xf numFmtId="0" fontId="9" fillId="5" borderId="0" xfId="0" quotePrefix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 wrapText="1"/>
    </xf>
    <xf numFmtId="2" fontId="9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 wrapText="1"/>
    </xf>
    <xf numFmtId="165" fontId="11" fillId="4" borderId="11" xfId="0" applyNumberFormat="1" applyFont="1" applyFill="1" applyBorder="1" applyAlignment="1" applyProtection="1">
      <alignment horizontal="center"/>
      <protection locked="0"/>
    </xf>
    <xf numFmtId="2" fontId="0" fillId="0" borderId="11" xfId="0" applyNumberFormat="1" applyFill="1" applyBorder="1"/>
    <xf numFmtId="165" fontId="11" fillId="3" borderId="11" xfId="0" applyNumberFormat="1" applyFont="1" applyFill="1" applyBorder="1" applyAlignment="1" applyProtection="1">
      <alignment horizontal="center"/>
      <protection locked="0"/>
    </xf>
    <xf numFmtId="2" fontId="6" fillId="0" borderId="11" xfId="0" applyNumberFormat="1" applyFont="1" applyFill="1" applyBorder="1"/>
    <xf numFmtId="165" fontId="11" fillId="4" borderId="12" xfId="0" applyNumberFormat="1" applyFont="1" applyFill="1" applyBorder="1" applyAlignment="1" applyProtection="1">
      <alignment horizontal="center"/>
      <protection locked="0"/>
    </xf>
    <xf numFmtId="2" fontId="9" fillId="3" borderId="11" xfId="0" applyNumberFormat="1" applyFont="1" applyFill="1" applyBorder="1" applyAlignment="1">
      <alignment horizontal="center" vertical="center"/>
    </xf>
    <xf numFmtId="2" fontId="10" fillId="2" borderId="11" xfId="0" applyNumberFormat="1" applyFont="1" applyFill="1" applyBorder="1" applyAlignment="1">
      <alignment horizontal="center"/>
    </xf>
    <xf numFmtId="0" fontId="10" fillId="0" borderId="11" xfId="0" applyFont="1" applyBorder="1"/>
    <xf numFmtId="0" fontId="10" fillId="0" borderId="11" xfId="0" applyFont="1" applyBorder="1" applyAlignment="1">
      <alignment horizontal="center"/>
    </xf>
    <xf numFmtId="0" fontId="10" fillId="0" borderId="12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6" fillId="0" borderId="3" xfId="0" applyFont="1" applyBorder="1"/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7" fontId="10" fillId="0" borderId="10" xfId="0" applyNumberFormat="1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17" fontId="0" fillId="2" borderId="10" xfId="0" applyNumberFormat="1" applyFont="1" applyFill="1" applyBorder="1" applyAlignment="1">
      <alignment horizontal="center"/>
    </xf>
    <xf numFmtId="0" fontId="0" fillId="0" borderId="13" xfId="0" applyBorder="1"/>
    <xf numFmtId="165" fontId="10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>
      <alignment horizontal="center"/>
    </xf>
    <xf numFmtId="0" fontId="18" fillId="6" borderId="0" xfId="0" applyFont="1" applyFill="1" applyBorder="1"/>
    <xf numFmtId="0" fontId="18" fillId="5" borderId="0" xfId="0" applyFont="1" applyFill="1" applyBorder="1" applyAlignment="1">
      <alignment horizontal="left"/>
    </xf>
    <xf numFmtId="0" fontId="19" fillId="0" borderId="3" xfId="0" applyFont="1" applyBorder="1" applyAlignment="1"/>
    <xf numFmtId="0" fontId="0" fillId="0" borderId="8" xfId="0" applyBorder="1"/>
    <xf numFmtId="0" fontId="20" fillId="0" borderId="0" xfId="0" applyFont="1" applyBorder="1"/>
    <xf numFmtId="0" fontId="20" fillId="0" borderId="10" xfId="0" applyFont="1" applyBorder="1"/>
    <xf numFmtId="0" fontId="5" fillId="0" borderId="0" xfId="0" applyFont="1"/>
    <xf numFmtId="0" fontId="0" fillId="0" borderId="16" xfId="0" applyBorder="1" applyAlignment="1">
      <alignment vertical="center"/>
    </xf>
    <xf numFmtId="0" fontId="5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5" fillId="0" borderId="10" xfId="0" applyFont="1" applyBorder="1"/>
    <xf numFmtId="17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3" xfId="0" applyFill="1" applyBorder="1"/>
    <xf numFmtId="17" fontId="0" fillId="0" borderId="10" xfId="0" applyNumberFormat="1" applyFont="1" applyFill="1" applyBorder="1" applyAlignment="1">
      <alignment horizontal="center"/>
    </xf>
    <xf numFmtId="0" fontId="0" fillId="0" borderId="13" xfId="0" applyFill="1" applyBorder="1"/>
    <xf numFmtId="17" fontId="0" fillId="2" borderId="0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8" fillId="0" borderId="0" xfId="0" applyNumberFormat="1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9" fillId="0" borderId="0" xfId="0" applyNumberFormat="1" applyFont="1" applyFill="1" applyBorder="1" applyAlignment="1">
      <alignment horizontal="center"/>
    </xf>
    <xf numFmtId="0" fontId="23" fillId="9" borderId="0" xfId="0" applyFont="1" applyFill="1"/>
    <xf numFmtId="0" fontId="6" fillId="0" borderId="0" xfId="0" applyFont="1" applyAlignment="1">
      <alignment horizontal="center"/>
    </xf>
    <xf numFmtId="0" fontId="0" fillId="3" borderId="0" xfId="0" applyFill="1"/>
    <xf numFmtId="0" fontId="0" fillId="8" borderId="0" xfId="0" applyFill="1"/>
    <xf numFmtId="2" fontId="18" fillId="11" borderId="0" xfId="0" applyNumberFormat="1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2" fontId="1" fillId="11" borderId="0" xfId="0" applyNumberFormat="1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0" borderId="10" xfId="0" applyFont="1" applyFill="1" applyBorder="1" applyAlignment="1">
      <alignment vertical="center"/>
    </xf>
    <xf numFmtId="2" fontId="1" fillId="11" borderId="1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 wrapText="1"/>
    </xf>
    <xf numFmtId="2" fontId="0" fillId="0" borderId="20" xfId="0" applyNumberFormat="1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2" fontId="0" fillId="0" borderId="3" xfId="0" applyNumberFormat="1" applyFill="1" applyBorder="1" applyAlignment="1"/>
    <xf numFmtId="2" fontId="0" fillId="0" borderId="3" xfId="0" applyNumberFormat="1" applyFill="1" applyBorder="1" applyAlignment="1">
      <alignment horizontal="left"/>
    </xf>
    <xf numFmtId="2" fontId="0" fillId="0" borderId="13" xfId="0" applyNumberFormat="1" applyFill="1" applyBorder="1" applyAlignment="1">
      <alignment horizontal="left"/>
    </xf>
    <xf numFmtId="0" fontId="0" fillId="0" borderId="6" xfId="0" applyFill="1" applyBorder="1"/>
    <xf numFmtId="0" fontId="0" fillId="0" borderId="3" xfId="0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2" fontId="1" fillId="12" borderId="3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2" fontId="0" fillId="14" borderId="3" xfId="0" applyNumberFormat="1" applyFill="1" applyBorder="1" applyAlignment="1">
      <alignment horizontal="center"/>
    </xf>
    <xf numFmtId="0" fontId="23" fillId="9" borderId="0" xfId="0" applyFont="1" applyFill="1" applyAlignment="1">
      <alignment horizontal="center"/>
    </xf>
    <xf numFmtId="0" fontId="22" fillId="15" borderId="0" xfId="0" applyFont="1" applyFill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5" fontId="9" fillId="11" borderId="3" xfId="0" applyNumberFormat="1" applyFont="1" applyFill="1" applyBorder="1" applyAlignment="1">
      <alignment horizontal="center"/>
    </xf>
    <xf numFmtId="165" fontId="9" fillId="5" borderId="3" xfId="0" applyNumberFormat="1" applyFont="1" applyFill="1" applyBorder="1" applyAlignment="1">
      <alignment horizontal="center"/>
    </xf>
    <xf numFmtId="165" fontId="9" fillId="6" borderId="6" xfId="0" applyNumberFormat="1" applyFont="1" applyFill="1" applyBorder="1" applyAlignment="1">
      <alignment horizontal="center"/>
    </xf>
    <xf numFmtId="2" fontId="2" fillId="11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18" fillId="0" borderId="4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18" fillId="0" borderId="0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center"/>
    </xf>
    <xf numFmtId="20" fontId="0" fillId="0" borderId="4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/>
    </xf>
    <xf numFmtId="2" fontId="24" fillId="11" borderId="1" xfId="0" applyNumberFormat="1" applyFont="1" applyFill="1" applyBorder="1" applyAlignment="1">
      <alignment horizontal="center"/>
    </xf>
    <xf numFmtId="2" fontId="24" fillId="11" borderId="0" xfId="0" applyNumberFormat="1" applyFont="1" applyFill="1" applyBorder="1" applyAlignment="1">
      <alignment horizontal="center"/>
    </xf>
    <xf numFmtId="2" fontId="25" fillId="11" borderId="0" xfId="0" applyNumberFormat="1" applyFont="1" applyFill="1" applyBorder="1" applyAlignment="1">
      <alignment horizontal="center"/>
    </xf>
    <xf numFmtId="2" fontId="27" fillId="0" borderId="1" xfId="0" applyNumberFormat="1" applyFont="1" applyFill="1" applyBorder="1" applyAlignment="1">
      <alignment horizontal="center"/>
    </xf>
    <xf numFmtId="165" fontId="27" fillId="0" borderId="1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0" fillId="12" borderId="6" xfId="0" applyNumberFormat="1" applyFill="1" applyBorder="1" applyAlignment="1">
      <alignment horizontal="center"/>
    </xf>
    <xf numFmtId="0" fontId="18" fillId="6" borderId="1" xfId="0" applyFont="1" applyFill="1" applyBorder="1"/>
    <xf numFmtId="0" fontId="10" fillId="0" borderId="1" xfId="0" applyFont="1" applyFill="1" applyBorder="1" applyAlignment="1">
      <alignment horizontal="center"/>
    </xf>
    <xf numFmtId="165" fontId="10" fillId="0" borderId="1" xfId="0" applyNumberFormat="1" applyFont="1" applyFill="1" applyBorder="1" applyAlignment="1" applyProtection="1">
      <alignment horizontal="center"/>
      <protection locked="0"/>
    </xf>
    <xf numFmtId="0" fontId="18" fillId="5" borderId="1" xfId="0" applyFont="1" applyFill="1" applyBorder="1" applyAlignment="1">
      <alignment horizontal="left"/>
    </xf>
    <xf numFmtId="0" fontId="10" fillId="0" borderId="18" xfId="0" applyFont="1" applyFill="1" applyBorder="1" applyAlignment="1">
      <alignment horizontal="center"/>
    </xf>
    <xf numFmtId="2" fontId="18" fillId="11" borderId="1" xfId="0" applyNumberFormat="1" applyFont="1" applyFill="1" applyBorder="1" applyAlignment="1">
      <alignment horizontal="center"/>
    </xf>
    <xf numFmtId="2" fontId="10" fillId="0" borderId="18" xfId="0" applyNumberFormat="1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6" fillId="6" borderId="1" xfId="0" applyFont="1" applyFill="1" applyBorder="1"/>
    <xf numFmtId="165" fontId="29" fillId="0" borderId="0" xfId="0" applyNumberFormat="1" applyFont="1" applyFill="1" applyBorder="1" applyAlignment="1">
      <alignment horizontal="center" vertical="center"/>
    </xf>
    <xf numFmtId="165" fontId="29" fillId="3" borderId="0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/>
    </xf>
    <xf numFmtId="165" fontId="29" fillId="0" borderId="0" xfId="0" applyNumberFormat="1" applyFont="1" applyBorder="1" applyAlignment="1"/>
    <xf numFmtId="165" fontId="29" fillId="0" borderId="1" xfId="0" applyNumberFormat="1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165" fontId="24" fillId="0" borderId="0" xfId="0" applyNumberFormat="1" applyFont="1" applyFill="1" applyBorder="1" applyAlignment="1">
      <alignment horizontal="center"/>
    </xf>
    <xf numFmtId="0" fontId="26" fillId="6" borderId="0" xfId="0" applyFont="1" applyFill="1" applyBorder="1"/>
    <xf numFmtId="0" fontId="27" fillId="0" borderId="0" xfId="0" applyFont="1" applyFill="1" applyBorder="1" applyAlignment="1">
      <alignment horizontal="center"/>
    </xf>
    <xf numFmtId="14" fontId="27" fillId="0" borderId="0" xfId="0" applyNumberFormat="1" applyFont="1" applyFill="1" applyBorder="1" applyAlignment="1">
      <alignment horizontal="center"/>
    </xf>
    <xf numFmtId="14" fontId="27" fillId="0" borderId="0" xfId="0" applyNumberFormat="1" applyFont="1" applyFill="1" applyBorder="1" applyAlignment="1">
      <alignment horizontal="left"/>
    </xf>
    <xf numFmtId="165" fontId="27" fillId="0" borderId="0" xfId="0" applyNumberFormat="1" applyFont="1" applyFill="1" applyBorder="1" applyAlignment="1">
      <alignment horizontal="center"/>
    </xf>
    <xf numFmtId="165" fontId="29" fillId="3" borderId="0" xfId="0" applyNumberFormat="1" applyFont="1" applyFill="1" applyBorder="1" applyAlignment="1">
      <alignment horizontal="center"/>
    </xf>
    <xf numFmtId="165" fontId="29" fillId="3" borderId="1" xfId="0" applyNumberFormat="1" applyFont="1" applyFill="1" applyBorder="1" applyAlignment="1">
      <alignment horizontal="center" vertical="center"/>
    </xf>
    <xf numFmtId="165" fontId="29" fillId="3" borderId="1" xfId="0" applyNumberFormat="1" applyFont="1" applyFill="1" applyBorder="1" applyAlignment="1">
      <alignment horizontal="center"/>
    </xf>
    <xf numFmtId="165" fontId="11" fillId="2" borderId="1" xfId="0" applyNumberFormat="1" applyFont="1" applyFill="1" applyBorder="1" applyAlignment="1" applyProtection="1">
      <alignment horizontal="center"/>
      <protection locked="0"/>
    </xf>
    <xf numFmtId="165" fontId="29" fillId="0" borderId="1" xfId="0" applyNumberFormat="1" applyFont="1" applyBorder="1" applyAlignment="1"/>
    <xf numFmtId="2" fontId="24" fillId="5" borderId="1" xfId="0" applyNumberFormat="1" applyFont="1" applyFill="1" applyBorder="1" applyAlignment="1">
      <alignment horizontal="center"/>
    </xf>
    <xf numFmtId="2" fontId="24" fillId="5" borderId="0" xfId="0" applyNumberFormat="1" applyFont="1" applyFill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0" fillId="0" borderId="4" xfId="0" applyFont="1" applyFill="1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22" xfId="0" applyBorder="1"/>
    <xf numFmtId="0" fontId="0" fillId="0" borderId="2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/>
    <xf numFmtId="0" fontId="2" fillId="16" borderId="21" xfId="0" applyFon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1" fillId="16" borderId="0" xfId="0" applyFont="1" applyFill="1" applyBorder="1" applyAlignment="1">
      <alignment horizontal="center"/>
    </xf>
    <xf numFmtId="0" fontId="0" fillId="0" borderId="23" xfId="0" quotePrefix="1" applyBorder="1"/>
    <xf numFmtId="2" fontId="9" fillId="0" borderId="3" xfId="0" applyNumberFormat="1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164" fontId="18" fillId="0" borderId="3" xfId="0" applyNumberFormat="1" applyFont="1" applyFill="1" applyBorder="1" applyAlignment="1">
      <alignment horizontal="center"/>
    </xf>
    <xf numFmtId="2" fontId="18" fillId="0" borderId="3" xfId="0" applyNumberFormat="1" applyFont="1" applyFill="1" applyBorder="1" applyAlignment="1">
      <alignment horizontal="center"/>
    </xf>
    <xf numFmtId="165" fontId="18" fillId="0" borderId="3" xfId="0" applyNumberFormat="1" applyFont="1" applyFill="1" applyBorder="1" applyAlignment="1">
      <alignment horizontal="center"/>
    </xf>
    <xf numFmtId="0" fontId="22" fillId="16" borderId="0" xfId="0" applyFont="1" applyFill="1" applyBorder="1" applyAlignment="1">
      <alignment horizontal="center"/>
    </xf>
    <xf numFmtId="0" fontId="31" fillId="17" borderId="25" xfId="1" applyFont="1" applyFill="1" applyBorder="1" applyAlignment="1">
      <alignment horizontal="center"/>
    </xf>
    <xf numFmtId="0" fontId="32" fillId="17" borderId="25" xfId="1" applyFont="1" applyFill="1" applyBorder="1" applyAlignment="1">
      <alignment horizontal="center"/>
    </xf>
    <xf numFmtId="2" fontId="31" fillId="17" borderId="25" xfId="1" applyNumberFormat="1" applyFont="1" applyFill="1" applyBorder="1" applyAlignment="1">
      <alignment horizontal="center"/>
    </xf>
    <xf numFmtId="0" fontId="31" fillId="0" borderId="26" xfId="1" applyFont="1" applyFill="1" applyBorder="1" applyAlignment="1">
      <alignment wrapText="1"/>
    </xf>
    <xf numFmtId="0" fontId="32" fillId="0" borderId="26" xfId="1" applyFont="1" applyFill="1" applyBorder="1" applyAlignment="1">
      <alignment wrapText="1"/>
    </xf>
    <xf numFmtId="0" fontId="31" fillId="0" borderId="26" xfId="1" applyFont="1" applyFill="1" applyBorder="1" applyAlignment="1">
      <alignment horizontal="right" wrapText="1"/>
    </xf>
    <xf numFmtId="2" fontId="31" fillId="0" borderId="26" xfId="1" applyNumberFormat="1" applyFont="1" applyFill="1" applyBorder="1" applyAlignment="1">
      <alignment horizontal="right" wrapText="1"/>
    </xf>
    <xf numFmtId="0" fontId="0" fillId="0" borderId="26" xfId="0" applyBorder="1"/>
    <xf numFmtId="2" fontId="33" fillId="0" borderId="26" xfId="0" applyNumberFormat="1" applyFont="1" applyBorder="1" applyAlignment="1">
      <alignment horizontal="center"/>
    </xf>
    <xf numFmtId="2" fontId="30" fillId="0" borderId="26" xfId="1" applyNumberFormat="1" applyBorder="1"/>
    <xf numFmtId="0" fontId="31" fillId="0" borderId="0" xfId="1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/>
    <xf numFmtId="2" fontId="0" fillId="0" borderId="0" xfId="0" applyNumberFormat="1"/>
    <xf numFmtId="0" fontId="10" fillId="0" borderId="0" xfId="0" applyFont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3" fillId="15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31" xfId="0" applyFill="1" applyBorder="1" applyAlignment="1">
      <alignment horizontal="center"/>
    </xf>
    <xf numFmtId="0" fontId="0" fillId="19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1" fillId="0" borderId="33" xfId="1" applyFont="1" applyFill="1" applyBorder="1" applyAlignment="1">
      <alignment horizontal="center"/>
    </xf>
    <xf numFmtId="0" fontId="32" fillId="0" borderId="34" xfId="1" applyFont="1" applyFill="1" applyBorder="1" applyAlignment="1">
      <alignment horizontal="center"/>
    </xf>
    <xf numFmtId="0" fontId="31" fillId="0" borderId="34" xfId="1" applyFont="1" applyFill="1" applyBorder="1" applyAlignment="1">
      <alignment horizontal="center"/>
    </xf>
    <xf numFmtId="2" fontId="31" fillId="0" borderId="35" xfId="1" applyNumberFormat="1" applyFont="1" applyFill="1" applyBorder="1" applyAlignment="1">
      <alignment horizontal="center"/>
    </xf>
    <xf numFmtId="0" fontId="0" fillId="21" borderId="0" xfId="0" applyFill="1"/>
    <xf numFmtId="0" fontId="0" fillId="22" borderId="8" xfId="0" applyFill="1" applyBorder="1"/>
    <xf numFmtId="0" fontId="0" fillId="21" borderId="0" xfId="0" applyFill="1" applyBorder="1"/>
    <xf numFmtId="0" fontId="0" fillId="22" borderId="4" xfId="0" applyFill="1" applyBorder="1"/>
    <xf numFmtId="0" fontId="0" fillId="22" borderId="0" xfId="0" applyFill="1"/>
    <xf numFmtId="0" fontId="1" fillId="23" borderId="36" xfId="0" applyFont="1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4" xfId="0" applyFill="1" applyBorder="1"/>
    <xf numFmtId="0" fontId="5" fillId="0" borderId="23" xfId="0" applyFont="1" applyFill="1" applyBorder="1"/>
    <xf numFmtId="0" fontId="0" fillId="0" borderId="11" xfId="0" applyFill="1" applyBorder="1"/>
    <xf numFmtId="0" fontId="5" fillId="0" borderId="23" xfId="0" applyFont="1" applyBorder="1"/>
    <xf numFmtId="0" fontId="9" fillId="20" borderId="37" xfId="0" applyFont="1" applyFill="1" applyBorder="1" applyAlignment="1">
      <alignment horizontal="center" vertical="center" wrapText="1"/>
    </xf>
    <xf numFmtId="0" fontId="9" fillId="20" borderId="15" xfId="0" applyFont="1" applyFill="1" applyBorder="1" applyAlignment="1">
      <alignment horizontal="center" vertical="center" wrapText="1"/>
    </xf>
    <xf numFmtId="0" fontId="34" fillId="20" borderId="38" xfId="0" applyFont="1" applyFill="1" applyBorder="1" applyAlignment="1">
      <alignment horizontal="center" vertical="center" wrapText="1"/>
    </xf>
    <xf numFmtId="0" fontId="1" fillId="0" borderId="21" xfId="0" applyFont="1" applyFill="1" applyBorder="1"/>
    <xf numFmtId="0" fontId="1" fillId="0" borderId="11" xfId="0" applyFont="1" applyFill="1" applyBorder="1"/>
    <xf numFmtId="0" fontId="0" fillId="0" borderId="12" xfId="0" applyFill="1" applyBorder="1"/>
    <xf numFmtId="0" fontId="5" fillId="0" borderId="24" xfId="0" applyFont="1" applyFill="1" applyBorder="1"/>
    <xf numFmtId="0" fontId="0" fillId="0" borderId="21" xfId="0" applyBorder="1"/>
    <xf numFmtId="0" fontId="5" fillId="0" borderId="22" xfId="0" applyFont="1" applyFill="1" applyBorder="1"/>
    <xf numFmtId="0" fontId="0" fillId="0" borderId="2" xfId="0" applyFont="1" applyFill="1" applyBorder="1"/>
    <xf numFmtId="0" fontId="0" fillId="0" borderId="29" xfId="0" applyFont="1" applyFill="1" applyBorder="1"/>
    <xf numFmtId="0" fontId="0" fillId="0" borderId="28" xfId="0" applyFont="1" applyBorder="1"/>
    <xf numFmtId="0" fontId="0" fillId="0" borderId="2" xfId="0" applyFont="1" applyBorder="1"/>
    <xf numFmtId="0" fontId="0" fillId="0" borderId="29" xfId="0" applyFont="1" applyBorder="1"/>
    <xf numFmtId="0" fontId="0" fillId="0" borderId="2" xfId="0" applyBorder="1"/>
    <xf numFmtId="0" fontId="0" fillId="0" borderId="18" xfId="0" applyFill="1" applyBorder="1"/>
    <xf numFmtId="0" fontId="0" fillId="0" borderId="27" xfId="0" applyBorder="1"/>
    <xf numFmtId="0" fontId="0" fillId="0" borderId="1" xfId="0" applyBorder="1"/>
    <xf numFmtId="0" fontId="0" fillId="0" borderId="18" xfId="0" applyBorder="1"/>
    <xf numFmtId="0" fontId="9" fillId="20" borderId="27" xfId="0" applyFont="1" applyFill="1" applyBorder="1" applyAlignment="1">
      <alignment horizontal="center" vertical="center" wrapText="1"/>
    </xf>
    <xf numFmtId="0" fontId="9" fillId="20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24" borderId="23" xfId="0" applyFill="1" applyBorder="1" applyAlignment="1">
      <alignment horizontal="center"/>
    </xf>
    <xf numFmtId="0" fontId="1" fillId="21" borderId="0" xfId="0" applyFont="1" applyFill="1" applyBorder="1" applyAlignment="1">
      <alignment horizontal="center"/>
    </xf>
    <xf numFmtId="0" fontId="1" fillId="23" borderId="0" xfId="0" applyFont="1" applyFill="1" applyBorder="1" applyAlignment="1">
      <alignment horizontal="center"/>
    </xf>
    <xf numFmtId="0" fontId="0" fillId="22" borderId="23" xfId="0" applyFill="1" applyBorder="1" applyAlignment="1">
      <alignment horizontal="center"/>
    </xf>
    <xf numFmtId="0" fontId="1" fillId="23" borderId="23" xfId="0" applyFont="1" applyFill="1" applyBorder="1" applyAlignment="1">
      <alignment horizontal="center"/>
    </xf>
    <xf numFmtId="0" fontId="0" fillId="24" borderId="24" xfId="0" applyFill="1" applyBorder="1" applyAlignment="1">
      <alignment horizontal="center"/>
    </xf>
    <xf numFmtId="0" fontId="35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5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1" borderId="21" xfId="0" applyFont="1" applyFill="1" applyBorder="1" applyAlignment="1">
      <alignment horizontal="center"/>
    </xf>
    <xf numFmtId="0" fontId="1" fillId="21" borderId="16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/>
    </xf>
    <xf numFmtId="0" fontId="1" fillId="24" borderId="11" xfId="0" applyFont="1" applyFill="1" applyBorder="1" applyAlignment="1">
      <alignment horizontal="center"/>
    </xf>
    <xf numFmtId="0" fontId="1" fillId="24" borderId="0" xfId="0" applyFont="1" applyFill="1" applyBorder="1" applyAlignment="1">
      <alignment horizontal="center"/>
    </xf>
    <xf numFmtId="0" fontId="1" fillId="24" borderId="12" xfId="0" applyFont="1" applyFill="1" applyBorder="1" applyAlignment="1">
      <alignment horizontal="center"/>
    </xf>
    <xf numFmtId="0" fontId="1" fillId="24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7" xfId="0" applyFont="1" applyFill="1" applyBorder="1"/>
    <xf numFmtId="0" fontId="0" fillId="0" borderId="15" xfId="0" applyFont="1" applyFill="1" applyBorder="1"/>
    <xf numFmtId="0" fontId="0" fillId="0" borderId="28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0" xfId="0" applyAlignment="1">
      <alignment vertical="center"/>
    </xf>
    <xf numFmtId="0" fontId="6" fillId="22" borderId="11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5" fillId="22" borderId="0" xfId="0" applyFont="1" applyFill="1" applyBorder="1" applyAlignment="1">
      <alignment horizontal="center"/>
    </xf>
    <xf numFmtId="0" fontId="35" fillId="24" borderId="0" xfId="0" applyFont="1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4" borderId="12" xfId="0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" fillId="25" borderId="21" xfId="0" applyFont="1" applyFill="1" applyBorder="1" applyAlignment="1">
      <alignment horizontal="center" vertical="center" wrapText="1"/>
    </xf>
    <xf numFmtId="9" fontId="0" fillId="21" borderId="0" xfId="0" applyNumberFormat="1" applyFill="1" applyBorder="1" applyAlignment="1">
      <alignment horizontal="center"/>
    </xf>
    <xf numFmtId="9" fontId="0" fillId="24" borderId="0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22" borderId="0" xfId="0" applyNumberFormat="1" applyFill="1" applyBorder="1" applyAlignment="1">
      <alignment horizontal="center"/>
    </xf>
    <xf numFmtId="9" fontId="1" fillId="23" borderId="0" xfId="0" applyNumberFormat="1" applyFont="1" applyFill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6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21" borderId="33" xfId="0" applyFill="1" applyBorder="1"/>
    <xf numFmtId="0" fontId="0" fillId="21" borderId="34" xfId="0" applyFill="1" applyBorder="1"/>
    <xf numFmtId="0" fontId="0" fillId="22" borderId="34" xfId="0" applyFill="1" applyBorder="1"/>
    <xf numFmtId="0" fontId="0" fillId="24" borderId="34" xfId="0" applyFill="1" applyBorder="1"/>
    <xf numFmtId="0" fontId="10" fillId="0" borderId="34" xfId="0" applyFont="1" applyBorder="1"/>
    <xf numFmtId="0" fontId="1" fillId="23" borderId="34" xfId="0" applyFont="1" applyFill="1" applyBorder="1"/>
    <xf numFmtId="0" fontId="0" fillId="24" borderId="35" xfId="0" applyFill="1" applyBorder="1"/>
    <xf numFmtId="0" fontId="0" fillId="21" borderId="22" xfId="0" applyFill="1" applyBorder="1" applyAlignment="1">
      <alignment horizontal="center"/>
    </xf>
    <xf numFmtId="0" fontId="0" fillId="21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25" borderId="39" xfId="0" applyFont="1" applyFill="1" applyBorder="1" applyAlignment="1">
      <alignment horizontal="center" vertical="center"/>
    </xf>
    <xf numFmtId="9" fontId="1" fillId="25" borderId="40" xfId="0" applyNumberFormat="1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1" borderId="15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3" borderId="3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1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5" borderId="38" xfId="0" applyFont="1" applyFill="1" applyBorder="1" applyAlignment="1">
      <alignment horizontal="center" vertical="center" wrapText="1"/>
    </xf>
    <xf numFmtId="0" fontId="1" fillId="21" borderId="38" xfId="0" applyFont="1" applyFill="1" applyBorder="1" applyAlignment="1">
      <alignment horizontal="center"/>
    </xf>
    <xf numFmtId="0" fontId="6" fillId="22" borderId="41" xfId="0" applyFont="1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1" fillId="23" borderId="41" xfId="0" applyFont="1" applyFill="1" applyBorder="1" applyAlignment="1">
      <alignment horizontal="center"/>
    </xf>
    <xf numFmtId="0" fontId="6" fillId="24" borderId="41" xfId="0" applyFont="1" applyFill="1" applyBorder="1" applyAlignment="1">
      <alignment horizontal="center"/>
    </xf>
    <xf numFmtId="0" fontId="0" fillId="24" borderId="41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6" fillId="0" borderId="14" xfId="0" applyFont="1" applyBorder="1" applyAlignment="1">
      <alignment horizontal="center"/>
    </xf>
    <xf numFmtId="9" fontId="1" fillId="25" borderId="17" xfId="0" applyNumberFormat="1" applyFont="1" applyFill="1" applyBorder="1" applyAlignment="1">
      <alignment horizontal="center" vertic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1" fillId="22" borderId="3" xfId="0" applyNumberFormat="1" applyFont="1" applyFill="1" applyBorder="1" applyAlignment="1">
      <alignment horizontal="center"/>
    </xf>
    <xf numFmtId="9" fontId="1" fillId="23" borderId="3" xfId="0" applyNumberFormat="1" applyFont="1" applyFill="1" applyBorder="1" applyAlignment="1">
      <alignment horizontal="center"/>
    </xf>
    <xf numFmtId="9" fontId="0" fillId="24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9" fontId="0" fillId="21" borderId="3" xfId="0" applyNumberFormat="1" applyFill="1" applyBorder="1" applyAlignment="1">
      <alignment horizontal="center"/>
    </xf>
    <xf numFmtId="0" fontId="9" fillId="6" borderId="21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0" fontId="5" fillId="3" borderId="0" xfId="0" applyFont="1" applyFill="1" applyBorder="1"/>
    <xf numFmtId="0" fontId="5" fillId="3" borderId="10" xfId="0" applyFont="1" applyFill="1" applyBorder="1"/>
    <xf numFmtId="0" fontId="5" fillId="3" borderId="24" xfId="0" applyFont="1" applyFill="1" applyBorder="1"/>
    <xf numFmtId="0" fontId="5" fillId="3" borderId="16" xfId="0" applyFont="1" applyFill="1" applyBorder="1"/>
    <xf numFmtId="165" fontId="10" fillId="8" borderId="1" xfId="0" applyNumberFormat="1" applyFont="1" applyFill="1" applyBorder="1" applyAlignment="1" applyProtection="1">
      <alignment horizontal="center"/>
      <protection locked="0"/>
    </xf>
    <xf numFmtId="2" fontId="10" fillId="8" borderId="1" xfId="0" applyNumberFormat="1" applyFont="1" applyFill="1" applyBorder="1" applyAlignment="1" applyProtection="1">
      <alignment horizontal="center"/>
      <protection locked="0"/>
    </xf>
    <xf numFmtId="165" fontId="10" fillId="3" borderId="0" xfId="0" applyNumberFormat="1" applyFont="1" applyFill="1" applyBorder="1" applyAlignment="1" applyProtection="1">
      <alignment horizontal="center"/>
      <protection locked="0"/>
    </xf>
    <xf numFmtId="2" fontId="10" fillId="3" borderId="0" xfId="0" applyNumberFormat="1" applyFont="1" applyFill="1" applyBorder="1" applyAlignment="1" applyProtection="1">
      <alignment horizontal="center"/>
      <protection locked="0"/>
    </xf>
    <xf numFmtId="2" fontId="10" fillId="8" borderId="0" xfId="0" applyNumberFormat="1" applyFont="1" applyFill="1" applyBorder="1" applyAlignment="1" applyProtection="1">
      <alignment horizontal="center"/>
      <protection locked="0"/>
    </xf>
    <xf numFmtId="165" fontId="10" fillId="8" borderId="0" xfId="0" applyNumberFormat="1" applyFont="1" applyFill="1" applyBorder="1" applyAlignment="1" applyProtection="1">
      <alignment horizontal="center"/>
      <protection locked="0"/>
    </xf>
    <xf numFmtId="165" fontId="10" fillId="8" borderId="18" xfId="0" applyNumberFormat="1" applyFont="1" applyFill="1" applyBorder="1" applyAlignment="1" applyProtection="1">
      <alignment horizontal="center"/>
      <protection locked="0"/>
    </xf>
    <xf numFmtId="0" fontId="10" fillId="8" borderId="1" xfId="0" applyFont="1" applyFill="1" applyBorder="1" applyAlignment="1">
      <alignment horizontal="center"/>
    </xf>
    <xf numFmtId="165" fontId="10" fillId="3" borderId="1" xfId="0" applyNumberFormat="1" applyFont="1" applyFill="1" applyBorder="1" applyAlignment="1" applyProtection="1">
      <alignment horizontal="center"/>
      <protection locked="0"/>
    </xf>
    <xf numFmtId="165" fontId="10" fillId="3" borderId="10" xfId="0" applyNumberFormat="1" applyFont="1" applyFill="1" applyBorder="1" applyAlignment="1" applyProtection="1">
      <alignment horizontal="center"/>
      <protection locked="0"/>
    </xf>
    <xf numFmtId="0" fontId="10" fillId="3" borderId="0" xfId="0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6" fillId="5" borderId="42" xfId="0" applyNumberFormat="1" applyFont="1" applyFill="1" applyBorder="1" applyAlignment="1">
      <alignment horizontal="right"/>
    </xf>
    <xf numFmtId="14" fontId="36" fillId="10" borderId="42" xfId="0" applyNumberFormat="1" applyFont="1" applyFill="1" applyBorder="1" applyAlignment="1">
      <alignment horizontal="center"/>
    </xf>
    <xf numFmtId="14" fontId="36" fillId="5" borderId="42" xfId="0" applyNumberFormat="1" applyFont="1" applyFill="1" applyBorder="1" applyAlignment="1">
      <alignment horizontal="center"/>
    </xf>
    <xf numFmtId="14" fontId="36" fillId="3" borderId="42" xfId="0" applyNumberFormat="1" applyFont="1" applyFill="1" applyBorder="1" applyAlignment="1">
      <alignment horizontal="center"/>
    </xf>
    <xf numFmtId="0" fontId="10" fillId="0" borderId="0" xfId="0" applyFont="1" applyBorder="1"/>
    <xf numFmtId="0" fontId="13" fillId="26" borderId="42" xfId="0" applyFont="1" applyFill="1" applyBorder="1" applyAlignment="1">
      <alignment horizontal="center"/>
    </xf>
    <xf numFmtId="0" fontId="36" fillId="5" borderId="42" xfId="0" applyFont="1" applyFill="1" applyBorder="1"/>
    <xf numFmtId="0" fontId="36" fillId="10" borderId="42" xfId="0" applyFont="1" applyFill="1" applyBorder="1"/>
    <xf numFmtId="0" fontId="36" fillId="3" borderId="42" xfId="0" applyFont="1" applyFill="1" applyBorder="1"/>
    <xf numFmtId="0" fontId="38" fillId="27" borderId="0" xfId="0" applyFont="1" applyFill="1"/>
    <xf numFmtId="0" fontId="37" fillId="27" borderId="0" xfId="0" applyFont="1" applyFill="1"/>
    <xf numFmtId="0" fontId="1" fillId="0" borderId="0" xfId="0" applyFont="1" applyFill="1"/>
    <xf numFmtId="0" fontId="39" fillId="27" borderId="17" xfId="0" applyFont="1" applyFill="1" applyBorder="1"/>
    <xf numFmtId="0" fontId="0" fillId="0" borderId="0" xfId="0" quotePrefix="1" applyFill="1"/>
    <xf numFmtId="0" fontId="39" fillId="27" borderId="15" xfId="0" applyFont="1" applyFill="1" applyBorder="1"/>
    <xf numFmtId="0" fontId="39" fillId="0" borderId="0" xfId="0" applyFont="1" applyFill="1" applyBorder="1"/>
    <xf numFmtId="0" fontId="0" fillId="27" borderId="0" xfId="0" applyFill="1"/>
    <xf numFmtId="0" fontId="38" fillId="0" borderId="0" xfId="0" applyFont="1" applyFill="1"/>
    <xf numFmtId="0" fontId="0" fillId="27" borderId="0" xfId="0" applyFill="1" applyBorder="1"/>
    <xf numFmtId="0" fontId="10" fillId="0" borderId="0" xfId="0" applyFont="1" applyFill="1" applyBorder="1"/>
    <xf numFmtId="0" fontId="0" fillId="0" borderId="19" xfId="0" applyFill="1" applyBorder="1" applyAlignment="1">
      <alignment horizontal="left" vertical="center"/>
    </xf>
    <xf numFmtId="0" fontId="0" fillId="0" borderId="19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0" fillId="27" borderId="0" xfId="0" applyFont="1" applyFill="1" applyBorder="1"/>
    <xf numFmtId="0" fontId="18" fillId="0" borderId="0" xfId="0" applyFont="1" applyFill="1" applyBorder="1"/>
    <xf numFmtId="0" fontId="39" fillId="0" borderId="13" xfId="0" applyFont="1" applyFill="1" applyBorder="1"/>
    <xf numFmtId="0" fontId="0" fillId="22" borderId="19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 wrapText="1"/>
    </xf>
    <xf numFmtId="0" fontId="0" fillId="22" borderId="19" xfId="0" applyFill="1" applyBorder="1"/>
    <xf numFmtId="0" fontId="39" fillId="27" borderId="44" xfId="0" applyFont="1" applyFill="1" applyBorder="1"/>
    <xf numFmtId="0" fontId="40" fillId="10" borderId="0" xfId="0" applyFont="1" applyFill="1"/>
    <xf numFmtId="0" fontId="39" fillId="28" borderId="45" xfId="0" applyFont="1" applyFill="1" applyBorder="1"/>
    <xf numFmtId="0" fontId="39" fillId="28" borderId="17" xfId="0" applyFont="1" applyFill="1" applyBorder="1"/>
    <xf numFmtId="0" fontId="39" fillId="28" borderId="17" xfId="0" applyFont="1" applyFill="1" applyBorder="1" applyAlignment="1">
      <alignment horizontal="center"/>
    </xf>
    <xf numFmtId="0" fontId="39" fillId="28" borderId="46" xfId="0" applyFont="1" applyFill="1" applyBorder="1"/>
    <xf numFmtId="0" fontId="0" fillId="0" borderId="47" xfId="0" applyBorder="1"/>
    <xf numFmtId="14" fontId="0" fillId="0" borderId="48" xfId="0" applyNumberFormat="1" applyBorder="1" applyAlignment="1">
      <alignment horizontal="center" vertical="center"/>
    </xf>
    <xf numFmtId="0" fontId="0" fillId="0" borderId="48" xfId="0" applyBorder="1"/>
    <xf numFmtId="0" fontId="0" fillId="0" borderId="48" xfId="0" applyBorder="1" applyAlignment="1">
      <alignment horizontal="center"/>
    </xf>
    <xf numFmtId="0" fontId="0" fillId="28" borderId="48" xfId="0" applyFill="1" applyBorder="1"/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27" borderId="48" xfId="0" applyFill="1" applyBorder="1"/>
    <xf numFmtId="0" fontId="0" fillId="28" borderId="49" xfId="0" applyFill="1" applyBorder="1"/>
    <xf numFmtId="0" fontId="0" fillId="0" borderId="49" xfId="0" applyBorder="1" applyAlignment="1">
      <alignment horizontal="center"/>
    </xf>
    <xf numFmtId="0" fontId="0" fillId="27" borderId="31" xfId="0" applyFill="1" applyBorder="1"/>
    <xf numFmtId="0" fontId="0" fillId="28" borderId="6" xfId="0" applyFill="1" applyBorder="1"/>
    <xf numFmtId="0" fontId="0" fillId="27" borderId="43" xfId="0" applyFill="1" applyBorder="1"/>
    <xf numFmtId="0" fontId="0" fillId="28" borderId="19" xfId="0" applyFill="1" applyBorder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7" borderId="6" xfId="0" applyFill="1" applyBorder="1"/>
    <xf numFmtId="165" fontId="0" fillId="0" borderId="19" xfId="0" applyNumberFormat="1" applyFill="1" applyBorder="1" applyAlignment="1">
      <alignment horizontal="center"/>
    </xf>
    <xf numFmtId="0" fontId="0" fillId="0" borderId="19" xfId="0" applyBorder="1"/>
    <xf numFmtId="0" fontId="0" fillId="27" borderId="19" xfId="0" applyFill="1" applyBorder="1"/>
    <xf numFmtId="1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10" borderId="19" xfId="0" applyFill="1" applyBorder="1"/>
    <xf numFmtId="165" fontId="0" fillId="10" borderId="19" xfId="0" applyNumberFormat="1" applyFill="1" applyBorder="1" applyAlignment="1">
      <alignment horizontal="center"/>
    </xf>
    <xf numFmtId="0" fontId="0" fillId="27" borderId="0" xfId="0" applyFill="1" applyAlignment="1">
      <alignment horizontal="center"/>
    </xf>
    <xf numFmtId="14" fontId="0" fillId="0" borderId="19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/>
    </xf>
    <xf numFmtId="0" fontId="0" fillId="0" borderId="50" xfId="0" applyBorder="1"/>
    <xf numFmtId="0" fontId="0" fillId="0" borderId="51" xfId="0" applyBorder="1"/>
    <xf numFmtId="14" fontId="0" fillId="0" borderId="52" xfId="0" applyNumberFormat="1" applyBorder="1" applyAlignment="1">
      <alignment horizontal="center" vertical="center"/>
    </xf>
    <xf numFmtId="0" fontId="0" fillId="0" borderId="52" xfId="0" applyBorder="1"/>
    <xf numFmtId="0" fontId="0" fillId="0" borderId="52" xfId="0" applyBorder="1" applyAlignment="1">
      <alignment horizontal="center"/>
    </xf>
    <xf numFmtId="0" fontId="42" fillId="0" borderId="0" xfId="0" applyFont="1" applyFill="1"/>
    <xf numFmtId="0" fontId="43" fillId="27" borderId="0" xfId="0" applyFont="1" applyFill="1"/>
    <xf numFmtId="0" fontId="44" fillId="27" borderId="0" xfId="0" applyFont="1" applyFill="1"/>
    <xf numFmtId="0" fontId="1" fillId="0" borderId="2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/>
    </xf>
    <xf numFmtId="2" fontId="17" fillId="0" borderId="16" xfId="0" applyNumberFormat="1" applyFont="1" applyFill="1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2" fontId="0" fillId="0" borderId="21" xfId="0" applyNumberFormat="1" applyFill="1" applyBorder="1"/>
    <xf numFmtId="2" fontId="0" fillId="0" borderId="16" xfId="0" applyNumberFormat="1" applyFill="1" applyBorder="1"/>
    <xf numFmtId="0" fontId="0" fillId="0" borderId="16" xfId="0" applyFill="1" applyBorder="1"/>
    <xf numFmtId="1" fontId="0" fillId="0" borderId="21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6" xfId="0" applyNumberFormat="1" applyBorder="1"/>
    <xf numFmtId="2" fontId="10" fillId="2" borderId="21" xfId="0" applyNumberFormat="1" applyFon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5" fontId="29" fillId="10" borderId="0" xfId="0" applyNumberFormat="1" applyFont="1" applyFill="1" applyBorder="1" applyAlignment="1">
      <alignment horizontal="center"/>
    </xf>
    <xf numFmtId="2" fontId="18" fillId="11" borderId="0" xfId="0" quotePrefix="1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165" fontId="10" fillId="0" borderId="4" xfId="0" applyNumberFormat="1" applyFont="1" applyFill="1" applyBorder="1" applyAlignment="1">
      <alignment horizontal="center"/>
    </xf>
    <xf numFmtId="2" fontId="10" fillId="8" borderId="5" xfId="0" applyNumberFormat="1" applyFont="1" applyFill="1" applyBorder="1" applyAlignment="1" applyProtection="1">
      <alignment horizontal="center"/>
      <protection locked="0"/>
    </xf>
    <xf numFmtId="2" fontId="10" fillId="3" borderId="4" xfId="0" applyNumberFormat="1" applyFont="1" applyFill="1" applyBorder="1" applyAlignment="1" applyProtection="1">
      <alignment horizontal="center"/>
      <protection locked="0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0" fontId="45" fillId="0" borderId="10" xfId="0" applyFont="1" applyFill="1" applyBorder="1" applyAlignment="1">
      <alignment horizontal="center"/>
    </xf>
    <xf numFmtId="17" fontId="45" fillId="0" borderId="10" xfId="0" applyNumberFormat="1" applyFont="1" applyFill="1" applyBorder="1" applyAlignment="1">
      <alignment horizontal="center"/>
    </xf>
    <xf numFmtId="14" fontId="45" fillId="0" borderId="0" xfId="0" applyNumberFormat="1" applyFont="1" applyFill="1" applyBorder="1" applyAlignment="1">
      <alignment horizontal="center"/>
    </xf>
    <xf numFmtId="164" fontId="45" fillId="0" borderId="10" xfId="0" applyNumberFormat="1" applyFont="1" applyFill="1" applyBorder="1" applyAlignment="1">
      <alignment horizontal="center"/>
    </xf>
    <xf numFmtId="2" fontId="45" fillId="0" borderId="10" xfId="0" applyNumberFormat="1" applyFont="1" applyFill="1" applyBorder="1" applyAlignment="1">
      <alignment horizontal="center"/>
    </xf>
    <xf numFmtId="165" fontId="45" fillId="0" borderId="10" xfId="0" applyNumberFormat="1" applyFont="1" applyFill="1" applyBorder="1" applyAlignment="1">
      <alignment horizontal="center"/>
    </xf>
    <xf numFmtId="2" fontId="45" fillId="8" borderId="18" xfId="0" applyNumberFormat="1" applyFont="1" applyFill="1" applyBorder="1" applyAlignment="1" applyProtection="1">
      <alignment horizontal="center"/>
      <protection locked="0"/>
    </xf>
    <xf numFmtId="2" fontId="45" fillId="3" borderId="10" xfId="0" applyNumberFormat="1" applyFont="1" applyFill="1" applyBorder="1" applyAlignment="1" applyProtection="1">
      <alignment horizontal="center"/>
      <protection locked="0"/>
    </xf>
    <xf numFmtId="0" fontId="45" fillId="0" borderId="18" xfId="0" applyFont="1" applyFill="1" applyBorder="1" applyAlignment="1">
      <alignment horizontal="center"/>
    </xf>
    <xf numFmtId="2" fontId="45" fillId="0" borderId="18" xfId="0" applyNumberFormat="1" applyFont="1" applyFill="1" applyBorder="1" applyAlignment="1">
      <alignment horizontal="center"/>
    </xf>
    <xf numFmtId="165" fontId="10" fillId="8" borderId="5" xfId="0" applyNumberFormat="1" applyFont="1" applyFill="1" applyBorder="1" applyAlignment="1" applyProtection="1">
      <alignment horizontal="center"/>
      <protection locked="0"/>
    </xf>
    <xf numFmtId="165" fontId="10" fillId="8" borderId="4" xfId="0" applyNumberFormat="1" applyFont="1" applyFill="1" applyBorder="1" applyAlignment="1" applyProtection="1">
      <alignment horizontal="center"/>
      <protection locked="0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7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11" fillId="4" borderId="30" xfId="0" applyNumberFormat="1" applyFont="1" applyFill="1" applyBorder="1" applyAlignment="1" applyProtection="1">
      <alignment horizontal="center"/>
      <protection locked="0"/>
    </xf>
    <xf numFmtId="165" fontId="11" fillId="3" borderId="4" xfId="0" applyNumberFormat="1" applyFont="1" applyFill="1" applyBorder="1" applyAlignment="1" applyProtection="1">
      <alignment horizontal="center"/>
      <protection locked="0"/>
    </xf>
    <xf numFmtId="2" fontId="0" fillId="0" borderId="30" xfId="0" applyNumberFormat="1" applyBorder="1"/>
    <xf numFmtId="2" fontId="0" fillId="0" borderId="4" xfId="0" applyNumberFormat="1" applyBorder="1"/>
    <xf numFmtId="2" fontId="0" fillId="0" borderId="4" xfId="0" applyNumberFormat="1" applyBorder="1" applyAlignment="1">
      <alignment horizontal="center"/>
    </xf>
    <xf numFmtId="2" fontId="10" fillId="2" borderId="30" xfId="0" applyNumberFormat="1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27" fillId="0" borderId="4" xfId="0" applyFont="1" applyFill="1" applyBorder="1" applyAlignment="1">
      <alignment horizontal="center"/>
    </xf>
    <xf numFmtId="14" fontId="27" fillId="0" borderId="4" xfId="0" applyNumberFormat="1" applyFont="1" applyFill="1" applyBorder="1" applyAlignment="1">
      <alignment horizontal="center"/>
    </xf>
    <xf numFmtId="14" fontId="27" fillId="0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center"/>
    </xf>
    <xf numFmtId="165" fontId="27" fillId="0" borderId="4" xfId="0" applyNumberFormat="1" applyFont="1" applyFill="1" applyBorder="1" applyAlignment="1">
      <alignment horizontal="center"/>
    </xf>
    <xf numFmtId="165" fontId="29" fillId="0" borderId="5" xfId="0" applyNumberFormat="1" applyFont="1" applyFill="1" applyBorder="1" applyAlignment="1">
      <alignment horizontal="center" vertical="center"/>
    </xf>
    <xf numFmtId="165" fontId="29" fillId="0" borderId="4" xfId="0" applyNumberFormat="1" applyFont="1" applyFill="1" applyBorder="1" applyAlignment="1">
      <alignment horizontal="center" vertical="center"/>
    </xf>
    <xf numFmtId="2" fontId="27" fillId="0" borderId="5" xfId="0" applyNumberFormat="1" applyFont="1" applyFill="1" applyBorder="1" applyAlignment="1">
      <alignment horizontal="center"/>
    </xf>
    <xf numFmtId="2" fontId="24" fillId="0" borderId="4" xfId="0" applyNumberFormat="1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center"/>
    </xf>
    <xf numFmtId="165" fontId="27" fillId="0" borderId="5" xfId="0" applyNumberFormat="1" applyFont="1" applyFill="1" applyBorder="1" applyAlignment="1">
      <alignment horizontal="center"/>
    </xf>
    <xf numFmtId="0" fontId="27" fillId="0" borderId="36" xfId="0" applyFont="1" applyFill="1" applyBorder="1" applyAlignment="1">
      <alignment horizontal="center"/>
    </xf>
    <xf numFmtId="14" fontId="27" fillId="0" borderId="36" xfId="0" applyNumberFormat="1" applyFont="1" applyFill="1" applyBorder="1" applyAlignment="1">
      <alignment horizontal="center"/>
    </xf>
    <xf numFmtId="14" fontId="27" fillId="0" borderId="36" xfId="0" applyNumberFormat="1" applyFont="1" applyFill="1" applyBorder="1" applyAlignment="1">
      <alignment horizontal="left"/>
    </xf>
    <xf numFmtId="2" fontId="27" fillId="0" borderId="36" xfId="0" applyNumberFormat="1" applyFont="1" applyFill="1" applyBorder="1" applyAlignment="1">
      <alignment horizontal="center"/>
    </xf>
    <xf numFmtId="165" fontId="27" fillId="0" borderId="36" xfId="0" applyNumberFormat="1" applyFont="1" applyFill="1" applyBorder="1" applyAlignment="1">
      <alignment horizontal="center"/>
    </xf>
    <xf numFmtId="165" fontId="29" fillId="3" borderId="7" xfId="0" applyNumberFormat="1" applyFont="1" applyFill="1" applyBorder="1" applyAlignment="1">
      <alignment horizontal="center"/>
    </xf>
    <xf numFmtId="165" fontId="29" fillId="3" borderId="36" xfId="0" applyNumberFormat="1" applyFont="1" applyFill="1" applyBorder="1" applyAlignment="1">
      <alignment horizontal="center"/>
    </xf>
    <xf numFmtId="165" fontId="29" fillId="10" borderId="36" xfId="0" applyNumberFormat="1" applyFont="1" applyFill="1" applyBorder="1" applyAlignment="1">
      <alignment horizontal="center"/>
    </xf>
    <xf numFmtId="2" fontId="27" fillId="0" borderId="7" xfId="0" applyNumberFormat="1" applyFont="1" applyFill="1" applyBorder="1" applyAlignment="1">
      <alignment horizontal="center"/>
    </xf>
    <xf numFmtId="2" fontId="24" fillId="0" borderId="36" xfId="0" applyNumberFormat="1" applyFont="1" applyFill="1" applyBorder="1" applyAlignment="1">
      <alignment horizontal="center"/>
    </xf>
    <xf numFmtId="2" fontId="28" fillId="0" borderId="36" xfId="0" applyNumberFormat="1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165" fontId="29" fillId="0" borderId="5" xfId="0" applyNumberFormat="1" applyFont="1" applyBorder="1" applyAlignment="1">
      <alignment horizontal="center"/>
    </xf>
    <xf numFmtId="165" fontId="29" fillId="0" borderId="4" xfId="0" applyNumberFormat="1" applyFont="1" applyBorder="1" applyAlignment="1">
      <alignment horizontal="center"/>
    </xf>
    <xf numFmtId="2" fontId="27" fillId="0" borderId="4" xfId="0" applyNumberFormat="1" applyFont="1" applyFill="1" applyBorder="1" applyAlignment="1">
      <alignment horizontal="center" wrapText="1"/>
    </xf>
    <xf numFmtId="165" fontId="11" fillId="4" borderId="5" xfId="0" applyNumberFormat="1" applyFont="1" applyFill="1" applyBorder="1" applyAlignment="1" applyProtection="1">
      <alignment horizontal="center"/>
      <protection locked="0"/>
    </xf>
    <xf numFmtId="2" fontId="27" fillId="0" borderId="5" xfId="0" applyNumberFormat="1" applyFont="1" applyFill="1" applyBorder="1" applyAlignment="1">
      <alignment horizontal="center" vertical="center" wrapText="1"/>
    </xf>
    <xf numFmtId="2" fontId="27" fillId="0" borderId="4" xfId="0" applyNumberFormat="1" applyFont="1" applyFill="1" applyBorder="1" applyAlignment="1">
      <alignment horizontal="center" vertical="center" wrapText="1"/>
    </xf>
    <xf numFmtId="2" fontId="24" fillId="0" borderId="4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 vertical="center" wrapText="1"/>
    </xf>
    <xf numFmtId="0" fontId="0" fillId="18" borderId="27" xfId="0" applyFill="1" applyBorder="1" applyAlignment="1">
      <alignment horizontal="center"/>
    </xf>
    <xf numFmtId="0" fontId="0" fillId="18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/>
    </xf>
    <xf numFmtId="0" fontId="2" fillId="22" borderId="1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41" fillId="0" borderId="19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11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7"/>
  <sheetViews>
    <sheetView topLeftCell="A25" zoomScale="80" zoomScaleNormal="80" workbookViewId="0">
      <selection activeCell="D88" sqref="D88"/>
    </sheetView>
  </sheetViews>
  <sheetFormatPr baseColWidth="10" defaultRowHeight="14.4" x14ac:dyDescent="0.3"/>
  <cols>
    <col min="1" max="1" width="19.88671875" customWidth="1"/>
    <col min="2" max="2" width="22" style="49" customWidth="1"/>
    <col min="3" max="3" width="14" customWidth="1"/>
    <col min="4" max="4" width="22.33203125" customWidth="1"/>
    <col min="5" max="5" width="15.109375" style="49" customWidth="1"/>
    <col min="6" max="6" width="16.33203125" customWidth="1"/>
    <col min="7" max="7" width="19.33203125" bestFit="1" customWidth="1"/>
  </cols>
  <sheetData>
    <row r="1" spans="1:9" ht="15" thickBot="1" x14ac:dyDescent="0.35"/>
    <row r="2" spans="1:9" x14ac:dyDescent="0.3">
      <c r="A2" s="309" t="s">
        <v>512</v>
      </c>
      <c r="B2" s="310" t="s">
        <v>513</v>
      </c>
    </row>
    <row r="3" spans="1:9" ht="15" thickBot="1" x14ac:dyDescent="0.35">
      <c r="A3" s="311">
        <v>0</v>
      </c>
      <c r="B3" s="312" t="s">
        <v>514</v>
      </c>
    </row>
    <row r="4" spans="1:9" x14ac:dyDescent="0.3">
      <c r="A4" s="161"/>
    </row>
    <row r="5" spans="1:9" ht="18" x14ac:dyDescent="0.35">
      <c r="A5" s="160" t="s">
        <v>1425</v>
      </c>
    </row>
    <row r="6" spans="1:9" x14ac:dyDescent="0.3">
      <c r="A6" s="308" t="s">
        <v>521</v>
      </c>
      <c r="B6" s="49" t="s">
        <v>522</v>
      </c>
      <c r="C6" t="s">
        <v>146</v>
      </c>
      <c r="D6" t="s">
        <v>215</v>
      </c>
      <c r="E6" s="49" t="s">
        <v>520</v>
      </c>
      <c r="F6" t="s">
        <v>147</v>
      </c>
      <c r="G6" t="s">
        <v>148</v>
      </c>
      <c r="H6" t="s">
        <v>186</v>
      </c>
      <c r="I6" t="s">
        <v>339</v>
      </c>
    </row>
    <row r="9" spans="1:9" ht="18" x14ac:dyDescent="0.35">
      <c r="A9" s="160" t="s">
        <v>531</v>
      </c>
      <c r="B9" s="200" t="s">
        <v>532</v>
      </c>
    </row>
    <row r="11" spans="1:9" x14ac:dyDescent="0.3">
      <c r="B11" s="208" t="s">
        <v>243</v>
      </c>
    </row>
    <row r="12" spans="1:9" x14ac:dyDescent="0.3">
      <c r="B12" s="209" t="s">
        <v>244</v>
      </c>
    </row>
    <row r="13" spans="1:9" x14ac:dyDescent="0.3">
      <c r="B13" s="210" t="s">
        <v>0</v>
      </c>
    </row>
    <row r="14" spans="1:9" x14ac:dyDescent="0.3">
      <c r="B14" s="210" t="s">
        <v>1</v>
      </c>
    </row>
    <row r="15" spans="1:9" x14ac:dyDescent="0.3">
      <c r="B15" s="210" t="s">
        <v>2</v>
      </c>
    </row>
    <row r="16" spans="1:9" x14ac:dyDescent="0.3">
      <c r="B16" s="210" t="s">
        <v>188</v>
      </c>
    </row>
    <row r="17" spans="1:5" x14ac:dyDescent="0.3">
      <c r="B17" s="210" t="s">
        <v>189</v>
      </c>
    </row>
    <row r="18" spans="1:5" x14ac:dyDescent="0.3">
      <c r="B18" s="210" t="s">
        <v>190</v>
      </c>
    </row>
    <row r="19" spans="1:5" x14ac:dyDescent="0.3">
      <c r="B19" s="210" t="s">
        <v>191</v>
      </c>
    </row>
    <row r="20" spans="1:5" x14ac:dyDescent="0.3">
      <c r="B20" s="210" t="s">
        <v>149</v>
      </c>
    </row>
    <row r="21" spans="1:5" x14ac:dyDescent="0.3">
      <c r="B21" s="12" t="s">
        <v>150</v>
      </c>
    </row>
    <row r="22" spans="1:5" x14ac:dyDescent="0.3">
      <c r="B22" s="12" t="s">
        <v>151</v>
      </c>
    </row>
    <row r="23" spans="1:5" x14ac:dyDescent="0.3">
      <c r="B23" s="12" t="s">
        <v>152</v>
      </c>
    </row>
    <row r="24" spans="1:5" x14ac:dyDescent="0.3">
      <c r="B24" s="12" t="s">
        <v>153</v>
      </c>
    </row>
    <row r="25" spans="1:5" x14ac:dyDescent="0.3">
      <c r="B25" s="12" t="s">
        <v>154</v>
      </c>
    </row>
    <row r="26" spans="1:5" x14ac:dyDescent="0.3">
      <c r="B26" s="12" t="s">
        <v>155</v>
      </c>
    </row>
    <row r="27" spans="1:5" x14ac:dyDescent="0.3">
      <c r="B27" s="12" t="s">
        <v>156</v>
      </c>
    </row>
    <row r="28" spans="1:5" x14ac:dyDescent="0.3">
      <c r="A28" s="1"/>
      <c r="B28" s="210" t="s">
        <v>162</v>
      </c>
      <c r="C28" s="59"/>
      <c r="E28" s="59"/>
    </row>
    <row r="29" spans="1:5" x14ac:dyDescent="0.3">
      <c r="A29" s="1"/>
      <c r="B29" s="210" t="s">
        <v>163</v>
      </c>
      <c r="C29" s="59"/>
      <c r="E29" s="59"/>
    </row>
    <row r="30" spans="1:5" x14ac:dyDescent="0.3">
      <c r="A30" s="1"/>
      <c r="B30" s="210" t="s">
        <v>164</v>
      </c>
      <c r="C30" s="59"/>
      <c r="E30" s="59"/>
    </row>
    <row r="31" spans="1:5" x14ac:dyDescent="0.3">
      <c r="A31" s="59"/>
      <c r="B31" s="210" t="s">
        <v>165</v>
      </c>
      <c r="C31" s="59"/>
    </row>
    <row r="32" spans="1:5" x14ac:dyDescent="0.3">
      <c r="B32" s="210" t="s">
        <v>166</v>
      </c>
    </row>
    <row r="33" spans="1:6" x14ac:dyDescent="0.3">
      <c r="B33" s="210" t="s">
        <v>167</v>
      </c>
    </row>
    <row r="34" spans="1:6" x14ac:dyDescent="0.3">
      <c r="B34" s="12" t="s">
        <v>157</v>
      </c>
      <c r="D34" s="11"/>
    </row>
    <row r="35" spans="1:6" x14ac:dyDescent="0.3">
      <c r="B35" s="12" t="s">
        <v>158</v>
      </c>
      <c r="D35" s="11"/>
    </row>
    <row r="36" spans="1:6" x14ac:dyDescent="0.3">
      <c r="B36" s="12" t="s">
        <v>159</v>
      </c>
      <c r="D36" s="11"/>
    </row>
    <row r="37" spans="1:6" x14ac:dyDescent="0.3">
      <c r="B37" s="12" t="s">
        <v>160</v>
      </c>
      <c r="D37" s="11"/>
    </row>
    <row r="38" spans="1:6" x14ac:dyDescent="0.3">
      <c r="B38" s="12" t="s">
        <v>161</v>
      </c>
      <c r="D38" s="11"/>
    </row>
    <row r="39" spans="1:6" x14ac:dyDescent="0.3">
      <c r="B39" s="211" t="s">
        <v>144</v>
      </c>
      <c r="C39" t="s">
        <v>533</v>
      </c>
      <c r="D39" s="50" t="s">
        <v>511</v>
      </c>
      <c r="E39" s="204" t="s">
        <v>516</v>
      </c>
    </row>
    <row r="40" spans="1:6" x14ac:dyDescent="0.3">
      <c r="B40" s="212" t="s">
        <v>143</v>
      </c>
      <c r="C40" t="s">
        <v>508</v>
      </c>
      <c r="D40" s="49" t="s">
        <v>517</v>
      </c>
      <c r="E40" s="204" t="s">
        <v>534</v>
      </c>
    </row>
    <row r="41" spans="1:6" x14ac:dyDescent="0.3">
      <c r="B41" s="213" t="s">
        <v>145</v>
      </c>
      <c r="C41" t="s">
        <v>509</v>
      </c>
      <c r="D41" s="206" t="s">
        <v>242</v>
      </c>
      <c r="E41" s="21"/>
      <c r="F41" s="21"/>
    </row>
    <row r="42" spans="1:6" x14ac:dyDescent="0.3">
      <c r="D42" s="11"/>
    </row>
    <row r="43" spans="1:6" x14ac:dyDescent="0.3">
      <c r="D43" s="11"/>
    </row>
    <row r="44" spans="1:6" x14ac:dyDescent="0.3">
      <c r="D44" s="11"/>
    </row>
    <row r="45" spans="1:6" ht="18" x14ac:dyDescent="0.35">
      <c r="A45" s="160" t="s">
        <v>506</v>
      </c>
      <c r="B45" s="200" t="s">
        <v>510</v>
      </c>
    </row>
    <row r="47" spans="1:6" x14ac:dyDescent="0.3">
      <c r="B47" s="208" t="s">
        <v>243</v>
      </c>
    </row>
    <row r="48" spans="1:6" x14ac:dyDescent="0.3">
      <c r="B48" s="209" t="s">
        <v>244</v>
      </c>
    </row>
    <row r="49" spans="1:13" x14ac:dyDescent="0.3">
      <c r="B49" s="209" t="s">
        <v>245</v>
      </c>
    </row>
    <row r="50" spans="1:13" x14ac:dyDescent="0.3">
      <c r="B50" s="209" t="s">
        <v>0</v>
      </c>
    </row>
    <row r="51" spans="1:13" x14ac:dyDescent="0.3">
      <c r="B51" s="209" t="s">
        <v>246</v>
      </c>
    </row>
    <row r="52" spans="1:13" x14ac:dyDescent="0.3">
      <c r="B52" s="209" t="s">
        <v>247</v>
      </c>
    </row>
    <row r="53" spans="1:13" x14ac:dyDescent="0.3">
      <c r="B53" s="209" t="s">
        <v>248</v>
      </c>
    </row>
    <row r="54" spans="1:13" x14ac:dyDescent="0.3">
      <c r="B54" s="287" t="s">
        <v>219</v>
      </c>
    </row>
    <row r="55" spans="1:13" x14ac:dyDescent="0.3">
      <c r="B55" s="33" t="s">
        <v>214</v>
      </c>
    </row>
    <row r="56" spans="1:13" x14ac:dyDescent="0.3">
      <c r="B56" s="33" t="s">
        <v>239</v>
      </c>
      <c r="G56" t="s">
        <v>241</v>
      </c>
    </row>
    <row r="57" spans="1:13" x14ac:dyDescent="0.3">
      <c r="B57" s="33" t="s">
        <v>240</v>
      </c>
      <c r="G57" t="s">
        <v>241</v>
      </c>
    </row>
    <row r="58" spans="1:13" x14ac:dyDescent="0.3">
      <c r="B58" s="211" t="s">
        <v>144</v>
      </c>
      <c r="C58" t="s">
        <v>507</v>
      </c>
      <c r="D58" s="50" t="s">
        <v>511</v>
      </c>
      <c r="G58" s="204" t="s">
        <v>516</v>
      </c>
    </row>
    <row r="59" spans="1:13" x14ac:dyDescent="0.3">
      <c r="B59" s="212" t="s">
        <v>143</v>
      </c>
      <c r="C59" t="s">
        <v>508</v>
      </c>
      <c r="D59" s="50" t="s">
        <v>511</v>
      </c>
      <c r="G59" s="204" t="s">
        <v>515</v>
      </c>
    </row>
    <row r="60" spans="1:13" x14ac:dyDescent="0.3">
      <c r="B60" s="213" t="s">
        <v>145</v>
      </c>
      <c r="C60" t="s">
        <v>509</v>
      </c>
      <c r="D60" s="49" t="s">
        <v>517</v>
      </c>
      <c r="E60" s="162" t="s">
        <v>518</v>
      </c>
      <c r="F60" s="163" t="s">
        <v>519</v>
      </c>
      <c r="G60" s="204" t="s">
        <v>535</v>
      </c>
    </row>
    <row r="63" spans="1:13" ht="18" x14ac:dyDescent="0.35">
      <c r="A63" s="160" t="s">
        <v>523</v>
      </c>
      <c r="B63" s="200" t="s">
        <v>526</v>
      </c>
    </row>
    <row r="64" spans="1:13" ht="15.6" x14ac:dyDescent="0.3">
      <c r="M64" s="129"/>
    </row>
    <row r="65" spans="2:13" ht="15.6" x14ac:dyDescent="0.3">
      <c r="B65" s="288" t="s">
        <v>243</v>
      </c>
      <c r="M65" s="129"/>
    </row>
    <row r="66" spans="2:13" ht="15.6" x14ac:dyDescent="0.3">
      <c r="B66" s="289" t="s">
        <v>244</v>
      </c>
      <c r="M66" s="129"/>
    </row>
    <row r="67" spans="2:13" ht="15.6" x14ac:dyDescent="0.3">
      <c r="B67" s="289" t="s">
        <v>0</v>
      </c>
      <c r="M67" s="129"/>
    </row>
    <row r="68" spans="2:13" ht="15.6" x14ac:dyDescent="0.3">
      <c r="B68" s="289" t="s">
        <v>247</v>
      </c>
      <c r="M68" s="129"/>
    </row>
    <row r="69" spans="2:13" ht="15.6" x14ac:dyDescent="0.3">
      <c r="B69" s="289" t="s">
        <v>1</v>
      </c>
      <c r="M69" s="129"/>
    </row>
    <row r="70" spans="2:13" ht="15.6" x14ac:dyDescent="0.3">
      <c r="B70" s="289" t="s">
        <v>255</v>
      </c>
      <c r="M70" s="129"/>
    </row>
    <row r="71" spans="2:13" ht="15.6" x14ac:dyDescent="0.3">
      <c r="B71" s="289" t="s">
        <v>248</v>
      </c>
      <c r="M71" s="129"/>
    </row>
    <row r="72" spans="2:13" ht="15.6" x14ac:dyDescent="0.3">
      <c r="B72" s="289" t="s">
        <v>267</v>
      </c>
      <c r="M72" s="129"/>
    </row>
    <row r="73" spans="2:13" ht="15.6" x14ac:dyDescent="0.3">
      <c r="B73" s="290" t="s">
        <v>250</v>
      </c>
      <c r="M73" s="129"/>
    </row>
    <row r="74" spans="2:13" ht="15.6" x14ac:dyDescent="0.3">
      <c r="B74" s="291" t="s">
        <v>266</v>
      </c>
      <c r="M74" s="129"/>
    </row>
    <row r="75" spans="2:13" ht="15.6" x14ac:dyDescent="0.3">
      <c r="B75" s="290" t="s">
        <v>251</v>
      </c>
      <c r="M75" s="129"/>
    </row>
    <row r="76" spans="2:13" ht="15.6" x14ac:dyDescent="0.3">
      <c r="B76" s="292" t="s">
        <v>307</v>
      </c>
      <c r="M76" s="129"/>
    </row>
    <row r="77" spans="2:13" ht="15.6" x14ac:dyDescent="0.3">
      <c r="B77" s="292" t="s">
        <v>306</v>
      </c>
      <c r="M77" s="129"/>
    </row>
    <row r="78" spans="2:13" ht="15.6" x14ac:dyDescent="0.3">
      <c r="B78" s="289" t="s">
        <v>305</v>
      </c>
      <c r="M78" s="129"/>
    </row>
    <row r="79" spans="2:13" ht="15.6" x14ac:dyDescent="0.3">
      <c r="B79" s="289" t="s">
        <v>358</v>
      </c>
      <c r="M79" s="129"/>
    </row>
    <row r="80" spans="2:13" ht="15.6" x14ac:dyDescent="0.3">
      <c r="B80" s="291" t="s">
        <v>504</v>
      </c>
      <c r="M80" s="129"/>
    </row>
    <row r="81" spans="2:13" ht="15.6" x14ac:dyDescent="0.3">
      <c r="B81" s="291" t="s">
        <v>505</v>
      </c>
      <c r="M81" s="129"/>
    </row>
    <row r="82" spans="2:13" ht="15.6" x14ac:dyDescent="0.3">
      <c r="B82" s="289" t="s">
        <v>249</v>
      </c>
      <c r="M82" s="129"/>
    </row>
    <row r="83" spans="2:13" ht="15.6" x14ac:dyDescent="0.3">
      <c r="B83" s="289" t="s">
        <v>269</v>
      </c>
      <c r="M83" s="129"/>
    </row>
    <row r="84" spans="2:13" ht="15.6" x14ac:dyDescent="0.3">
      <c r="B84" s="289" t="s">
        <v>239</v>
      </c>
      <c r="G84" t="s">
        <v>241</v>
      </c>
      <c r="M84" s="129"/>
    </row>
    <row r="85" spans="2:13" ht="15.6" x14ac:dyDescent="0.3">
      <c r="B85" s="289" t="s">
        <v>240</v>
      </c>
      <c r="G85" t="s">
        <v>241</v>
      </c>
      <c r="M85" s="129"/>
    </row>
    <row r="86" spans="2:13" ht="15.6" x14ac:dyDescent="0.3">
      <c r="B86" s="211" t="s">
        <v>144</v>
      </c>
      <c r="C86" t="s">
        <v>507</v>
      </c>
      <c r="D86" s="50" t="s">
        <v>511</v>
      </c>
      <c r="G86" s="204" t="s">
        <v>516</v>
      </c>
      <c r="M86" s="129"/>
    </row>
    <row r="87" spans="2:13" ht="15.6" x14ac:dyDescent="0.3">
      <c r="B87" s="212" t="s">
        <v>143</v>
      </c>
      <c r="C87" t="s">
        <v>508</v>
      </c>
      <c r="D87" s="50" t="s">
        <v>511</v>
      </c>
      <c r="G87" s="204" t="s">
        <v>515</v>
      </c>
      <c r="M87" s="129"/>
    </row>
    <row r="88" spans="2:13" ht="15.6" x14ac:dyDescent="0.3">
      <c r="B88" s="213" t="s">
        <v>145</v>
      </c>
      <c r="C88" t="s">
        <v>509</v>
      </c>
      <c r="D88" s="49" t="s">
        <v>517</v>
      </c>
      <c r="E88" s="162" t="s">
        <v>518</v>
      </c>
      <c r="F88" s="163" t="s">
        <v>519</v>
      </c>
      <c r="G88" s="204" t="s">
        <v>515</v>
      </c>
      <c r="M88" s="129"/>
    </row>
    <row r="89" spans="2:13" ht="16.2" thickBot="1" x14ac:dyDescent="0.35">
      <c r="M89" s="129"/>
    </row>
    <row r="90" spans="2:13" ht="15.6" x14ac:dyDescent="0.3">
      <c r="B90" s="282" t="s">
        <v>255</v>
      </c>
      <c r="C90" s="283" t="s">
        <v>256</v>
      </c>
      <c r="D90" s="275" t="s">
        <v>273</v>
      </c>
      <c r="E90" s="275"/>
      <c r="F90" s="274"/>
      <c r="G90" s="275"/>
      <c r="H90" s="276"/>
    </row>
    <row r="91" spans="2:13" x14ac:dyDescent="0.3">
      <c r="B91" s="91"/>
      <c r="C91" s="284" t="s">
        <v>274</v>
      </c>
      <c r="D91" s="51" t="s">
        <v>275</v>
      </c>
      <c r="E91" s="51"/>
      <c r="F91" s="46"/>
      <c r="G91" s="51"/>
      <c r="H91" s="277"/>
    </row>
    <row r="92" spans="2:13" x14ac:dyDescent="0.3">
      <c r="B92" s="91"/>
      <c r="C92" s="284" t="s">
        <v>276</v>
      </c>
      <c r="D92" s="51" t="s">
        <v>277</v>
      </c>
      <c r="E92" s="51"/>
      <c r="F92" s="46"/>
      <c r="G92" s="51"/>
      <c r="H92" s="277"/>
    </row>
    <row r="93" spans="2:13" x14ac:dyDescent="0.3">
      <c r="B93" s="91"/>
      <c r="C93" s="284" t="s">
        <v>272</v>
      </c>
      <c r="D93" s="51" t="s">
        <v>278</v>
      </c>
      <c r="E93" s="51"/>
      <c r="F93" s="46"/>
      <c r="G93" s="51"/>
      <c r="H93" s="277"/>
    </row>
    <row r="94" spans="2:13" x14ac:dyDescent="0.3">
      <c r="B94" s="91"/>
      <c r="C94" s="46"/>
      <c r="D94" s="51"/>
      <c r="E94" s="51"/>
      <c r="F94" s="46"/>
      <c r="G94" s="51"/>
      <c r="H94" s="277"/>
    </row>
    <row r="95" spans="2:13" ht="18" x14ac:dyDescent="0.35">
      <c r="B95" s="91"/>
      <c r="C95" s="46"/>
      <c r="D95" s="51" t="s">
        <v>143</v>
      </c>
      <c r="E95" s="51" t="s">
        <v>144</v>
      </c>
      <c r="F95" s="46" t="s">
        <v>145</v>
      </c>
      <c r="G95" s="293" t="s">
        <v>530</v>
      </c>
      <c r="H95" s="277"/>
    </row>
    <row r="96" spans="2:13" x14ac:dyDescent="0.3">
      <c r="B96" s="91"/>
      <c r="C96" s="48" t="s">
        <v>290</v>
      </c>
      <c r="D96" s="51" t="s">
        <v>276</v>
      </c>
      <c r="E96" s="51" t="s">
        <v>276</v>
      </c>
      <c r="F96" s="51" t="s">
        <v>272</v>
      </c>
      <c r="G96" s="285" t="s">
        <v>272</v>
      </c>
      <c r="H96" s="277"/>
    </row>
    <row r="97" spans="2:8" x14ac:dyDescent="0.3">
      <c r="B97" s="91"/>
      <c r="C97" s="48" t="s">
        <v>291</v>
      </c>
      <c r="D97" s="51" t="s">
        <v>276</v>
      </c>
      <c r="E97" s="51" t="s">
        <v>272</v>
      </c>
      <c r="F97" s="51" t="s">
        <v>272</v>
      </c>
      <c r="G97" s="285" t="s">
        <v>272</v>
      </c>
      <c r="H97" s="277"/>
    </row>
    <row r="98" spans="2:8" x14ac:dyDescent="0.3">
      <c r="B98" s="91"/>
      <c r="C98" s="48" t="s">
        <v>292</v>
      </c>
      <c r="D98" s="51" t="s">
        <v>272</v>
      </c>
      <c r="E98" s="51" t="s">
        <v>276</v>
      </c>
      <c r="F98" s="51" t="s">
        <v>272</v>
      </c>
      <c r="G98" s="285" t="s">
        <v>272</v>
      </c>
      <c r="H98" s="277"/>
    </row>
    <row r="99" spans="2:8" x14ac:dyDescent="0.3">
      <c r="B99" s="91"/>
      <c r="C99" s="48" t="s">
        <v>293</v>
      </c>
      <c r="D99" s="51" t="s">
        <v>276</v>
      </c>
      <c r="E99" s="51" t="s">
        <v>272</v>
      </c>
      <c r="F99" s="51" t="s">
        <v>272</v>
      </c>
      <c r="G99" s="285" t="s">
        <v>272</v>
      </c>
      <c r="H99" s="277"/>
    </row>
    <row r="100" spans="2:8" x14ac:dyDescent="0.3">
      <c r="B100" s="91"/>
      <c r="C100" s="48" t="s">
        <v>294</v>
      </c>
      <c r="D100" s="51" t="s">
        <v>272</v>
      </c>
      <c r="E100" s="51" t="s">
        <v>276</v>
      </c>
      <c r="F100" s="51" t="s">
        <v>272</v>
      </c>
      <c r="G100" s="285" t="s">
        <v>272</v>
      </c>
      <c r="H100" s="277"/>
    </row>
    <row r="101" spans="2:8" x14ac:dyDescent="0.3">
      <c r="B101" s="91"/>
      <c r="C101" s="48" t="s">
        <v>295</v>
      </c>
      <c r="D101" s="51" t="s">
        <v>276</v>
      </c>
      <c r="E101" s="51" t="s">
        <v>276</v>
      </c>
      <c r="F101" s="51" t="s">
        <v>272</v>
      </c>
      <c r="G101" s="285" t="s">
        <v>272</v>
      </c>
      <c r="H101" s="277"/>
    </row>
    <row r="102" spans="2:8" x14ac:dyDescent="0.3">
      <c r="B102" s="91"/>
      <c r="C102" s="48" t="s">
        <v>296</v>
      </c>
      <c r="D102" s="51" t="s">
        <v>276</v>
      </c>
      <c r="E102" s="51" t="s">
        <v>276</v>
      </c>
      <c r="F102" s="51" t="s">
        <v>276</v>
      </c>
      <c r="G102" s="285" t="s">
        <v>276</v>
      </c>
      <c r="H102" s="286" t="s">
        <v>540</v>
      </c>
    </row>
    <row r="103" spans="2:8" x14ac:dyDescent="0.3">
      <c r="B103" s="91"/>
      <c r="C103" s="48" t="s">
        <v>297</v>
      </c>
      <c r="D103" s="51" t="s">
        <v>276</v>
      </c>
      <c r="E103" s="51" t="s">
        <v>276</v>
      </c>
      <c r="F103" s="51" t="s">
        <v>276</v>
      </c>
      <c r="G103" s="285" t="s">
        <v>276</v>
      </c>
      <c r="H103" s="286" t="s">
        <v>540</v>
      </c>
    </row>
    <row r="104" spans="2:8" x14ac:dyDescent="0.3">
      <c r="B104" s="91"/>
      <c r="C104" s="48" t="s">
        <v>298</v>
      </c>
      <c r="D104" s="51" t="s">
        <v>272</v>
      </c>
      <c r="E104" s="51" t="s">
        <v>168</v>
      </c>
      <c r="F104" s="51" t="s">
        <v>272</v>
      </c>
      <c r="G104" s="285" t="s">
        <v>272</v>
      </c>
      <c r="H104" s="277"/>
    </row>
    <row r="105" spans="2:8" x14ac:dyDescent="0.3">
      <c r="B105" s="91"/>
      <c r="C105" s="48" t="s">
        <v>299</v>
      </c>
      <c r="D105" s="51" t="s">
        <v>276</v>
      </c>
      <c r="E105" s="51" t="s">
        <v>276</v>
      </c>
      <c r="F105" s="51" t="s">
        <v>276</v>
      </c>
      <c r="G105" s="285" t="s">
        <v>276</v>
      </c>
      <c r="H105" s="286" t="s">
        <v>540</v>
      </c>
    </row>
    <row r="106" spans="2:8" x14ac:dyDescent="0.3">
      <c r="B106" s="91"/>
      <c r="C106" s="48" t="s">
        <v>300</v>
      </c>
      <c r="D106" s="51" t="s">
        <v>276</v>
      </c>
      <c r="E106" s="51" t="s">
        <v>272</v>
      </c>
      <c r="F106" s="51" t="s">
        <v>276</v>
      </c>
      <c r="G106" s="285" t="s">
        <v>272</v>
      </c>
      <c r="H106" s="277"/>
    </row>
    <row r="107" spans="2:8" x14ac:dyDescent="0.3">
      <c r="B107" s="91"/>
      <c r="C107" s="48" t="s">
        <v>301</v>
      </c>
      <c r="D107" s="51" t="s">
        <v>276</v>
      </c>
      <c r="E107" s="51" t="s">
        <v>272</v>
      </c>
      <c r="F107" s="51" t="s">
        <v>276</v>
      </c>
      <c r="G107" s="285" t="s">
        <v>272</v>
      </c>
      <c r="H107" s="277"/>
    </row>
    <row r="108" spans="2:8" x14ac:dyDescent="0.3">
      <c r="B108" s="278"/>
      <c r="C108" s="51"/>
      <c r="D108" s="51"/>
      <c r="E108" s="46"/>
      <c r="F108" s="51"/>
      <c r="G108" s="51"/>
      <c r="H108" s="277"/>
    </row>
    <row r="109" spans="2:8" ht="15" thickBot="1" x14ac:dyDescent="0.35">
      <c r="B109" s="279"/>
      <c r="C109" s="79"/>
      <c r="D109" s="79"/>
      <c r="E109" s="280"/>
      <c r="F109" s="79"/>
      <c r="G109" s="79"/>
      <c r="H109" s="281"/>
    </row>
    <row r="112" spans="2:8" x14ac:dyDescent="0.3">
      <c r="B112" s="159"/>
      <c r="C112" s="21"/>
      <c r="D112" s="13"/>
      <c r="E112" s="21"/>
      <c r="F112" s="21"/>
      <c r="G112" s="205"/>
    </row>
    <row r="113" spans="1:10" ht="18" x14ac:dyDescent="0.35">
      <c r="A113" s="160" t="s">
        <v>524</v>
      </c>
      <c r="B113" s="200" t="s">
        <v>527</v>
      </c>
      <c r="C113" s="201" t="s">
        <v>529</v>
      </c>
      <c r="D113" s="202"/>
      <c r="E113" s="203"/>
      <c r="F113" s="202"/>
    </row>
    <row r="115" spans="1:10" x14ac:dyDescent="0.3">
      <c r="B115" s="204" t="s">
        <v>539</v>
      </c>
    </row>
    <row r="118" spans="1:10" ht="18" x14ac:dyDescent="0.35">
      <c r="A118" s="160" t="s">
        <v>525</v>
      </c>
      <c r="B118" s="200" t="s">
        <v>528</v>
      </c>
      <c r="C118" s="201" t="s">
        <v>536</v>
      </c>
      <c r="D118" s="202"/>
      <c r="E118" s="203"/>
      <c r="F118" s="202"/>
      <c r="G118" s="202"/>
      <c r="H118" s="202"/>
      <c r="I118" s="202"/>
      <c r="J118" s="202"/>
    </row>
    <row r="120" spans="1:10" x14ac:dyDescent="0.3">
      <c r="B120" s="204" t="s">
        <v>537</v>
      </c>
    </row>
    <row r="121" spans="1:10" x14ac:dyDescent="0.3">
      <c r="B121" s="204" t="s">
        <v>538</v>
      </c>
    </row>
    <row r="123" spans="1:10" ht="18" x14ac:dyDescent="0.35">
      <c r="A123" s="313" t="s">
        <v>1426</v>
      </c>
      <c r="B123" s="203"/>
    </row>
    <row r="125" spans="1:10" x14ac:dyDescent="0.3">
      <c r="A125" t="s">
        <v>1429</v>
      </c>
    </row>
    <row r="126" spans="1:10" ht="15" thickBot="1" x14ac:dyDescent="0.35">
      <c r="A126" t="s">
        <v>1430</v>
      </c>
    </row>
    <row r="127" spans="1:10" x14ac:dyDescent="0.3">
      <c r="B127" s="314"/>
      <c r="C127" s="665" t="s">
        <v>252</v>
      </c>
      <c r="D127" s="666"/>
      <c r="E127" s="665" t="s">
        <v>253</v>
      </c>
      <c r="F127" s="666"/>
      <c r="G127" s="318" t="s">
        <v>254</v>
      </c>
    </row>
    <row r="128" spans="1:10" x14ac:dyDescent="0.3">
      <c r="B128" s="322"/>
      <c r="C128" s="323" t="s">
        <v>882</v>
      </c>
      <c r="D128" s="324" t="s">
        <v>559</v>
      </c>
      <c r="E128" s="323" t="s">
        <v>882</v>
      </c>
      <c r="F128" s="324" t="s">
        <v>559</v>
      </c>
      <c r="G128" s="325"/>
    </row>
    <row r="129" spans="2:7" x14ac:dyDescent="0.3">
      <c r="B129" s="317" t="s">
        <v>1427</v>
      </c>
      <c r="C129" s="45">
        <v>19</v>
      </c>
      <c r="D129" s="320">
        <v>48</v>
      </c>
      <c r="E129" s="45">
        <v>66</v>
      </c>
      <c r="F129" s="320">
        <v>42</v>
      </c>
      <c r="G129" s="315">
        <v>0</v>
      </c>
    </row>
    <row r="130" spans="2:7" ht="15" thickBot="1" x14ac:dyDescent="0.35">
      <c r="B130" s="316" t="s">
        <v>1428</v>
      </c>
      <c r="C130" s="319">
        <v>28</v>
      </c>
      <c r="D130" s="321">
        <v>40</v>
      </c>
      <c r="E130" s="319">
        <v>37</v>
      </c>
      <c r="F130" s="321">
        <v>17</v>
      </c>
      <c r="G130" s="312">
        <v>0</v>
      </c>
    </row>
    <row r="131" spans="2:7" ht="15" thickBot="1" x14ac:dyDescent="0.35"/>
    <row r="132" spans="2:7" x14ac:dyDescent="0.3">
      <c r="B132" s="326" t="s">
        <v>541</v>
      </c>
    </row>
    <row r="133" spans="2:7" x14ac:dyDescent="0.3">
      <c r="B133" s="327" t="s">
        <v>542</v>
      </c>
    </row>
    <row r="134" spans="2:7" x14ac:dyDescent="0.3">
      <c r="B134" s="327" t="s">
        <v>546</v>
      </c>
    </row>
    <row r="135" spans="2:7" x14ac:dyDescent="0.3">
      <c r="B135" s="327" t="s">
        <v>556</v>
      </c>
    </row>
    <row r="136" spans="2:7" x14ac:dyDescent="0.3">
      <c r="B136" s="327" t="s">
        <v>553</v>
      </c>
    </row>
    <row r="137" spans="2:7" x14ac:dyDescent="0.3">
      <c r="B137" s="327" t="s">
        <v>369</v>
      </c>
    </row>
    <row r="138" spans="2:7" x14ac:dyDescent="0.3">
      <c r="B138" s="327" t="s">
        <v>544</v>
      </c>
    </row>
    <row r="139" spans="2:7" x14ac:dyDescent="0.3">
      <c r="B139" s="327" t="s">
        <v>545</v>
      </c>
    </row>
    <row r="140" spans="2:7" x14ac:dyDescent="0.3">
      <c r="B140" s="327" t="s">
        <v>554</v>
      </c>
    </row>
    <row r="141" spans="2:7" x14ac:dyDescent="0.3">
      <c r="B141" s="327" t="s">
        <v>555</v>
      </c>
    </row>
    <row r="142" spans="2:7" x14ac:dyDescent="0.3">
      <c r="B142" s="327" t="s">
        <v>547</v>
      </c>
    </row>
    <row r="143" spans="2:7" x14ac:dyDescent="0.3">
      <c r="B143" s="327" t="s">
        <v>548</v>
      </c>
    </row>
    <row r="144" spans="2:7" x14ac:dyDescent="0.3">
      <c r="B144" s="327" t="s">
        <v>549</v>
      </c>
    </row>
    <row r="145" spans="1:2" x14ac:dyDescent="0.3">
      <c r="B145" s="327" t="s">
        <v>550</v>
      </c>
    </row>
    <row r="146" spans="1:2" x14ac:dyDescent="0.3">
      <c r="B146" s="327" t="s">
        <v>551</v>
      </c>
    </row>
    <row r="147" spans="1:2" ht="15" thickBot="1" x14ac:dyDescent="0.35">
      <c r="B147" s="328" t="s">
        <v>552</v>
      </c>
    </row>
    <row r="150" spans="1:2" ht="18" x14ac:dyDescent="0.35">
      <c r="A150" s="313" t="s">
        <v>1431</v>
      </c>
      <c r="B150" s="203"/>
    </row>
    <row r="155" spans="1:2" ht="15" thickBot="1" x14ac:dyDescent="0.35"/>
    <row r="156" spans="1:2" x14ac:dyDescent="0.3">
      <c r="B156" s="329" t="s">
        <v>541</v>
      </c>
    </row>
    <row r="157" spans="1:2" x14ac:dyDescent="0.3">
      <c r="B157" s="330" t="s">
        <v>542</v>
      </c>
    </row>
    <row r="158" spans="1:2" x14ac:dyDescent="0.3">
      <c r="B158" s="331" t="s">
        <v>543</v>
      </c>
    </row>
    <row r="159" spans="1:2" x14ac:dyDescent="0.3">
      <c r="B159" s="331" t="s">
        <v>369</v>
      </c>
    </row>
    <row r="160" spans="1:2" x14ac:dyDescent="0.3">
      <c r="B160" s="331" t="s">
        <v>544</v>
      </c>
    </row>
    <row r="161" spans="2:2" x14ac:dyDescent="0.3">
      <c r="B161" s="331" t="s">
        <v>545</v>
      </c>
    </row>
    <row r="162" spans="2:2" x14ac:dyDescent="0.3">
      <c r="B162" s="331" t="s">
        <v>547</v>
      </c>
    </row>
    <row r="163" spans="2:2" x14ac:dyDescent="0.3">
      <c r="B163" s="331" t="s">
        <v>548</v>
      </c>
    </row>
    <row r="164" spans="2:2" x14ac:dyDescent="0.3">
      <c r="B164" s="331" t="s">
        <v>549</v>
      </c>
    </row>
    <row r="165" spans="2:2" x14ac:dyDescent="0.3">
      <c r="B165" s="331" t="s">
        <v>550</v>
      </c>
    </row>
    <row r="166" spans="2:2" x14ac:dyDescent="0.3">
      <c r="B166" s="331" t="s">
        <v>551</v>
      </c>
    </row>
    <row r="167" spans="2:2" ht="15" thickBot="1" x14ac:dyDescent="0.35">
      <c r="B167" s="332" t="s">
        <v>552</v>
      </c>
    </row>
  </sheetData>
  <mergeCells count="2">
    <mergeCell ref="C127:D127"/>
    <mergeCell ref="E127:F127"/>
  </mergeCells>
  <conditionalFormatting sqref="B48">
    <cfRule type="cellIs" dxfId="115" priority="3" operator="equal">
      <formula>" "</formula>
    </cfRule>
    <cfRule type="cellIs" dxfId="114" priority="4" operator="equal">
      <formula>"  "</formula>
    </cfRule>
  </conditionalFormatting>
  <conditionalFormatting sqref="B49:B60 B112 B86:B88">
    <cfRule type="containsText" dxfId="113" priority="5" operator="containsText" text="&lt;">
      <formula>NOT(ISERROR(SEARCH("&lt;",B49)))</formula>
    </cfRule>
  </conditionalFormatting>
  <conditionalFormatting sqref="B39:B41">
    <cfRule type="containsText" dxfId="112" priority="2" operator="containsText" text="&lt;">
      <formula>NOT(ISERROR(SEARCH("&lt;",B39)))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98"/>
  <sheetViews>
    <sheetView topLeftCell="B1" workbookViewId="0">
      <selection activeCell="I1" sqref="I1:J1048576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541</v>
      </c>
      <c r="B1" t="s">
        <v>542</v>
      </c>
      <c r="C1" t="s">
        <v>546</v>
      </c>
      <c r="D1" t="s">
        <v>556</v>
      </c>
      <c r="E1" t="s">
        <v>553</v>
      </c>
      <c r="F1" t="s">
        <v>369</v>
      </c>
      <c r="G1" t="s">
        <v>544</v>
      </c>
      <c r="H1" t="s">
        <v>545</v>
      </c>
      <c r="I1" t="s">
        <v>554</v>
      </c>
      <c r="J1" t="s">
        <v>555</v>
      </c>
      <c r="K1" t="s">
        <v>547</v>
      </c>
      <c r="L1" t="s">
        <v>548</v>
      </c>
      <c r="M1" t="s">
        <v>549</v>
      </c>
      <c r="N1" t="s">
        <v>550</v>
      </c>
      <c r="O1" t="s">
        <v>551</v>
      </c>
      <c r="P1" t="s">
        <v>552</v>
      </c>
    </row>
    <row r="2" spans="1:16" x14ac:dyDescent="0.3">
      <c r="A2" t="s">
        <v>557</v>
      </c>
      <c r="B2" t="s">
        <v>558</v>
      </c>
      <c r="C2" t="s">
        <v>252</v>
      </c>
      <c r="D2" t="s">
        <v>561</v>
      </c>
      <c r="E2">
        <v>98</v>
      </c>
      <c r="F2" t="s">
        <v>559</v>
      </c>
      <c r="G2" t="s">
        <v>19</v>
      </c>
      <c r="H2" t="s">
        <v>376</v>
      </c>
      <c r="I2">
        <v>0.31756000000000001</v>
      </c>
      <c r="J2">
        <v>49.436039999999998</v>
      </c>
      <c r="K2" t="s">
        <v>560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629</v>
      </c>
      <c r="B3" t="s">
        <v>558</v>
      </c>
      <c r="C3" t="s">
        <v>252</v>
      </c>
      <c r="D3" t="s">
        <v>561</v>
      </c>
      <c r="E3">
        <v>90</v>
      </c>
      <c r="F3" t="s">
        <v>559</v>
      </c>
      <c r="G3" t="s">
        <v>19</v>
      </c>
      <c r="H3" t="s">
        <v>376</v>
      </c>
      <c r="I3">
        <v>0.31756000000000001</v>
      </c>
      <c r="J3">
        <v>49.436039999999998</v>
      </c>
      <c r="K3" t="s">
        <v>630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631</v>
      </c>
      <c r="B4" t="s">
        <v>558</v>
      </c>
      <c r="C4" t="s">
        <v>252</v>
      </c>
      <c r="D4" t="s">
        <v>561</v>
      </c>
      <c r="E4">
        <v>97</v>
      </c>
      <c r="F4" t="s">
        <v>559</v>
      </c>
      <c r="G4" t="s">
        <v>19</v>
      </c>
      <c r="H4" t="s">
        <v>376</v>
      </c>
      <c r="I4">
        <v>0.31756000000000001</v>
      </c>
      <c r="J4">
        <v>49.436039999999998</v>
      </c>
      <c r="K4" t="s">
        <v>632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636</v>
      </c>
      <c r="B5" t="s">
        <v>558</v>
      </c>
      <c r="C5" t="s">
        <v>252</v>
      </c>
      <c r="D5" t="s">
        <v>561</v>
      </c>
      <c r="E5">
        <v>90</v>
      </c>
      <c r="F5" t="s">
        <v>559</v>
      </c>
      <c r="G5" t="s">
        <v>19</v>
      </c>
      <c r="H5" t="s">
        <v>376</v>
      </c>
      <c r="I5">
        <v>0.31756000000000001</v>
      </c>
      <c r="J5">
        <v>49.436039999999998</v>
      </c>
      <c r="K5" t="s">
        <v>637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638</v>
      </c>
      <c r="B6" t="s">
        <v>558</v>
      </c>
      <c r="C6" t="s">
        <v>252</v>
      </c>
      <c r="D6" t="s">
        <v>561</v>
      </c>
      <c r="E6">
        <v>97</v>
      </c>
      <c r="F6" t="s">
        <v>559</v>
      </c>
      <c r="G6" t="s">
        <v>19</v>
      </c>
      <c r="H6" t="s">
        <v>376</v>
      </c>
      <c r="I6">
        <v>0.31756000000000001</v>
      </c>
      <c r="J6">
        <v>49.436039999999998</v>
      </c>
      <c r="K6" t="s">
        <v>639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640</v>
      </c>
      <c r="B7" t="s">
        <v>558</v>
      </c>
      <c r="C7" t="s">
        <v>252</v>
      </c>
      <c r="D7" t="s">
        <v>561</v>
      </c>
      <c r="E7">
        <v>89</v>
      </c>
      <c r="F7" t="s">
        <v>559</v>
      </c>
      <c r="G7" t="s">
        <v>19</v>
      </c>
      <c r="H7" t="s">
        <v>374</v>
      </c>
      <c r="I7">
        <v>0.27755000000000002</v>
      </c>
      <c r="J7">
        <v>49.432250000000003</v>
      </c>
      <c r="K7" t="s">
        <v>641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649</v>
      </c>
      <c r="B8" t="s">
        <v>558</v>
      </c>
      <c r="C8" t="s">
        <v>252</v>
      </c>
      <c r="D8" t="s">
        <v>651</v>
      </c>
      <c r="E8">
        <v>89</v>
      </c>
      <c r="F8" t="s">
        <v>559</v>
      </c>
      <c r="G8" t="s">
        <v>19</v>
      </c>
      <c r="H8" t="s">
        <v>378</v>
      </c>
      <c r="I8">
        <v>0.11908000000000001</v>
      </c>
      <c r="J8">
        <v>49.439399999999999</v>
      </c>
      <c r="K8" t="s">
        <v>650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652</v>
      </c>
      <c r="B9" t="s">
        <v>558</v>
      </c>
      <c r="C9" t="s">
        <v>252</v>
      </c>
      <c r="D9" t="s">
        <v>651</v>
      </c>
      <c r="E9">
        <v>105</v>
      </c>
      <c r="F9" t="s">
        <v>559</v>
      </c>
      <c r="G9" t="s">
        <v>19</v>
      </c>
      <c r="H9" t="s">
        <v>378</v>
      </c>
      <c r="I9">
        <v>0.11908000000000001</v>
      </c>
      <c r="J9">
        <v>49.439399999999999</v>
      </c>
      <c r="K9" t="s">
        <v>653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654</v>
      </c>
      <c r="B10" t="s">
        <v>558</v>
      </c>
      <c r="C10" t="s">
        <v>252</v>
      </c>
      <c r="D10" t="s">
        <v>651</v>
      </c>
      <c r="E10">
        <v>86</v>
      </c>
      <c r="F10" t="s">
        <v>559</v>
      </c>
      <c r="G10" t="s">
        <v>19</v>
      </c>
      <c r="H10" t="s">
        <v>378</v>
      </c>
      <c r="I10">
        <v>0.11908000000000001</v>
      </c>
      <c r="J10">
        <v>49.439399999999999</v>
      </c>
      <c r="K10" t="s">
        <v>655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656</v>
      </c>
      <c r="B11" t="s">
        <v>558</v>
      </c>
      <c r="C11" t="s">
        <v>252</v>
      </c>
      <c r="D11" t="s">
        <v>651</v>
      </c>
      <c r="E11">
        <v>96</v>
      </c>
      <c r="F11" t="s">
        <v>559</v>
      </c>
      <c r="G11" t="s">
        <v>19</v>
      </c>
      <c r="H11" t="s">
        <v>378</v>
      </c>
      <c r="I11">
        <v>0.11908000000000001</v>
      </c>
      <c r="J11">
        <v>49.439399999999999</v>
      </c>
      <c r="K11" t="s">
        <v>657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658</v>
      </c>
      <c r="B12" t="s">
        <v>558</v>
      </c>
      <c r="C12" t="s">
        <v>252</v>
      </c>
      <c r="D12" t="s">
        <v>651</v>
      </c>
      <c r="E12">
        <v>97</v>
      </c>
      <c r="F12" t="s">
        <v>559</v>
      </c>
      <c r="G12" t="s">
        <v>19</v>
      </c>
      <c r="H12" t="s">
        <v>378</v>
      </c>
      <c r="I12">
        <v>0.11908000000000001</v>
      </c>
      <c r="J12">
        <v>49.439399999999999</v>
      </c>
      <c r="K12" t="s">
        <v>659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660</v>
      </c>
      <c r="B13" t="s">
        <v>558</v>
      </c>
      <c r="C13" t="s">
        <v>252</v>
      </c>
      <c r="D13" t="s">
        <v>651</v>
      </c>
      <c r="E13">
        <v>81</v>
      </c>
      <c r="F13" t="s">
        <v>559</v>
      </c>
      <c r="G13" t="s">
        <v>19</v>
      </c>
      <c r="H13" t="s">
        <v>378</v>
      </c>
      <c r="I13">
        <v>0.11908000000000001</v>
      </c>
      <c r="J13">
        <v>49.439399999999999</v>
      </c>
      <c r="K13" t="s">
        <v>661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662</v>
      </c>
      <c r="B14" t="s">
        <v>558</v>
      </c>
      <c r="C14" t="s">
        <v>252</v>
      </c>
      <c r="D14" t="s">
        <v>651</v>
      </c>
      <c r="E14">
        <v>99</v>
      </c>
      <c r="F14" t="s">
        <v>559</v>
      </c>
      <c r="G14" t="s">
        <v>19</v>
      </c>
      <c r="H14" t="s">
        <v>378</v>
      </c>
      <c r="I14">
        <v>0.11908000000000001</v>
      </c>
      <c r="J14">
        <v>49.439399999999999</v>
      </c>
      <c r="K14" t="s">
        <v>663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562</v>
      </c>
      <c r="B15" t="s">
        <v>558</v>
      </c>
      <c r="C15" t="s">
        <v>252</v>
      </c>
      <c r="D15" t="s">
        <v>564</v>
      </c>
      <c r="E15">
        <v>111</v>
      </c>
      <c r="F15" t="s">
        <v>559</v>
      </c>
      <c r="G15" t="s">
        <v>5</v>
      </c>
      <c r="H15" t="s">
        <v>355</v>
      </c>
      <c r="I15">
        <v>9.5610000000000001E-2</v>
      </c>
      <c r="J15">
        <v>49.458350000000003</v>
      </c>
      <c r="K15" t="s">
        <v>563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565</v>
      </c>
      <c r="B16" t="s">
        <v>558</v>
      </c>
      <c r="C16" t="s">
        <v>252</v>
      </c>
      <c r="D16" t="s">
        <v>564</v>
      </c>
      <c r="E16">
        <v>87</v>
      </c>
      <c r="F16" t="s">
        <v>559</v>
      </c>
      <c r="G16" t="s">
        <v>5</v>
      </c>
      <c r="H16" t="s">
        <v>355</v>
      </c>
      <c r="I16">
        <v>9.5610000000000001E-2</v>
      </c>
      <c r="J16">
        <v>49.458350000000003</v>
      </c>
      <c r="K16" t="s">
        <v>566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567</v>
      </c>
      <c r="B17" t="s">
        <v>558</v>
      </c>
      <c r="C17" t="s">
        <v>252</v>
      </c>
      <c r="D17" t="s">
        <v>564</v>
      </c>
      <c r="E17">
        <v>110</v>
      </c>
      <c r="F17" t="s">
        <v>559</v>
      </c>
      <c r="G17" t="s">
        <v>5</v>
      </c>
      <c r="H17" t="s">
        <v>352</v>
      </c>
      <c r="I17">
        <v>6.2850000000000003E-2</v>
      </c>
      <c r="J17">
        <v>49.463799999999999</v>
      </c>
      <c r="K17" t="s">
        <v>568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569</v>
      </c>
      <c r="B18" t="s">
        <v>558</v>
      </c>
      <c r="C18" t="s">
        <v>252</v>
      </c>
      <c r="D18" t="s">
        <v>564</v>
      </c>
      <c r="E18">
        <v>137</v>
      </c>
      <c r="F18" t="s">
        <v>559</v>
      </c>
      <c r="G18" t="s">
        <v>5</v>
      </c>
      <c r="H18" t="s">
        <v>352</v>
      </c>
      <c r="I18">
        <v>6.2850000000000003E-2</v>
      </c>
      <c r="J18">
        <v>49.463799999999999</v>
      </c>
      <c r="K18" t="s">
        <v>570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571</v>
      </c>
      <c r="B19" t="s">
        <v>558</v>
      </c>
      <c r="C19" t="s">
        <v>252</v>
      </c>
      <c r="D19" t="s">
        <v>564</v>
      </c>
      <c r="E19">
        <v>103</v>
      </c>
      <c r="F19" t="s">
        <v>559</v>
      </c>
      <c r="G19" t="s">
        <v>5</v>
      </c>
      <c r="H19" t="s">
        <v>352</v>
      </c>
      <c r="I19">
        <v>6.2850000000000003E-2</v>
      </c>
      <c r="J19">
        <v>49.463799999999999</v>
      </c>
      <c r="K19" t="s">
        <v>572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577</v>
      </c>
      <c r="B20" t="s">
        <v>558</v>
      </c>
      <c r="C20" t="s">
        <v>252</v>
      </c>
      <c r="D20" t="s">
        <v>564</v>
      </c>
      <c r="E20">
        <v>112</v>
      </c>
      <c r="F20" t="s">
        <v>559</v>
      </c>
      <c r="G20" t="s">
        <v>5</v>
      </c>
      <c r="H20" t="s">
        <v>351</v>
      </c>
      <c r="I20">
        <v>3.2149999999999998E-2</v>
      </c>
      <c r="J20">
        <v>49.463520000000003</v>
      </c>
      <c r="K20" t="s">
        <v>578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587</v>
      </c>
      <c r="B21" t="s">
        <v>558</v>
      </c>
      <c r="C21" t="s">
        <v>252</v>
      </c>
      <c r="D21" t="s">
        <v>564</v>
      </c>
      <c r="E21">
        <v>98</v>
      </c>
      <c r="F21" t="s">
        <v>559</v>
      </c>
      <c r="G21" t="s">
        <v>5</v>
      </c>
      <c r="H21" t="s">
        <v>588</v>
      </c>
      <c r="I21">
        <v>5.8009999999999999E-2</v>
      </c>
      <c r="J21">
        <v>49.414119999999997</v>
      </c>
      <c r="K21" t="s">
        <v>589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590</v>
      </c>
      <c r="B22" t="s">
        <v>558</v>
      </c>
      <c r="C22" t="s">
        <v>252</v>
      </c>
      <c r="D22" t="s">
        <v>564</v>
      </c>
      <c r="E22">
        <v>117</v>
      </c>
      <c r="F22" t="s">
        <v>559</v>
      </c>
      <c r="G22" t="s">
        <v>5</v>
      </c>
      <c r="H22" t="s">
        <v>588</v>
      </c>
      <c r="I22">
        <v>5.8009999999999999E-2</v>
      </c>
      <c r="J22">
        <v>49.414119999999997</v>
      </c>
      <c r="K22" t="s">
        <v>591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595</v>
      </c>
      <c r="B23" t="s">
        <v>558</v>
      </c>
      <c r="C23" t="s">
        <v>252</v>
      </c>
      <c r="D23" t="s">
        <v>564</v>
      </c>
      <c r="E23">
        <v>106</v>
      </c>
      <c r="F23" t="s">
        <v>559</v>
      </c>
      <c r="G23" t="s">
        <v>5</v>
      </c>
      <c r="H23" t="s">
        <v>596</v>
      </c>
      <c r="I23">
        <v>6.1516666999999997E-2</v>
      </c>
      <c r="J23">
        <v>49.404733329999999</v>
      </c>
      <c r="K23" t="s">
        <v>597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598</v>
      </c>
      <c r="B24" t="s">
        <v>558</v>
      </c>
      <c r="C24" t="s">
        <v>252</v>
      </c>
      <c r="D24" t="s">
        <v>564</v>
      </c>
      <c r="E24">
        <v>122</v>
      </c>
      <c r="F24" t="s">
        <v>559</v>
      </c>
      <c r="G24" t="s">
        <v>5</v>
      </c>
      <c r="H24" t="s">
        <v>596</v>
      </c>
      <c r="I24">
        <v>6.1516666999999997E-2</v>
      </c>
      <c r="J24">
        <v>49.404733329999999</v>
      </c>
      <c r="K24" t="s">
        <v>599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614</v>
      </c>
      <c r="B25" t="s">
        <v>558</v>
      </c>
      <c r="C25" t="s">
        <v>252</v>
      </c>
      <c r="D25" t="s">
        <v>564</v>
      </c>
      <c r="E25">
        <v>128</v>
      </c>
      <c r="F25" t="s">
        <v>559</v>
      </c>
      <c r="G25" t="s">
        <v>5</v>
      </c>
      <c r="H25" t="s">
        <v>596</v>
      </c>
      <c r="I25">
        <v>6.1516666999999997E-2</v>
      </c>
      <c r="J25">
        <v>49.404733329999999</v>
      </c>
      <c r="K25" t="s">
        <v>615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681</v>
      </c>
      <c r="B26" t="s">
        <v>558</v>
      </c>
      <c r="C26" t="s">
        <v>252</v>
      </c>
      <c r="D26" t="s">
        <v>564</v>
      </c>
      <c r="E26">
        <v>165</v>
      </c>
      <c r="F26" t="s">
        <v>559</v>
      </c>
      <c r="G26" t="s">
        <v>5</v>
      </c>
      <c r="H26" t="s">
        <v>682</v>
      </c>
      <c r="I26">
        <v>8.7533333000000005E-2</v>
      </c>
      <c r="J26">
        <v>49.467199999999998</v>
      </c>
      <c r="K26" t="s">
        <v>683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740</v>
      </c>
      <c r="B27" t="s">
        <v>558</v>
      </c>
      <c r="C27" t="s">
        <v>252</v>
      </c>
      <c r="D27" t="s">
        <v>651</v>
      </c>
      <c r="E27">
        <v>104</v>
      </c>
      <c r="F27" t="s">
        <v>559</v>
      </c>
      <c r="G27" t="s">
        <v>17</v>
      </c>
      <c r="H27" t="s">
        <v>366</v>
      </c>
      <c r="I27">
        <v>0.15440999999999999</v>
      </c>
      <c r="J27">
        <v>49.445500000000003</v>
      </c>
      <c r="K27" t="s">
        <v>741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742</v>
      </c>
      <c r="B28" t="s">
        <v>558</v>
      </c>
      <c r="C28" t="s">
        <v>252</v>
      </c>
      <c r="D28" t="s">
        <v>651</v>
      </c>
      <c r="E28">
        <v>106</v>
      </c>
      <c r="F28" t="s">
        <v>559</v>
      </c>
      <c r="G28" t="s">
        <v>17</v>
      </c>
      <c r="H28" t="s">
        <v>366</v>
      </c>
      <c r="I28">
        <v>0.15440999999999999</v>
      </c>
      <c r="J28">
        <v>49.445500000000003</v>
      </c>
      <c r="K28" t="s">
        <v>743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744</v>
      </c>
      <c r="B29" t="s">
        <v>558</v>
      </c>
      <c r="C29" t="s">
        <v>252</v>
      </c>
      <c r="D29" t="s">
        <v>651</v>
      </c>
      <c r="E29">
        <v>101</v>
      </c>
      <c r="F29" t="s">
        <v>559</v>
      </c>
      <c r="G29" t="s">
        <v>17</v>
      </c>
      <c r="H29" t="s">
        <v>366</v>
      </c>
      <c r="I29">
        <v>0.15440999999999999</v>
      </c>
      <c r="J29">
        <v>49.445500000000003</v>
      </c>
      <c r="K29" t="s">
        <v>745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746</v>
      </c>
      <c r="B30" t="s">
        <v>558</v>
      </c>
      <c r="C30" t="s">
        <v>252</v>
      </c>
      <c r="D30" t="s">
        <v>651</v>
      </c>
      <c r="E30">
        <v>108</v>
      </c>
      <c r="F30" t="s">
        <v>559</v>
      </c>
      <c r="G30" t="s">
        <v>17</v>
      </c>
      <c r="H30" t="s">
        <v>366</v>
      </c>
      <c r="I30">
        <v>0.15440999999999999</v>
      </c>
      <c r="J30">
        <v>49.445500000000003</v>
      </c>
      <c r="K30" t="s">
        <v>747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748</v>
      </c>
      <c r="B31" t="s">
        <v>558</v>
      </c>
      <c r="C31" t="s">
        <v>252</v>
      </c>
      <c r="D31" t="s">
        <v>651</v>
      </c>
      <c r="E31">
        <v>136</v>
      </c>
      <c r="F31" t="s">
        <v>559</v>
      </c>
      <c r="G31" t="s">
        <v>17</v>
      </c>
      <c r="H31" t="s">
        <v>366</v>
      </c>
      <c r="I31">
        <v>0.15440999999999999</v>
      </c>
      <c r="J31">
        <v>49.445500000000003</v>
      </c>
      <c r="K31" t="s">
        <v>749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760</v>
      </c>
      <c r="B32" t="s">
        <v>558</v>
      </c>
      <c r="C32" t="s">
        <v>252</v>
      </c>
      <c r="D32" t="s">
        <v>651</v>
      </c>
      <c r="E32">
        <v>107</v>
      </c>
      <c r="F32" t="s">
        <v>559</v>
      </c>
      <c r="G32" t="s">
        <v>17</v>
      </c>
      <c r="H32" t="s">
        <v>366</v>
      </c>
      <c r="I32">
        <v>0.15440999999999999</v>
      </c>
      <c r="J32">
        <v>49.445500000000003</v>
      </c>
      <c r="K32" t="s">
        <v>761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762</v>
      </c>
      <c r="B33" t="s">
        <v>558</v>
      </c>
      <c r="C33" t="s">
        <v>252</v>
      </c>
      <c r="D33" t="s">
        <v>651</v>
      </c>
      <c r="E33">
        <v>110</v>
      </c>
      <c r="F33" t="s">
        <v>559</v>
      </c>
      <c r="G33" t="s">
        <v>17</v>
      </c>
      <c r="H33" t="s">
        <v>367</v>
      </c>
      <c r="I33">
        <v>0.10571999999999999</v>
      </c>
      <c r="J33">
        <v>49.446919999999999</v>
      </c>
      <c r="K33" t="s">
        <v>763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764</v>
      </c>
      <c r="B34" t="s">
        <v>558</v>
      </c>
      <c r="C34" t="s">
        <v>252</v>
      </c>
      <c r="D34" t="s">
        <v>651</v>
      </c>
      <c r="E34">
        <v>115</v>
      </c>
      <c r="F34" t="s">
        <v>559</v>
      </c>
      <c r="G34" t="s">
        <v>17</v>
      </c>
      <c r="H34" t="s">
        <v>367</v>
      </c>
      <c r="I34">
        <v>0.10571999999999999</v>
      </c>
      <c r="J34">
        <v>49.446919999999999</v>
      </c>
      <c r="K34" t="s">
        <v>765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766</v>
      </c>
      <c r="B35" t="s">
        <v>558</v>
      </c>
      <c r="C35" t="s">
        <v>252</v>
      </c>
      <c r="D35" t="s">
        <v>651</v>
      </c>
      <c r="E35">
        <v>104</v>
      </c>
      <c r="F35" t="s">
        <v>559</v>
      </c>
      <c r="G35" t="s">
        <v>17</v>
      </c>
      <c r="H35" t="s">
        <v>367</v>
      </c>
      <c r="I35">
        <v>0.10571999999999999</v>
      </c>
      <c r="J35">
        <v>49.446919999999999</v>
      </c>
      <c r="K35" t="s">
        <v>767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768</v>
      </c>
      <c r="B36" t="s">
        <v>558</v>
      </c>
      <c r="C36" t="s">
        <v>252</v>
      </c>
      <c r="D36" t="s">
        <v>651</v>
      </c>
      <c r="E36">
        <v>124</v>
      </c>
      <c r="F36" t="s">
        <v>559</v>
      </c>
      <c r="G36" t="s">
        <v>17</v>
      </c>
      <c r="H36" t="s">
        <v>367</v>
      </c>
      <c r="I36">
        <v>0.10571999999999999</v>
      </c>
      <c r="J36">
        <v>49.446919999999999</v>
      </c>
      <c r="K36" t="s">
        <v>769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770</v>
      </c>
      <c r="B37" t="s">
        <v>558</v>
      </c>
      <c r="C37" t="s">
        <v>252</v>
      </c>
      <c r="D37" t="s">
        <v>651</v>
      </c>
      <c r="E37">
        <v>100</v>
      </c>
      <c r="F37" t="s">
        <v>559</v>
      </c>
      <c r="G37" t="s">
        <v>17</v>
      </c>
      <c r="H37" t="s">
        <v>367</v>
      </c>
      <c r="I37">
        <v>0.10571999999999999</v>
      </c>
      <c r="J37">
        <v>49.446919999999999</v>
      </c>
      <c r="K37" t="s">
        <v>771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788</v>
      </c>
      <c r="B38" t="s">
        <v>558</v>
      </c>
      <c r="C38" t="s">
        <v>252</v>
      </c>
      <c r="D38" t="s">
        <v>651</v>
      </c>
      <c r="E38">
        <v>107</v>
      </c>
      <c r="F38" t="s">
        <v>559</v>
      </c>
      <c r="G38" t="s">
        <v>17</v>
      </c>
      <c r="H38" t="s">
        <v>367</v>
      </c>
      <c r="I38">
        <v>0.10571999999999999</v>
      </c>
      <c r="J38">
        <v>49.446919999999999</v>
      </c>
      <c r="K38" t="s">
        <v>789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666</v>
      </c>
      <c r="B39" t="s">
        <v>558</v>
      </c>
      <c r="C39" t="s">
        <v>252</v>
      </c>
      <c r="D39" t="s">
        <v>651</v>
      </c>
      <c r="E39">
        <v>102</v>
      </c>
      <c r="F39" t="s">
        <v>559</v>
      </c>
      <c r="G39" t="s">
        <v>3</v>
      </c>
      <c r="H39" t="s">
        <v>362</v>
      </c>
      <c r="I39">
        <v>0.17154</v>
      </c>
      <c r="J39">
        <v>49.423870000000001</v>
      </c>
      <c r="K39" t="s">
        <v>667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801</v>
      </c>
      <c r="B40" t="s">
        <v>558</v>
      </c>
      <c r="C40" t="s">
        <v>252</v>
      </c>
      <c r="D40" t="s">
        <v>651</v>
      </c>
      <c r="E40">
        <v>104</v>
      </c>
      <c r="F40" t="s">
        <v>559</v>
      </c>
      <c r="G40" t="s">
        <v>3</v>
      </c>
      <c r="H40" t="s">
        <v>359</v>
      </c>
      <c r="I40">
        <v>0.14815999999999999</v>
      </c>
      <c r="J40">
        <v>49.422139999999999</v>
      </c>
      <c r="K40" t="s">
        <v>802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803</v>
      </c>
      <c r="B41" t="s">
        <v>558</v>
      </c>
      <c r="C41" t="s">
        <v>252</v>
      </c>
      <c r="D41" t="s">
        <v>651</v>
      </c>
      <c r="E41">
        <v>89</v>
      </c>
      <c r="F41" t="s">
        <v>559</v>
      </c>
      <c r="G41" t="s">
        <v>3</v>
      </c>
      <c r="H41" t="s">
        <v>359</v>
      </c>
      <c r="I41">
        <v>0.14815999999999999</v>
      </c>
      <c r="J41">
        <v>49.422139999999999</v>
      </c>
      <c r="K41" t="s">
        <v>804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805</v>
      </c>
      <c r="B42" t="s">
        <v>558</v>
      </c>
      <c r="C42" t="s">
        <v>252</v>
      </c>
      <c r="D42" t="s">
        <v>651</v>
      </c>
      <c r="E42">
        <v>103</v>
      </c>
      <c r="F42" t="s">
        <v>559</v>
      </c>
      <c r="G42" t="s">
        <v>3</v>
      </c>
      <c r="H42" t="s">
        <v>359</v>
      </c>
      <c r="I42">
        <v>0.14815999999999999</v>
      </c>
      <c r="J42">
        <v>49.422139999999999</v>
      </c>
      <c r="K42" t="s">
        <v>806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807</v>
      </c>
      <c r="B43" t="s">
        <v>558</v>
      </c>
      <c r="C43" t="s">
        <v>252</v>
      </c>
      <c r="D43" t="s">
        <v>651</v>
      </c>
      <c r="E43">
        <v>98</v>
      </c>
      <c r="F43" t="s">
        <v>559</v>
      </c>
      <c r="G43" t="s">
        <v>3</v>
      </c>
      <c r="H43" t="s">
        <v>359</v>
      </c>
      <c r="I43">
        <v>0.14815999999999999</v>
      </c>
      <c r="J43">
        <v>49.422139999999999</v>
      </c>
      <c r="K43" t="s">
        <v>808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809</v>
      </c>
      <c r="B44" t="s">
        <v>558</v>
      </c>
      <c r="C44" t="s">
        <v>252</v>
      </c>
      <c r="D44" t="s">
        <v>651</v>
      </c>
      <c r="E44">
        <v>127</v>
      </c>
      <c r="F44" t="s">
        <v>559</v>
      </c>
      <c r="G44" t="s">
        <v>3</v>
      </c>
      <c r="H44" t="s">
        <v>359</v>
      </c>
      <c r="I44">
        <v>0.14815999999999999</v>
      </c>
      <c r="J44">
        <v>49.422139999999999</v>
      </c>
      <c r="K44" t="s">
        <v>810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811</v>
      </c>
      <c r="B45" t="s">
        <v>558</v>
      </c>
      <c r="C45" t="s">
        <v>252</v>
      </c>
      <c r="D45" t="s">
        <v>651</v>
      </c>
      <c r="E45">
        <v>124</v>
      </c>
      <c r="F45" t="s">
        <v>559</v>
      </c>
      <c r="G45" t="s">
        <v>3</v>
      </c>
      <c r="H45" t="s">
        <v>359</v>
      </c>
      <c r="I45">
        <v>0.14815999999999999</v>
      </c>
      <c r="J45">
        <v>49.422139999999999</v>
      </c>
      <c r="K45" t="s">
        <v>812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813</v>
      </c>
      <c r="B46" t="s">
        <v>558</v>
      </c>
      <c r="C46" t="s">
        <v>252</v>
      </c>
      <c r="D46" t="s">
        <v>651</v>
      </c>
      <c r="E46">
        <v>99</v>
      </c>
      <c r="F46" t="s">
        <v>559</v>
      </c>
      <c r="G46" t="s">
        <v>3</v>
      </c>
      <c r="H46" t="s">
        <v>359</v>
      </c>
      <c r="I46">
        <v>0.14815999999999999</v>
      </c>
      <c r="J46">
        <v>49.422139999999999</v>
      </c>
      <c r="K46" t="s">
        <v>814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815</v>
      </c>
      <c r="B47" t="s">
        <v>558</v>
      </c>
      <c r="C47" t="s">
        <v>252</v>
      </c>
      <c r="D47" t="s">
        <v>651</v>
      </c>
      <c r="E47">
        <v>116</v>
      </c>
      <c r="F47" t="s">
        <v>559</v>
      </c>
      <c r="G47" t="s">
        <v>3</v>
      </c>
      <c r="H47" t="s">
        <v>359</v>
      </c>
      <c r="I47">
        <v>0.14815999999999999</v>
      </c>
      <c r="J47">
        <v>49.422139999999999</v>
      </c>
      <c r="K47" t="s">
        <v>816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817</v>
      </c>
      <c r="B48" t="s">
        <v>558</v>
      </c>
      <c r="C48" t="s">
        <v>252</v>
      </c>
      <c r="D48" t="s">
        <v>651</v>
      </c>
      <c r="E48">
        <v>115</v>
      </c>
      <c r="F48" t="s">
        <v>559</v>
      </c>
      <c r="G48" t="s">
        <v>3</v>
      </c>
      <c r="H48" t="s">
        <v>359</v>
      </c>
      <c r="I48">
        <v>0.14815999999999999</v>
      </c>
      <c r="J48">
        <v>49.422139999999999</v>
      </c>
      <c r="K48" t="s">
        <v>818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833</v>
      </c>
      <c r="B49" t="s">
        <v>558</v>
      </c>
      <c r="C49" t="s">
        <v>252</v>
      </c>
      <c r="D49" t="s">
        <v>651</v>
      </c>
      <c r="E49">
        <v>104</v>
      </c>
      <c r="F49" t="s">
        <v>559</v>
      </c>
      <c r="G49" t="s">
        <v>3</v>
      </c>
      <c r="H49" t="s">
        <v>359</v>
      </c>
      <c r="I49">
        <v>0.14815999999999999</v>
      </c>
      <c r="J49">
        <v>49.422139999999999</v>
      </c>
      <c r="K49" t="s">
        <v>834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633</v>
      </c>
      <c r="B50" t="s">
        <v>558</v>
      </c>
      <c r="C50" t="s">
        <v>253</v>
      </c>
      <c r="D50" t="s">
        <v>635</v>
      </c>
      <c r="E50">
        <v>230</v>
      </c>
      <c r="F50" t="s">
        <v>559</v>
      </c>
      <c r="G50" t="s">
        <v>19</v>
      </c>
      <c r="H50" t="s">
        <v>376</v>
      </c>
      <c r="I50">
        <v>0.31756000000000001</v>
      </c>
      <c r="J50">
        <v>49.436039999999998</v>
      </c>
      <c r="K50" t="s">
        <v>634</v>
      </c>
      <c r="L50">
        <v>-19.14</v>
      </c>
      <c r="M50">
        <v>15.64</v>
      </c>
      <c r="N50">
        <v>47.19</v>
      </c>
      <c r="O50">
        <v>14.85</v>
      </c>
      <c r="P50">
        <v>3.18</v>
      </c>
    </row>
    <row r="51" spans="1:16" x14ac:dyDescent="0.3">
      <c r="A51" t="s">
        <v>646</v>
      </c>
      <c r="B51" t="s">
        <v>558</v>
      </c>
      <c r="C51" t="s">
        <v>253</v>
      </c>
      <c r="D51" t="s">
        <v>648</v>
      </c>
      <c r="E51">
        <v>225</v>
      </c>
      <c r="F51" t="s">
        <v>559</v>
      </c>
      <c r="G51" t="s">
        <v>19</v>
      </c>
      <c r="H51" t="s">
        <v>375</v>
      </c>
      <c r="I51">
        <v>0.16377</v>
      </c>
      <c r="J51">
        <v>49.438369999999999</v>
      </c>
      <c r="K51" t="s">
        <v>647</v>
      </c>
      <c r="L51">
        <v>-18.36</v>
      </c>
      <c r="M51">
        <v>14.65</v>
      </c>
      <c r="N51">
        <v>46.43</v>
      </c>
      <c r="O51">
        <v>14.56</v>
      </c>
      <c r="P51">
        <v>3.19</v>
      </c>
    </row>
    <row r="52" spans="1:16" x14ac:dyDescent="0.3">
      <c r="A52" t="s">
        <v>664</v>
      </c>
      <c r="B52" t="s">
        <v>558</v>
      </c>
      <c r="C52" t="s">
        <v>253</v>
      </c>
      <c r="D52" t="s">
        <v>648</v>
      </c>
      <c r="E52">
        <v>244</v>
      </c>
      <c r="F52" t="s">
        <v>559</v>
      </c>
      <c r="G52" t="s">
        <v>19</v>
      </c>
      <c r="H52" t="s">
        <v>378</v>
      </c>
      <c r="I52">
        <v>0.11908000000000001</v>
      </c>
      <c r="J52">
        <v>49.439399999999999</v>
      </c>
      <c r="K52" t="s">
        <v>665</v>
      </c>
      <c r="L52">
        <v>-17.309999999999999</v>
      </c>
      <c r="M52">
        <v>14.65</v>
      </c>
      <c r="N52">
        <v>47.06</v>
      </c>
      <c r="O52">
        <v>14.9</v>
      </c>
      <c r="P52">
        <v>3.16</v>
      </c>
    </row>
    <row r="53" spans="1:16" x14ac:dyDescent="0.3">
      <c r="A53" t="s">
        <v>592</v>
      </c>
      <c r="B53" t="s">
        <v>558</v>
      </c>
      <c r="C53" t="s">
        <v>253</v>
      </c>
      <c r="D53" t="s">
        <v>594</v>
      </c>
      <c r="E53">
        <v>205</v>
      </c>
      <c r="F53" t="s">
        <v>559</v>
      </c>
      <c r="G53" t="s">
        <v>5</v>
      </c>
      <c r="H53" t="s">
        <v>588</v>
      </c>
      <c r="I53">
        <v>5.8009999999999999E-2</v>
      </c>
      <c r="J53">
        <v>49.414119999999997</v>
      </c>
      <c r="K53" t="s">
        <v>593</v>
      </c>
      <c r="L53">
        <v>-16.86</v>
      </c>
      <c r="M53">
        <v>13.22</v>
      </c>
      <c r="N53">
        <v>46.47</v>
      </c>
      <c r="O53">
        <v>14.61</v>
      </c>
      <c r="P53">
        <v>3.18</v>
      </c>
    </row>
    <row r="54" spans="1:16" x14ac:dyDescent="0.3">
      <c r="A54" t="s">
        <v>600</v>
      </c>
      <c r="B54" t="s">
        <v>558</v>
      </c>
      <c r="C54" t="s">
        <v>253</v>
      </c>
      <c r="D54" t="s">
        <v>594</v>
      </c>
      <c r="E54">
        <v>227</v>
      </c>
      <c r="F54" t="s">
        <v>559</v>
      </c>
      <c r="G54" t="s">
        <v>5</v>
      </c>
      <c r="H54" t="s">
        <v>596</v>
      </c>
      <c r="I54">
        <v>6.1516666999999997E-2</v>
      </c>
      <c r="J54">
        <v>49.404733329999999</v>
      </c>
      <c r="K54" t="s">
        <v>601</v>
      </c>
      <c r="L54">
        <v>-17.75</v>
      </c>
      <c r="M54">
        <v>13.33</v>
      </c>
      <c r="N54">
        <v>47.39</v>
      </c>
      <c r="O54">
        <v>14.74</v>
      </c>
      <c r="P54">
        <v>3.22</v>
      </c>
    </row>
    <row r="55" spans="1:16" x14ac:dyDescent="0.3">
      <c r="A55" t="s">
        <v>602</v>
      </c>
      <c r="B55" t="s">
        <v>558</v>
      </c>
      <c r="C55" t="s">
        <v>253</v>
      </c>
      <c r="D55" t="s">
        <v>594</v>
      </c>
      <c r="E55">
        <v>208</v>
      </c>
      <c r="F55" t="s">
        <v>559</v>
      </c>
      <c r="G55" t="s">
        <v>5</v>
      </c>
      <c r="H55" t="s">
        <v>596</v>
      </c>
      <c r="I55">
        <v>6.1516666999999997E-2</v>
      </c>
      <c r="J55">
        <v>49.404733329999999</v>
      </c>
      <c r="K55" t="s">
        <v>603</v>
      </c>
      <c r="L55">
        <v>-17.2</v>
      </c>
      <c r="M55">
        <v>13.11</v>
      </c>
      <c r="N55">
        <v>46.83</v>
      </c>
      <c r="O55">
        <v>14.65</v>
      </c>
      <c r="P55">
        <v>3.2</v>
      </c>
    </row>
    <row r="56" spans="1:16" x14ac:dyDescent="0.3">
      <c r="A56" t="s">
        <v>604</v>
      </c>
      <c r="B56" t="s">
        <v>558</v>
      </c>
      <c r="C56" t="s">
        <v>253</v>
      </c>
      <c r="D56" t="s">
        <v>594</v>
      </c>
      <c r="E56">
        <v>207</v>
      </c>
      <c r="F56" t="s">
        <v>559</v>
      </c>
      <c r="G56" t="s">
        <v>5</v>
      </c>
      <c r="H56" t="s">
        <v>596</v>
      </c>
      <c r="I56">
        <v>6.1516666999999997E-2</v>
      </c>
      <c r="J56">
        <v>49.404733329999999</v>
      </c>
      <c r="K56" t="s">
        <v>605</v>
      </c>
      <c r="L56">
        <v>-17.32</v>
      </c>
      <c r="M56">
        <v>13.53</v>
      </c>
      <c r="N56">
        <v>47.34</v>
      </c>
      <c r="O56">
        <v>14.76</v>
      </c>
      <c r="P56">
        <v>3.21</v>
      </c>
    </row>
    <row r="57" spans="1:16" x14ac:dyDescent="0.3">
      <c r="A57" t="s">
        <v>606</v>
      </c>
      <c r="B57" t="s">
        <v>558</v>
      </c>
      <c r="C57" t="s">
        <v>253</v>
      </c>
      <c r="D57" t="s">
        <v>594</v>
      </c>
      <c r="E57">
        <v>198</v>
      </c>
      <c r="F57" t="s">
        <v>559</v>
      </c>
      <c r="G57" t="s">
        <v>5</v>
      </c>
      <c r="H57" t="s">
        <v>596</v>
      </c>
      <c r="I57">
        <v>6.1516666999999997E-2</v>
      </c>
      <c r="J57">
        <v>49.404733329999999</v>
      </c>
      <c r="K57" t="s">
        <v>607</v>
      </c>
      <c r="L57">
        <v>-17.260000000000002</v>
      </c>
      <c r="M57">
        <v>13.07</v>
      </c>
      <c r="N57">
        <v>45.78</v>
      </c>
      <c r="O57">
        <v>14.32</v>
      </c>
      <c r="P57">
        <v>3.2</v>
      </c>
    </row>
    <row r="58" spans="1:16" x14ac:dyDescent="0.3">
      <c r="A58" t="s">
        <v>608</v>
      </c>
      <c r="B58" t="s">
        <v>558</v>
      </c>
      <c r="C58" t="s">
        <v>253</v>
      </c>
      <c r="D58" t="s">
        <v>594</v>
      </c>
      <c r="E58">
        <v>204</v>
      </c>
      <c r="F58" t="s">
        <v>559</v>
      </c>
      <c r="G58" t="s">
        <v>5</v>
      </c>
      <c r="H58" t="s">
        <v>596</v>
      </c>
      <c r="I58">
        <v>6.1516666999999997E-2</v>
      </c>
      <c r="J58">
        <v>49.404733329999999</v>
      </c>
      <c r="K58" t="s">
        <v>609</v>
      </c>
      <c r="L58">
        <v>-17.37</v>
      </c>
      <c r="M58">
        <v>13.06</v>
      </c>
      <c r="N58">
        <v>47.48</v>
      </c>
      <c r="O58">
        <v>14.81</v>
      </c>
      <c r="P58">
        <v>3.21</v>
      </c>
    </row>
    <row r="59" spans="1:16" x14ac:dyDescent="0.3">
      <c r="A59" t="s">
        <v>616</v>
      </c>
      <c r="B59" t="s">
        <v>558</v>
      </c>
      <c r="C59" t="s">
        <v>253</v>
      </c>
      <c r="D59" t="s">
        <v>594</v>
      </c>
      <c r="E59">
        <v>203</v>
      </c>
      <c r="F59" t="s">
        <v>559</v>
      </c>
      <c r="G59" t="s">
        <v>5</v>
      </c>
      <c r="H59" t="s">
        <v>596</v>
      </c>
      <c r="I59">
        <v>6.1516666999999997E-2</v>
      </c>
      <c r="J59">
        <v>49.404733329999999</v>
      </c>
      <c r="K59" t="s">
        <v>617</v>
      </c>
      <c r="L59">
        <v>-17.25</v>
      </c>
      <c r="M59">
        <v>13.15</v>
      </c>
      <c r="N59">
        <v>45.96</v>
      </c>
      <c r="O59">
        <v>14.49</v>
      </c>
      <c r="P59">
        <v>3.17</v>
      </c>
    </row>
    <row r="60" spans="1:16" x14ac:dyDescent="0.3">
      <c r="A60" t="s">
        <v>618</v>
      </c>
      <c r="B60" t="s">
        <v>558</v>
      </c>
      <c r="C60" t="s">
        <v>253</v>
      </c>
      <c r="D60" t="s">
        <v>594</v>
      </c>
      <c r="E60">
        <v>239</v>
      </c>
      <c r="F60" t="s">
        <v>559</v>
      </c>
      <c r="G60" t="s">
        <v>5</v>
      </c>
      <c r="H60" t="s">
        <v>596</v>
      </c>
      <c r="I60">
        <v>6.1516666999999997E-2</v>
      </c>
      <c r="J60">
        <v>49.404733329999999</v>
      </c>
      <c r="K60" t="s">
        <v>619</v>
      </c>
      <c r="L60">
        <v>-17.22</v>
      </c>
      <c r="M60">
        <v>13.52</v>
      </c>
      <c r="N60">
        <v>46.24</v>
      </c>
      <c r="O60">
        <v>14.62</v>
      </c>
      <c r="P60">
        <v>3.16</v>
      </c>
    </row>
    <row r="61" spans="1:16" x14ac:dyDescent="0.3">
      <c r="A61" t="s">
        <v>620</v>
      </c>
      <c r="B61" t="s">
        <v>558</v>
      </c>
      <c r="C61" t="s">
        <v>253</v>
      </c>
      <c r="D61" t="s">
        <v>594</v>
      </c>
      <c r="E61">
        <v>235</v>
      </c>
      <c r="F61" t="s">
        <v>559</v>
      </c>
      <c r="G61" t="s">
        <v>5</v>
      </c>
      <c r="H61" t="s">
        <v>596</v>
      </c>
      <c r="I61">
        <v>6.1516666999999997E-2</v>
      </c>
      <c r="J61">
        <v>49.404733329999999</v>
      </c>
      <c r="K61" t="s">
        <v>621</v>
      </c>
      <c r="L61">
        <v>-17.29</v>
      </c>
      <c r="M61">
        <v>12.68</v>
      </c>
      <c r="N61">
        <v>46.5</v>
      </c>
      <c r="O61">
        <v>14.59</v>
      </c>
      <c r="P61">
        <v>3.19</v>
      </c>
    </row>
    <row r="62" spans="1:16" x14ac:dyDescent="0.3">
      <c r="A62" t="s">
        <v>622</v>
      </c>
      <c r="B62" t="s">
        <v>558</v>
      </c>
      <c r="C62" t="s">
        <v>253</v>
      </c>
      <c r="D62" t="s">
        <v>594</v>
      </c>
      <c r="E62">
        <v>201</v>
      </c>
      <c r="F62" t="s">
        <v>559</v>
      </c>
      <c r="G62" t="s">
        <v>5</v>
      </c>
      <c r="H62" t="s">
        <v>596</v>
      </c>
      <c r="I62">
        <v>6.1516666999999997E-2</v>
      </c>
      <c r="J62">
        <v>49.404733329999999</v>
      </c>
      <c r="K62" t="s">
        <v>623</v>
      </c>
      <c r="L62">
        <v>-17.34</v>
      </c>
      <c r="M62">
        <v>13.26</v>
      </c>
      <c r="N62">
        <v>47.59</v>
      </c>
      <c r="O62">
        <v>14.92</v>
      </c>
      <c r="P62">
        <v>3.19</v>
      </c>
    </row>
    <row r="63" spans="1:16" x14ac:dyDescent="0.3">
      <c r="A63" t="s">
        <v>684</v>
      </c>
      <c r="B63" t="s">
        <v>558</v>
      </c>
      <c r="C63" t="s">
        <v>253</v>
      </c>
      <c r="D63" t="s">
        <v>594</v>
      </c>
      <c r="E63">
        <v>201</v>
      </c>
      <c r="F63" t="s">
        <v>559</v>
      </c>
      <c r="G63" t="s">
        <v>5</v>
      </c>
      <c r="H63" t="s">
        <v>682</v>
      </c>
      <c r="I63">
        <v>8.7533333000000005E-2</v>
      </c>
      <c r="J63">
        <v>49.467199999999998</v>
      </c>
      <c r="K63" t="s">
        <v>685</v>
      </c>
      <c r="L63">
        <v>-18.32</v>
      </c>
      <c r="M63">
        <v>13.91</v>
      </c>
      <c r="N63">
        <v>45.77</v>
      </c>
      <c r="O63">
        <v>14.41</v>
      </c>
      <c r="P63">
        <v>3.17</v>
      </c>
    </row>
    <row r="64" spans="1:16" x14ac:dyDescent="0.3">
      <c r="A64" t="s">
        <v>686</v>
      </c>
      <c r="B64" t="s">
        <v>558</v>
      </c>
      <c r="C64" t="s">
        <v>253</v>
      </c>
      <c r="D64" t="s">
        <v>594</v>
      </c>
      <c r="E64">
        <v>233</v>
      </c>
      <c r="F64" t="s">
        <v>559</v>
      </c>
      <c r="G64" t="s">
        <v>5</v>
      </c>
      <c r="H64" t="s">
        <v>682</v>
      </c>
      <c r="I64">
        <v>8.7533333000000005E-2</v>
      </c>
      <c r="J64">
        <v>49.467199999999998</v>
      </c>
      <c r="K64" t="s">
        <v>687</v>
      </c>
      <c r="L64">
        <v>-18.21</v>
      </c>
      <c r="M64">
        <v>14.05</v>
      </c>
      <c r="N64">
        <v>45.15</v>
      </c>
      <c r="O64">
        <v>14.23</v>
      </c>
      <c r="P64">
        <v>3.17</v>
      </c>
    </row>
    <row r="65" spans="1:16" x14ac:dyDescent="0.3">
      <c r="A65" t="s">
        <v>688</v>
      </c>
      <c r="B65" t="s">
        <v>558</v>
      </c>
      <c r="C65" t="s">
        <v>253</v>
      </c>
      <c r="D65" t="s">
        <v>594</v>
      </c>
      <c r="E65">
        <v>220</v>
      </c>
      <c r="F65" t="s">
        <v>559</v>
      </c>
      <c r="G65" t="s">
        <v>5</v>
      </c>
      <c r="H65" t="s">
        <v>682</v>
      </c>
      <c r="I65">
        <v>8.7533333000000005E-2</v>
      </c>
      <c r="J65">
        <v>49.467199999999998</v>
      </c>
      <c r="K65" t="s">
        <v>689</v>
      </c>
      <c r="L65">
        <v>-17.899999999999999</v>
      </c>
      <c r="M65">
        <v>13.51</v>
      </c>
      <c r="N65">
        <v>47.15</v>
      </c>
      <c r="O65">
        <v>14.82</v>
      </c>
      <c r="P65">
        <v>3.18</v>
      </c>
    </row>
    <row r="66" spans="1:16" x14ac:dyDescent="0.3">
      <c r="A66" t="s">
        <v>690</v>
      </c>
      <c r="B66" t="s">
        <v>558</v>
      </c>
      <c r="C66" t="s">
        <v>253</v>
      </c>
      <c r="D66" t="s">
        <v>594</v>
      </c>
      <c r="E66">
        <v>221</v>
      </c>
      <c r="F66" t="s">
        <v>559</v>
      </c>
      <c r="G66" t="s">
        <v>5</v>
      </c>
      <c r="H66" t="s">
        <v>682</v>
      </c>
      <c r="I66">
        <v>8.7533333000000005E-2</v>
      </c>
      <c r="J66">
        <v>49.467199999999998</v>
      </c>
      <c r="K66" t="s">
        <v>691</v>
      </c>
      <c r="L66">
        <v>-18.14</v>
      </c>
      <c r="M66">
        <v>13.6</v>
      </c>
      <c r="N66">
        <v>47.7</v>
      </c>
      <c r="O66">
        <v>14.92</v>
      </c>
      <c r="P66">
        <v>3.2</v>
      </c>
    </row>
    <row r="67" spans="1:16" x14ac:dyDescent="0.3">
      <c r="A67" t="s">
        <v>726</v>
      </c>
      <c r="B67" t="s">
        <v>558</v>
      </c>
      <c r="C67" t="s">
        <v>253</v>
      </c>
      <c r="D67" t="s">
        <v>648</v>
      </c>
      <c r="E67">
        <v>220</v>
      </c>
      <c r="F67" t="s">
        <v>559</v>
      </c>
      <c r="G67" t="s">
        <v>17</v>
      </c>
      <c r="H67" t="s">
        <v>727</v>
      </c>
      <c r="I67">
        <v>9.6833332999999994E-2</v>
      </c>
      <c r="J67">
        <v>49.448933330000003</v>
      </c>
      <c r="K67" t="s">
        <v>728</v>
      </c>
      <c r="L67">
        <v>-18.39</v>
      </c>
      <c r="M67">
        <v>13.53</v>
      </c>
      <c r="N67">
        <v>44.54</v>
      </c>
      <c r="O67">
        <v>13.88</v>
      </c>
      <c r="P67">
        <v>3.21</v>
      </c>
    </row>
    <row r="68" spans="1:16" x14ac:dyDescent="0.3">
      <c r="A68" t="s">
        <v>729</v>
      </c>
      <c r="B68" t="s">
        <v>558</v>
      </c>
      <c r="C68" t="s">
        <v>253</v>
      </c>
      <c r="D68" t="s">
        <v>648</v>
      </c>
      <c r="E68">
        <v>216</v>
      </c>
      <c r="F68" t="s">
        <v>559</v>
      </c>
      <c r="G68" t="s">
        <v>17</v>
      </c>
      <c r="H68" t="s">
        <v>727</v>
      </c>
      <c r="I68">
        <v>9.6833332999999994E-2</v>
      </c>
      <c r="J68">
        <v>49.448933330000003</v>
      </c>
      <c r="K68" t="s">
        <v>730</v>
      </c>
      <c r="L68">
        <v>-17.87</v>
      </c>
      <c r="M68">
        <v>13.55</v>
      </c>
      <c r="N68">
        <v>45.99</v>
      </c>
      <c r="O68">
        <v>14.43</v>
      </c>
      <c r="P68">
        <v>3.19</v>
      </c>
    </row>
    <row r="69" spans="1:16" x14ac:dyDescent="0.3">
      <c r="A69" t="s">
        <v>731</v>
      </c>
      <c r="B69" t="s">
        <v>558</v>
      </c>
      <c r="C69" t="s">
        <v>253</v>
      </c>
      <c r="D69" t="s">
        <v>648</v>
      </c>
      <c r="E69">
        <v>198</v>
      </c>
      <c r="F69" t="s">
        <v>559</v>
      </c>
      <c r="G69" t="s">
        <v>17</v>
      </c>
      <c r="H69" t="s">
        <v>727</v>
      </c>
      <c r="I69">
        <v>9.6833332999999994E-2</v>
      </c>
      <c r="J69">
        <v>49.448933330000003</v>
      </c>
      <c r="K69" t="s">
        <v>732</v>
      </c>
      <c r="L69">
        <v>-18.61</v>
      </c>
      <c r="M69">
        <v>13.69</v>
      </c>
      <c r="N69">
        <v>47.47</v>
      </c>
      <c r="O69">
        <v>14.95</v>
      </c>
      <c r="P69">
        <v>3.17</v>
      </c>
    </row>
    <row r="70" spans="1:16" x14ac:dyDescent="0.3">
      <c r="A70" t="s">
        <v>750</v>
      </c>
      <c r="B70" t="s">
        <v>558</v>
      </c>
      <c r="C70" t="s">
        <v>253</v>
      </c>
      <c r="D70" t="s">
        <v>648</v>
      </c>
      <c r="E70">
        <v>238</v>
      </c>
      <c r="F70" t="s">
        <v>559</v>
      </c>
      <c r="G70" t="s">
        <v>17</v>
      </c>
      <c r="H70" t="s">
        <v>366</v>
      </c>
      <c r="I70">
        <v>0.15440999999999999</v>
      </c>
      <c r="J70">
        <v>49.445500000000003</v>
      </c>
      <c r="K70" t="s">
        <v>751</v>
      </c>
      <c r="L70">
        <v>-16.77</v>
      </c>
      <c r="M70">
        <v>15.42</v>
      </c>
      <c r="N70">
        <v>45.46</v>
      </c>
      <c r="O70">
        <v>14.39</v>
      </c>
      <c r="P70">
        <v>3.16</v>
      </c>
    </row>
    <row r="71" spans="1:16" x14ac:dyDescent="0.3">
      <c r="A71" t="s">
        <v>772</v>
      </c>
      <c r="B71" t="s">
        <v>558</v>
      </c>
      <c r="C71" t="s">
        <v>253</v>
      </c>
      <c r="D71" t="s">
        <v>648</v>
      </c>
      <c r="E71">
        <v>216</v>
      </c>
      <c r="F71" t="s">
        <v>559</v>
      </c>
      <c r="G71" t="s">
        <v>17</v>
      </c>
      <c r="H71" t="s">
        <v>367</v>
      </c>
      <c r="I71">
        <v>0.10571999999999999</v>
      </c>
      <c r="J71">
        <v>49.446919999999999</v>
      </c>
      <c r="K71" t="s">
        <v>773</v>
      </c>
      <c r="L71">
        <v>-18.25</v>
      </c>
      <c r="M71">
        <v>13.55</v>
      </c>
      <c r="N71">
        <v>45.56</v>
      </c>
      <c r="O71">
        <v>14.56</v>
      </c>
      <c r="P71">
        <v>3.13</v>
      </c>
    </row>
    <row r="72" spans="1:16" x14ac:dyDescent="0.3">
      <c r="A72" t="s">
        <v>774</v>
      </c>
      <c r="B72" t="s">
        <v>558</v>
      </c>
      <c r="C72" t="s">
        <v>253</v>
      </c>
      <c r="D72" t="s">
        <v>648</v>
      </c>
      <c r="E72">
        <v>220</v>
      </c>
      <c r="F72" t="s">
        <v>559</v>
      </c>
      <c r="G72" t="s">
        <v>17</v>
      </c>
      <c r="H72" t="s">
        <v>367</v>
      </c>
      <c r="I72">
        <v>0.10571999999999999</v>
      </c>
      <c r="J72">
        <v>49.446919999999999</v>
      </c>
      <c r="K72" t="s">
        <v>775</v>
      </c>
      <c r="L72">
        <v>-18.79</v>
      </c>
      <c r="M72">
        <v>14.51</v>
      </c>
      <c r="N72">
        <v>46.36</v>
      </c>
      <c r="O72">
        <v>14.55</v>
      </c>
      <c r="P72">
        <v>3.19</v>
      </c>
    </row>
    <row r="73" spans="1:16" x14ac:dyDescent="0.3">
      <c r="A73" t="s">
        <v>776</v>
      </c>
      <c r="B73" t="s">
        <v>558</v>
      </c>
      <c r="C73" t="s">
        <v>253</v>
      </c>
      <c r="D73" t="s">
        <v>648</v>
      </c>
      <c r="E73">
        <v>187</v>
      </c>
      <c r="F73" t="s">
        <v>559</v>
      </c>
      <c r="G73" t="s">
        <v>17</v>
      </c>
      <c r="H73" t="s">
        <v>367</v>
      </c>
      <c r="I73">
        <v>0.10571999999999999</v>
      </c>
      <c r="J73">
        <v>49.446919999999999</v>
      </c>
      <c r="K73" t="s">
        <v>777</v>
      </c>
      <c r="L73">
        <v>-17.899999999999999</v>
      </c>
      <c r="M73">
        <v>13.99</v>
      </c>
      <c r="N73">
        <v>47.22</v>
      </c>
      <c r="O73">
        <v>14.85</v>
      </c>
      <c r="P73">
        <v>3.18</v>
      </c>
    </row>
    <row r="74" spans="1:16" x14ac:dyDescent="0.3">
      <c r="A74" t="s">
        <v>778</v>
      </c>
      <c r="B74" t="s">
        <v>558</v>
      </c>
      <c r="C74" t="s">
        <v>253</v>
      </c>
      <c r="D74" t="s">
        <v>648</v>
      </c>
      <c r="E74">
        <v>194</v>
      </c>
      <c r="F74" t="s">
        <v>559</v>
      </c>
      <c r="G74" t="s">
        <v>17</v>
      </c>
      <c r="H74" t="s">
        <v>367</v>
      </c>
      <c r="I74">
        <v>0.10571999999999999</v>
      </c>
      <c r="J74">
        <v>49.446919999999999</v>
      </c>
      <c r="K74" t="s">
        <v>779</v>
      </c>
      <c r="L74">
        <v>-18.34</v>
      </c>
      <c r="M74">
        <v>13.77</v>
      </c>
      <c r="N74">
        <v>47.15</v>
      </c>
      <c r="O74">
        <v>14.79</v>
      </c>
      <c r="P74">
        <v>3.19</v>
      </c>
    </row>
    <row r="75" spans="1:16" x14ac:dyDescent="0.3">
      <c r="A75" t="s">
        <v>780</v>
      </c>
      <c r="B75" t="s">
        <v>558</v>
      </c>
      <c r="C75" t="s">
        <v>253</v>
      </c>
      <c r="D75" t="s">
        <v>648</v>
      </c>
      <c r="E75">
        <v>230</v>
      </c>
      <c r="F75" t="s">
        <v>559</v>
      </c>
      <c r="G75" t="s">
        <v>17</v>
      </c>
      <c r="H75" t="s">
        <v>367</v>
      </c>
      <c r="I75">
        <v>0.10571999999999999</v>
      </c>
      <c r="J75">
        <v>49.446919999999999</v>
      </c>
      <c r="K75" t="s">
        <v>781</v>
      </c>
      <c r="L75">
        <v>-18.420000000000002</v>
      </c>
      <c r="M75">
        <v>14.18</v>
      </c>
      <c r="N75">
        <v>46.43</v>
      </c>
      <c r="O75">
        <v>14.66</v>
      </c>
      <c r="P75">
        <v>3.17</v>
      </c>
    </row>
    <row r="76" spans="1:16" x14ac:dyDescent="0.3">
      <c r="A76" t="s">
        <v>782</v>
      </c>
      <c r="B76" t="s">
        <v>558</v>
      </c>
      <c r="C76" t="s">
        <v>253</v>
      </c>
      <c r="D76" t="s">
        <v>648</v>
      </c>
      <c r="E76">
        <v>241</v>
      </c>
      <c r="F76" t="s">
        <v>559</v>
      </c>
      <c r="G76" t="s">
        <v>17</v>
      </c>
      <c r="H76" t="s">
        <v>367</v>
      </c>
      <c r="I76">
        <v>0.10571999999999999</v>
      </c>
      <c r="J76">
        <v>49.446919999999999</v>
      </c>
      <c r="K76" t="s">
        <v>783</v>
      </c>
      <c r="L76">
        <v>-17.899999999999999</v>
      </c>
      <c r="M76">
        <v>13.94</v>
      </c>
      <c r="N76">
        <v>46.92</v>
      </c>
      <c r="O76">
        <v>14.8</v>
      </c>
      <c r="P76">
        <v>3.17</v>
      </c>
    </row>
    <row r="77" spans="1:16" x14ac:dyDescent="0.3">
      <c r="A77" t="s">
        <v>790</v>
      </c>
      <c r="B77" t="s">
        <v>558</v>
      </c>
      <c r="C77" t="s">
        <v>253</v>
      </c>
      <c r="D77" t="s">
        <v>648</v>
      </c>
      <c r="E77">
        <v>195</v>
      </c>
      <c r="F77" t="s">
        <v>559</v>
      </c>
      <c r="G77" t="s">
        <v>17</v>
      </c>
      <c r="H77" t="s">
        <v>367</v>
      </c>
      <c r="I77">
        <v>0.10571999999999999</v>
      </c>
      <c r="J77">
        <v>49.446919999999999</v>
      </c>
      <c r="K77" t="s">
        <v>791</v>
      </c>
      <c r="L77">
        <v>-17.97</v>
      </c>
      <c r="M77">
        <v>13.42</v>
      </c>
      <c r="N77">
        <v>47.7</v>
      </c>
      <c r="O77">
        <v>14.8</v>
      </c>
      <c r="P77">
        <v>3.22</v>
      </c>
    </row>
    <row r="78" spans="1:16" x14ac:dyDescent="0.3">
      <c r="A78" t="s">
        <v>792</v>
      </c>
      <c r="B78" t="s">
        <v>558</v>
      </c>
      <c r="C78" t="s">
        <v>253</v>
      </c>
      <c r="D78" t="s">
        <v>648</v>
      </c>
      <c r="E78">
        <v>215</v>
      </c>
      <c r="F78" t="s">
        <v>559</v>
      </c>
      <c r="G78" t="s">
        <v>17</v>
      </c>
      <c r="H78" t="s">
        <v>367</v>
      </c>
      <c r="I78">
        <v>0.10571999999999999</v>
      </c>
      <c r="J78">
        <v>49.446919999999999</v>
      </c>
      <c r="K78" t="s">
        <v>793</v>
      </c>
      <c r="L78">
        <v>-18.22</v>
      </c>
      <c r="M78">
        <v>13.34</v>
      </c>
      <c r="N78">
        <v>47.54</v>
      </c>
      <c r="O78">
        <v>14.92</v>
      </c>
      <c r="P78">
        <v>3.19</v>
      </c>
    </row>
    <row r="79" spans="1:16" x14ac:dyDescent="0.3">
      <c r="A79" t="s">
        <v>668</v>
      </c>
      <c r="B79" t="s">
        <v>558</v>
      </c>
      <c r="C79" t="s">
        <v>253</v>
      </c>
      <c r="D79" t="s">
        <v>648</v>
      </c>
      <c r="E79">
        <v>221</v>
      </c>
      <c r="F79" t="s">
        <v>559</v>
      </c>
      <c r="G79" t="s">
        <v>3</v>
      </c>
      <c r="H79" t="s">
        <v>362</v>
      </c>
      <c r="I79">
        <v>0.17154</v>
      </c>
      <c r="J79">
        <v>49.423870000000001</v>
      </c>
      <c r="K79" t="s">
        <v>669</v>
      </c>
      <c r="L79">
        <v>-18.64</v>
      </c>
      <c r="M79">
        <v>13.4</v>
      </c>
      <c r="N79">
        <v>45.97</v>
      </c>
      <c r="O79">
        <v>14.35</v>
      </c>
      <c r="P79">
        <v>3.2</v>
      </c>
    </row>
    <row r="80" spans="1:16" x14ac:dyDescent="0.3">
      <c r="A80" t="s">
        <v>819</v>
      </c>
      <c r="B80" t="s">
        <v>558</v>
      </c>
      <c r="C80" t="s">
        <v>253</v>
      </c>
      <c r="D80" t="s">
        <v>648</v>
      </c>
      <c r="E80">
        <v>233</v>
      </c>
      <c r="F80" t="s">
        <v>559</v>
      </c>
      <c r="G80" t="s">
        <v>3</v>
      </c>
      <c r="H80" t="s">
        <v>359</v>
      </c>
      <c r="I80">
        <v>0.14815999999999999</v>
      </c>
      <c r="J80">
        <v>49.422139999999999</v>
      </c>
      <c r="K80" t="s">
        <v>820</v>
      </c>
      <c r="L80">
        <v>-18.22</v>
      </c>
      <c r="M80">
        <v>14.35</v>
      </c>
      <c r="N80">
        <v>46.04</v>
      </c>
      <c r="O80">
        <v>14.51</v>
      </c>
      <c r="P80">
        <v>3.17</v>
      </c>
    </row>
    <row r="81" spans="1:16" x14ac:dyDescent="0.3">
      <c r="A81" t="s">
        <v>821</v>
      </c>
      <c r="B81" t="s">
        <v>558</v>
      </c>
      <c r="C81" t="s">
        <v>253</v>
      </c>
      <c r="D81" t="s">
        <v>648</v>
      </c>
      <c r="E81">
        <v>213</v>
      </c>
      <c r="F81" t="s">
        <v>559</v>
      </c>
      <c r="G81" t="s">
        <v>3</v>
      </c>
      <c r="H81" t="s">
        <v>359</v>
      </c>
      <c r="I81">
        <v>0.14815999999999999</v>
      </c>
      <c r="J81">
        <v>49.422139999999999</v>
      </c>
      <c r="K81" t="s">
        <v>822</v>
      </c>
      <c r="L81">
        <v>-17.91</v>
      </c>
      <c r="M81">
        <v>13.43</v>
      </c>
      <c r="N81">
        <v>46.76</v>
      </c>
      <c r="O81">
        <v>14.93</v>
      </c>
      <c r="P81">
        <v>3.13</v>
      </c>
    </row>
    <row r="82" spans="1:16" x14ac:dyDescent="0.3">
      <c r="A82" t="s">
        <v>823</v>
      </c>
      <c r="B82" t="s">
        <v>558</v>
      </c>
      <c r="C82" t="s">
        <v>253</v>
      </c>
      <c r="D82" t="s">
        <v>648</v>
      </c>
      <c r="E82">
        <v>220</v>
      </c>
      <c r="F82" t="s">
        <v>559</v>
      </c>
      <c r="G82" t="s">
        <v>3</v>
      </c>
      <c r="H82" t="s">
        <v>359</v>
      </c>
      <c r="I82">
        <v>0.14815999999999999</v>
      </c>
      <c r="J82">
        <v>49.422139999999999</v>
      </c>
      <c r="K82" t="s">
        <v>824</v>
      </c>
      <c r="L82">
        <v>-18.27</v>
      </c>
      <c r="M82">
        <v>13.9</v>
      </c>
      <c r="N82">
        <v>46.92</v>
      </c>
      <c r="O82">
        <v>14.62</v>
      </c>
      <c r="P82">
        <v>3.21</v>
      </c>
    </row>
    <row r="83" spans="1:16" x14ac:dyDescent="0.3">
      <c r="A83" t="s">
        <v>825</v>
      </c>
      <c r="B83" t="s">
        <v>558</v>
      </c>
      <c r="C83" t="s">
        <v>253</v>
      </c>
      <c r="D83" t="s">
        <v>648</v>
      </c>
      <c r="E83">
        <v>240</v>
      </c>
      <c r="F83" t="s">
        <v>559</v>
      </c>
      <c r="G83" t="s">
        <v>3</v>
      </c>
      <c r="H83" t="s">
        <v>359</v>
      </c>
      <c r="I83">
        <v>0.14815999999999999</v>
      </c>
      <c r="J83">
        <v>49.422139999999999</v>
      </c>
      <c r="K83" t="s">
        <v>826</v>
      </c>
      <c r="L83">
        <v>-17.59</v>
      </c>
      <c r="M83">
        <v>13.22</v>
      </c>
      <c r="N83">
        <v>47.63</v>
      </c>
      <c r="O83">
        <v>14.92</v>
      </c>
      <c r="P83">
        <v>3.19</v>
      </c>
    </row>
    <row r="84" spans="1:16" x14ac:dyDescent="0.3">
      <c r="A84" t="s">
        <v>835</v>
      </c>
      <c r="B84" t="s">
        <v>558</v>
      </c>
      <c r="C84" t="s">
        <v>253</v>
      </c>
      <c r="D84" t="s">
        <v>648</v>
      </c>
      <c r="E84">
        <v>233</v>
      </c>
      <c r="F84" t="s">
        <v>559</v>
      </c>
      <c r="G84" t="s">
        <v>3</v>
      </c>
      <c r="H84" t="s">
        <v>359</v>
      </c>
      <c r="I84">
        <v>0.14815999999999999</v>
      </c>
      <c r="J84">
        <v>49.422139999999999</v>
      </c>
      <c r="K84" t="s">
        <v>836</v>
      </c>
      <c r="L84">
        <v>-18.059999999999999</v>
      </c>
      <c r="M84">
        <v>13.35</v>
      </c>
      <c r="N84">
        <v>46.86</v>
      </c>
      <c r="O84">
        <v>14.52</v>
      </c>
      <c r="P84">
        <v>3.23</v>
      </c>
    </row>
    <row r="85" spans="1:16" x14ac:dyDescent="0.3">
      <c r="A85" t="s">
        <v>837</v>
      </c>
      <c r="B85" t="s">
        <v>558</v>
      </c>
      <c r="C85" t="s">
        <v>253</v>
      </c>
      <c r="D85" t="s">
        <v>648</v>
      </c>
      <c r="E85">
        <v>234</v>
      </c>
      <c r="F85" t="s">
        <v>559</v>
      </c>
      <c r="G85" t="s">
        <v>3</v>
      </c>
      <c r="H85" t="s">
        <v>359</v>
      </c>
      <c r="I85">
        <v>0.14815999999999999</v>
      </c>
      <c r="J85">
        <v>49.422139999999999</v>
      </c>
      <c r="K85" t="s">
        <v>838</v>
      </c>
      <c r="L85">
        <v>-17.79</v>
      </c>
      <c r="M85">
        <v>12.71</v>
      </c>
      <c r="N85">
        <v>46.75</v>
      </c>
      <c r="O85">
        <v>14.5</v>
      </c>
      <c r="P85">
        <v>3.22</v>
      </c>
    </row>
    <row r="86" spans="1:16" x14ac:dyDescent="0.3">
      <c r="A86" t="s">
        <v>839</v>
      </c>
      <c r="B86" t="s">
        <v>558</v>
      </c>
      <c r="C86" t="s">
        <v>253</v>
      </c>
      <c r="D86" t="s">
        <v>648</v>
      </c>
      <c r="E86">
        <v>253</v>
      </c>
      <c r="F86" t="s">
        <v>559</v>
      </c>
      <c r="G86" t="s">
        <v>3</v>
      </c>
      <c r="H86" t="s">
        <v>840</v>
      </c>
      <c r="I86">
        <v>0.14701666699999999</v>
      </c>
      <c r="J86">
        <v>49.421633329999999</v>
      </c>
      <c r="K86" t="s">
        <v>841</v>
      </c>
      <c r="L86">
        <v>-18.32</v>
      </c>
      <c r="M86">
        <v>13.35</v>
      </c>
      <c r="N86">
        <v>46.63</v>
      </c>
      <c r="O86">
        <v>14.7</v>
      </c>
      <c r="P86">
        <v>3.17</v>
      </c>
    </row>
    <row r="87" spans="1:16" x14ac:dyDescent="0.3">
      <c r="A87" t="s">
        <v>842</v>
      </c>
      <c r="B87" t="s">
        <v>558</v>
      </c>
      <c r="C87" t="s">
        <v>253</v>
      </c>
      <c r="D87" t="s">
        <v>648</v>
      </c>
      <c r="E87">
        <v>232</v>
      </c>
      <c r="F87" t="s">
        <v>559</v>
      </c>
      <c r="G87" t="s">
        <v>3</v>
      </c>
      <c r="H87" t="s">
        <v>840</v>
      </c>
      <c r="I87">
        <v>0.14701666699999999</v>
      </c>
      <c r="J87">
        <v>49.421633329999999</v>
      </c>
      <c r="K87" t="s">
        <v>843</v>
      </c>
      <c r="L87">
        <v>-18.55</v>
      </c>
      <c r="M87">
        <v>13.42</v>
      </c>
      <c r="N87">
        <v>47.05</v>
      </c>
      <c r="O87">
        <v>14.68</v>
      </c>
      <c r="P87">
        <v>3.21</v>
      </c>
    </row>
    <row r="88" spans="1:16" x14ac:dyDescent="0.3">
      <c r="A88" t="s">
        <v>844</v>
      </c>
      <c r="B88" t="s">
        <v>558</v>
      </c>
      <c r="C88" t="s">
        <v>253</v>
      </c>
      <c r="D88" t="s">
        <v>648</v>
      </c>
      <c r="E88">
        <v>227</v>
      </c>
      <c r="F88" t="s">
        <v>559</v>
      </c>
      <c r="G88" t="s">
        <v>3</v>
      </c>
      <c r="H88" t="s">
        <v>840</v>
      </c>
      <c r="I88">
        <v>0.14701666699999999</v>
      </c>
      <c r="J88">
        <v>49.421633329999999</v>
      </c>
      <c r="K88" t="s">
        <v>845</v>
      </c>
      <c r="L88">
        <v>-18.309999999999999</v>
      </c>
      <c r="M88">
        <v>13.22</v>
      </c>
      <c r="N88">
        <v>48.16</v>
      </c>
      <c r="O88">
        <v>15.07</v>
      </c>
      <c r="P88">
        <v>3.2</v>
      </c>
    </row>
    <row r="89" spans="1:16" x14ac:dyDescent="0.3">
      <c r="A89" t="s">
        <v>864</v>
      </c>
      <c r="B89" t="s">
        <v>558</v>
      </c>
      <c r="C89" t="s">
        <v>253</v>
      </c>
      <c r="D89" t="s">
        <v>648</v>
      </c>
      <c r="E89">
        <v>241</v>
      </c>
      <c r="F89" t="s">
        <v>559</v>
      </c>
      <c r="G89" t="s">
        <v>3</v>
      </c>
      <c r="H89" t="s">
        <v>840</v>
      </c>
      <c r="I89">
        <v>0.14701666699999999</v>
      </c>
      <c r="J89">
        <v>49.421633329999999</v>
      </c>
      <c r="K89" t="s">
        <v>865</v>
      </c>
      <c r="L89">
        <v>-17.88</v>
      </c>
      <c r="M89">
        <v>13.15</v>
      </c>
      <c r="N89">
        <v>47.6</v>
      </c>
      <c r="O89">
        <v>14.59</v>
      </c>
      <c r="P89">
        <v>3.26</v>
      </c>
    </row>
    <row r="90" spans="1:16" x14ac:dyDescent="0.3">
      <c r="A90" t="s">
        <v>875</v>
      </c>
      <c r="B90" t="s">
        <v>558</v>
      </c>
      <c r="C90" t="s">
        <v>253</v>
      </c>
      <c r="D90" t="s">
        <v>594</v>
      </c>
      <c r="E90">
        <v>206</v>
      </c>
      <c r="F90" t="s">
        <v>559</v>
      </c>
      <c r="G90" t="s">
        <v>3</v>
      </c>
      <c r="H90" t="s">
        <v>361</v>
      </c>
      <c r="I90">
        <v>9.0529999999999999E-2</v>
      </c>
      <c r="J90">
        <v>49.405589999999997</v>
      </c>
      <c r="K90" t="s">
        <v>876</v>
      </c>
      <c r="L90">
        <v>-17.96</v>
      </c>
      <c r="M90">
        <v>13.21</v>
      </c>
      <c r="N90">
        <v>46.43</v>
      </c>
      <c r="O90">
        <v>14.54</v>
      </c>
      <c r="P90">
        <v>3.19</v>
      </c>
    </row>
    <row r="91" spans="1:16" x14ac:dyDescent="0.3">
      <c r="A91" t="s">
        <v>877</v>
      </c>
      <c r="B91" t="s">
        <v>558</v>
      </c>
      <c r="C91" t="s">
        <v>253</v>
      </c>
      <c r="D91" t="s">
        <v>594</v>
      </c>
      <c r="E91">
        <v>222</v>
      </c>
      <c r="F91" t="s">
        <v>559</v>
      </c>
      <c r="G91" t="s">
        <v>3</v>
      </c>
      <c r="H91" t="s">
        <v>361</v>
      </c>
      <c r="I91">
        <v>9.0529999999999999E-2</v>
      </c>
      <c r="J91">
        <v>49.405589999999997</v>
      </c>
      <c r="K91" t="s">
        <v>878</v>
      </c>
      <c r="L91">
        <v>-17.829999999999998</v>
      </c>
      <c r="M91">
        <v>13.12</v>
      </c>
      <c r="N91">
        <v>45.36</v>
      </c>
      <c r="O91">
        <v>14.16</v>
      </c>
      <c r="P91">
        <v>3.2</v>
      </c>
    </row>
    <row r="92" spans="1:16" x14ac:dyDescent="0.3">
      <c r="A92" t="s">
        <v>968</v>
      </c>
      <c r="B92" t="s">
        <v>558</v>
      </c>
      <c r="C92" t="s">
        <v>252</v>
      </c>
      <c r="D92" t="s">
        <v>651</v>
      </c>
      <c r="E92">
        <v>56</v>
      </c>
      <c r="F92" t="s">
        <v>882</v>
      </c>
      <c r="G92" t="s">
        <v>19</v>
      </c>
      <c r="H92" t="s">
        <v>962</v>
      </c>
      <c r="I92">
        <v>0.15340000000000001</v>
      </c>
      <c r="J92">
        <v>49.439100000000003</v>
      </c>
      <c r="K92" t="s">
        <v>969</v>
      </c>
      <c r="L92">
        <v>-18.72</v>
      </c>
      <c r="M92">
        <v>12.33</v>
      </c>
      <c r="N92">
        <v>44.1</v>
      </c>
      <c r="O92">
        <v>13.44</v>
      </c>
      <c r="P92">
        <v>3.28</v>
      </c>
    </row>
    <row r="93" spans="1:16" x14ac:dyDescent="0.3">
      <c r="A93" t="s">
        <v>970</v>
      </c>
      <c r="B93" t="s">
        <v>558</v>
      </c>
      <c r="C93" t="s">
        <v>252</v>
      </c>
      <c r="D93" t="s">
        <v>651</v>
      </c>
      <c r="E93">
        <v>58</v>
      </c>
      <c r="F93" t="s">
        <v>882</v>
      </c>
      <c r="G93" t="s">
        <v>19</v>
      </c>
      <c r="H93" t="s">
        <v>962</v>
      </c>
      <c r="I93">
        <v>0.15340000000000001</v>
      </c>
      <c r="J93">
        <v>49.439100000000003</v>
      </c>
      <c r="K93" t="s">
        <v>971</v>
      </c>
      <c r="L93">
        <v>-19.54</v>
      </c>
      <c r="M93">
        <v>13.08</v>
      </c>
      <c r="N93">
        <v>45.21</v>
      </c>
      <c r="O93">
        <v>13.47</v>
      </c>
      <c r="P93">
        <v>3.36</v>
      </c>
    </row>
    <row r="94" spans="1:16" x14ac:dyDescent="0.3">
      <c r="A94" t="s">
        <v>972</v>
      </c>
      <c r="B94" t="s">
        <v>558</v>
      </c>
      <c r="C94" t="s">
        <v>252</v>
      </c>
      <c r="D94" t="s">
        <v>651</v>
      </c>
      <c r="E94">
        <v>49</v>
      </c>
      <c r="F94" t="s">
        <v>882</v>
      </c>
      <c r="G94" t="s">
        <v>19</v>
      </c>
      <c r="H94" t="s">
        <v>962</v>
      </c>
      <c r="I94">
        <v>0.15340000000000001</v>
      </c>
      <c r="J94">
        <v>49.439100000000003</v>
      </c>
      <c r="K94" t="s">
        <v>973</v>
      </c>
      <c r="L94">
        <v>-18.809999999999999</v>
      </c>
      <c r="M94">
        <v>12.75</v>
      </c>
      <c r="N94">
        <v>43.96</v>
      </c>
      <c r="O94">
        <v>13.38</v>
      </c>
      <c r="P94">
        <v>3.29</v>
      </c>
    </row>
    <row r="95" spans="1:16" x14ac:dyDescent="0.3">
      <c r="A95" t="s">
        <v>974</v>
      </c>
      <c r="B95" t="s">
        <v>558</v>
      </c>
      <c r="C95" t="s">
        <v>252</v>
      </c>
      <c r="D95" t="s">
        <v>651</v>
      </c>
      <c r="E95">
        <v>56</v>
      </c>
      <c r="F95" t="s">
        <v>882</v>
      </c>
      <c r="G95" t="s">
        <v>19</v>
      </c>
      <c r="H95" t="s">
        <v>962</v>
      </c>
      <c r="I95">
        <v>0.15340000000000001</v>
      </c>
      <c r="J95">
        <v>49.439100000000003</v>
      </c>
      <c r="K95" t="s">
        <v>975</v>
      </c>
      <c r="L95">
        <v>-17.43</v>
      </c>
      <c r="M95">
        <v>13.01</v>
      </c>
      <c r="N95">
        <v>45.07</v>
      </c>
      <c r="O95">
        <v>13.58</v>
      </c>
      <c r="P95">
        <v>3.32</v>
      </c>
    </row>
    <row r="96" spans="1:16" x14ac:dyDescent="0.3">
      <c r="A96" t="s">
        <v>976</v>
      </c>
      <c r="B96" t="s">
        <v>558</v>
      </c>
      <c r="C96" t="s">
        <v>252</v>
      </c>
      <c r="D96" t="s">
        <v>651</v>
      </c>
      <c r="E96">
        <v>52</v>
      </c>
      <c r="F96" t="s">
        <v>882</v>
      </c>
      <c r="G96" t="s">
        <v>19</v>
      </c>
      <c r="H96" t="s">
        <v>962</v>
      </c>
      <c r="I96">
        <v>0.15340000000000001</v>
      </c>
      <c r="J96">
        <v>49.439100000000003</v>
      </c>
      <c r="K96" t="s">
        <v>977</v>
      </c>
      <c r="L96">
        <v>-18.77</v>
      </c>
      <c r="M96">
        <v>12.44</v>
      </c>
      <c r="N96">
        <v>45.08</v>
      </c>
      <c r="O96">
        <v>13.59</v>
      </c>
      <c r="P96">
        <v>3.32</v>
      </c>
    </row>
    <row r="97" spans="1:16" x14ac:dyDescent="0.3">
      <c r="A97" t="s">
        <v>929</v>
      </c>
      <c r="B97" t="s">
        <v>558</v>
      </c>
      <c r="C97" t="s">
        <v>252</v>
      </c>
      <c r="D97" t="s">
        <v>561</v>
      </c>
      <c r="E97">
        <v>78</v>
      </c>
      <c r="F97" t="s">
        <v>882</v>
      </c>
      <c r="G97" t="s">
        <v>17</v>
      </c>
      <c r="H97" t="s">
        <v>930</v>
      </c>
      <c r="I97">
        <v>0.26315</v>
      </c>
      <c r="J97">
        <v>49.44073333</v>
      </c>
      <c r="K97" t="s">
        <v>931</v>
      </c>
      <c r="L97">
        <v>-19.02</v>
      </c>
      <c r="M97">
        <v>14.4</v>
      </c>
      <c r="N97">
        <v>45.62</v>
      </c>
      <c r="O97">
        <v>13.76</v>
      </c>
      <c r="P97">
        <v>3.32</v>
      </c>
    </row>
    <row r="98" spans="1:16" x14ac:dyDescent="0.3">
      <c r="A98" t="s">
        <v>932</v>
      </c>
      <c r="B98" t="s">
        <v>558</v>
      </c>
      <c r="C98" t="s">
        <v>252</v>
      </c>
      <c r="D98" t="s">
        <v>561</v>
      </c>
      <c r="E98">
        <v>68</v>
      </c>
      <c r="F98" t="s">
        <v>882</v>
      </c>
      <c r="G98" t="s">
        <v>17</v>
      </c>
      <c r="H98" t="s">
        <v>930</v>
      </c>
      <c r="I98">
        <v>0.26315</v>
      </c>
      <c r="J98">
        <v>49.44073333</v>
      </c>
      <c r="K98" t="s">
        <v>933</v>
      </c>
      <c r="L98">
        <v>-19.07</v>
      </c>
      <c r="M98">
        <v>14.58</v>
      </c>
      <c r="N98">
        <v>45</v>
      </c>
      <c r="O98">
        <v>13.72</v>
      </c>
      <c r="P98">
        <v>3.28</v>
      </c>
    </row>
    <row r="99" spans="1:16" x14ac:dyDescent="0.3">
      <c r="A99" t="s">
        <v>934</v>
      </c>
      <c r="B99" t="s">
        <v>558</v>
      </c>
      <c r="C99" t="s">
        <v>252</v>
      </c>
      <c r="D99" t="s">
        <v>561</v>
      </c>
      <c r="E99">
        <v>60</v>
      </c>
      <c r="F99" t="s">
        <v>882</v>
      </c>
      <c r="G99" t="s">
        <v>17</v>
      </c>
      <c r="H99" t="s">
        <v>930</v>
      </c>
      <c r="I99">
        <v>0.26315</v>
      </c>
      <c r="J99">
        <v>49.44073333</v>
      </c>
      <c r="K99" t="s">
        <v>935</v>
      </c>
      <c r="L99">
        <v>-18.559999999999999</v>
      </c>
      <c r="M99">
        <v>14.32</v>
      </c>
      <c r="N99">
        <v>44.79</v>
      </c>
      <c r="O99">
        <v>13.38</v>
      </c>
      <c r="P99">
        <v>3.35</v>
      </c>
    </row>
    <row r="100" spans="1:16" x14ac:dyDescent="0.3">
      <c r="A100" t="s">
        <v>936</v>
      </c>
      <c r="B100" t="s">
        <v>558</v>
      </c>
      <c r="C100" t="s">
        <v>252</v>
      </c>
      <c r="D100" t="s">
        <v>561</v>
      </c>
      <c r="E100">
        <v>65</v>
      </c>
      <c r="F100" t="s">
        <v>882</v>
      </c>
      <c r="G100" t="s">
        <v>17</v>
      </c>
      <c r="H100" t="s">
        <v>930</v>
      </c>
      <c r="I100">
        <v>0.26315</v>
      </c>
      <c r="J100">
        <v>49.44073333</v>
      </c>
      <c r="K100" t="s">
        <v>937</v>
      </c>
      <c r="L100">
        <v>-18.54</v>
      </c>
      <c r="M100">
        <v>14.36</v>
      </c>
      <c r="N100">
        <v>44.89</v>
      </c>
      <c r="O100">
        <v>13.55</v>
      </c>
      <c r="P100">
        <v>3.31</v>
      </c>
    </row>
    <row r="101" spans="1:16" x14ac:dyDescent="0.3">
      <c r="A101" t="s">
        <v>938</v>
      </c>
      <c r="B101" t="s">
        <v>558</v>
      </c>
      <c r="C101" t="s">
        <v>252</v>
      </c>
      <c r="D101" t="s">
        <v>561</v>
      </c>
      <c r="E101">
        <v>57</v>
      </c>
      <c r="F101" t="s">
        <v>882</v>
      </c>
      <c r="G101" t="s">
        <v>17</v>
      </c>
      <c r="H101" t="s">
        <v>930</v>
      </c>
      <c r="I101">
        <v>0.26315</v>
      </c>
      <c r="J101">
        <v>49.44073333</v>
      </c>
      <c r="K101" t="s">
        <v>939</v>
      </c>
      <c r="L101">
        <v>-18.73</v>
      </c>
      <c r="M101">
        <v>14.03</v>
      </c>
      <c r="N101">
        <v>44.26</v>
      </c>
      <c r="O101">
        <v>13.46</v>
      </c>
      <c r="P101">
        <v>3.29</v>
      </c>
    </row>
    <row r="102" spans="1:16" x14ac:dyDescent="0.3">
      <c r="A102" t="s">
        <v>946</v>
      </c>
      <c r="B102" t="s">
        <v>558</v>
      </c>
      <c r="C102" t="s">
        <v>252</v>
      </c>
      <c r="D102" t="s">
        <v>651</v>
      </c>
      <c r="E102">
        <v>42</v>
      </c>
      <c r="F102" t="s">
        <v>882</v>
      </c>
      <c r="G102" t="s">
        <v>17</v>
      </c>
      <c r="H102" t="s">
        <v>947</v>
      </c>
      <c r="I102">
        <v>0.15024999999999999</v>
      </c>
      <c r="J102">
        <v>49.442749999999997</v>
      </c>
      <c r="K102" t="s">
        <v>948</v>
      </c>
      <c r="L102">
        <v>-18.75</v>
      </c>
      <c r="M102">
        <v>12.5</v>
      </c>
      <c r="N102">
        <v>43.97</v>
      </c>
      <c r="O102">
        <v>13.22</v>
      </c>
      <c r="P102">
        <v>3.32</v>
      </c>
    </row>
    <row r="103" spans="1:16" x14ac:dyDescent="0.3">
      <c r="A103" t="s">
        <v>949</v>
      </c>
      <c r="B103" t="s">
        <v>558</v>
      </c>
      <c r="C103" t="s">
        <v>252</v>
      </c>
      <c r="D103" t="s">
        <v>651</v>
      </c>
      <c r="E103">
        <v>44</v>
      </c>
      <c r="F103" t="s">
        <v>882</v>
      </c>
      <c r="G103" t="s">
        <v>17</v>
      </c>
      <c r="H103" t="s">
        <v>947</v>
      </c>
      <c r="I103">
        <v>0.15024999999999999</v>
      </c>
      <c r="J103">
        <v>49.442749999999997</v>
      </c>
      <c r="K103" t="s">
        <v>950</v>
      </c>
      <c r="L103">
        <v>-18</v>
      </c>
      <c r="M103">
        <v>12.48</v>
      </c>
      <c r="N103">
        <v>43.13</v>
      </c>
      <c r="O103">
        <v>13</v>
      </c>
      <c r="P103">
        <v>3.32</v>
      </c>
    </row>
    <row r="104" spans="1:16" x14ac:dyDescent="0.3">
      <c r="A104" t="s">
        <v>1070</v>
      </c>
      <c r="B104" t="s">
        <v>558</v>
      </c>
      <c r="C104" t="s">
        <v>252</v>
      </c>
      <c r="D104" t="s">
        <v>561</v>
      </c>
      <c r="E104">
        <v>42</v>
      </c>
      <c r="F104" t="s">
        <v>882</v>
      </c>
      <c r="G104" t="s">
        <v>17</v>
      </c>
      <c r="H104" t="s">
        <v>1071</v>
      </c>
      <c r="I104">
        <v>0.24790000000000001</v>
      </c>
      <c r="J104">
        <v>49.438933329999998</v>
      </c>
      <c r="K104" t="s">
        <v>1072</v>
      </c>
      <c r="L104">
        <v>-19.64</v>
      </c>
      <c r="M104">
        <v>11.88</v>
      </c>
      <c r="N104">
        <v>42.04</v>
      </c>
      <c r="O104">
        <v>12.59</v>
      </c>
      <c r="P104">
        <v>3.34</v>
      </c>
    </row>
    <row r="105" spans="1:16" x14ac:dyDescent="0.3">
      <c r="A105" t="s">
        <v>1093</v>
      </c>
      <c r="B105" t="s">
        <v>558</v>
      </c>
      <c r="C105" t="s">
        <v>252</v>
      </c>
      <c r="D105" t="s">
        <v>564</v>
      </c>
      <c r="E105">
        <v>42</v>
      </c>
      <c r="F105" t="s">
        <v>882</v>
      </c>
      <c r="G105" t="s">
        <v>3</v>
      </c>
      <c r="H105" t="s">
        <v>797</v>
      </c>
      <c r="I105">
        <v>0.170133333</v>
      </c>
      <c r="J105">
        <v>49.416483329999998</v>
      </c>
      <c r="K105" t="s">
        <v>1094</v>
      </c>
      <c r="L105">
        <v>-18.2</v>
      </c>
      <c r="M105">
        <v>11.77</v>
      </c>
      <c r="N105">
        <v>42.69</v>
      </c>
      <c r="O105">
        <v>12.75</v>
      </c>
      <c r="P105">
        <v>3.35</v>
      </c>
    </row>
    <row r="106" spans="1:16" x14ac:dyDescent="0.3">
      <c r="A106" t="s">
        <v>1095</v>
      </c>
      <c r="B106" t="s">
        <v>558</v>
      </c>
      <c r="C106" t="s">
        <v>252</v>
      </c>
      <c r="D106" t="s">
        <v>564</v>
      </c>
      <c r="E106">
        <v>36</v>
      </c>
      <c r="F106" t="s">
        <v>882</v>
      </c>
      <c r="G106" t="s">
        <v>3</v>
      </c>
      <c r="H106" t="s">
        <v>797</v>
      </c>
      <c r="I106">
        <v>0.170133333</v>
      </c>
      <c r="J106">
        <v>49.416483329999998</v>
      </c>
      <c r="K106" t="s">
        <v>1096</v>
      </c>
      <c r="L106">
        <v>-16.89</v>
      </c>
      <c r="M106">
        <v>12.43</v>
      </c>
      <c r="N106">
        <v>43.48</v>
      </c>
      <c r="O106">
        <v>13.1</v>
      </c>
      <c r="P106">
        <v>3.32</v>
      </c>
    </row>
    <row r="107" spans="1:16" x14ac:dyDescent="0.3">
      <c r="A107" t="s">
        <v>1107</v>
      </c>
      <c r="B107" t="s">
        <v>558</v>
      </c>
      <c r="C107" t="s">
        <v>252</v>
      </c>
      <c r="D107" t="s">
        <v>564</v>
      </c>
      <c r="E107">
        <v>51</v>
      </c>
      <c r="F107" t="s">
        <v>882</v>
      </c>
      <c r="G107" t="s">
        <v>3</v>
      </c>
      <c r="H107" t="s">
        <v>869</v>
      </c>
      <c r="I107">
        <v>8.9516666999999994E-2</v>
      </c>
      <c r="J107">
        <v>49.4161</v>
      </c>
      <c r="K107" t="s">
        <v>1108</v>
      </c>
      <c r="L107">
        <v>-18.11</v>
      </c>
      <c r="M107">
        <v>11.04</v>
      </c>
      <c r="N107">
        <v>43.29</v>
      </c>
      <c r="O107">
        <v>13.15</v>
      </c>
      <c r="P107">
        <v>3.29</v>
      </c>
    </row>
    <row r="108" spans="1:16" x14ac:dyDescent="0.3">
      <c r="A108" t="s">
        <v>1109</v>
      </c>
      <c r="B108" t="s">
        <v>558</v>
      </c>
      <c r="C108" t="s">
        <v>252</v>
      </c>
      <c r="D108" t="s">
        <v>564</v>
      </c>
      <c r="E108">
        <v>57</v>
      </c>
      <c r="F108" t="s">
        <v>882</v>
      </c>
      <c r="G108" t="s">
        <v>3</v>
      </c>
      <c r="H108" t="s">
        <v>869</v>
      </c>
      <c r="I108">
        <v>8.9516666999999994E-2</v>
      </c>
      <c r="J108">
        <v>49.4161</v>
      </c>
      <c r="K108" t="s">
        <v>1110</v>
      </c>
      <c r="L108">
        <v>-18.04</v>
      </c>
      <c r="M108">
        <v>10.63</v>
      </c>
      <c r="N108">
        <v>43.79</v>
      </c>
      <c r="O108">
        <v>13.43</v>
      </c>
      <c r="P108">
        <v>3.26</v>
      </c>
    </row>
    <row r="109" spans="1:16" x14ac:dyDescent="0.3">
      <c r="A109" t="s">
        <v>1111</v>
      </c>
      <c r="B109" t="s">
        <v>558</v>
      </c>
      <c r="C109" t="s">
        <v>252</v>
      </c>
      <c r="D109" t="s">
        <v>564</v>
      </c>
      <c r="E109">
        <v>45</v>
      </c>
      <c r="F109" t="s">
        <v>882</v>
      </c>
      <c r="G109" t="s">
        <v>3</v>
      </c>
      <c r="H109" t="s">
        <v>869</v>
      </c>
      <c r="I109">
        <v>8.9516666999999994E-2</v>
      </c>
      <c r="J109">
        <v>49.4161</v>
      </c>
      <c r="K109" t="s">
        <v>1112</v>
      </c>
      <c r="L109">
        <v>-17.489999999999998</v>
      </c>
      <c r="M109">
        <v>10.51</v>
      </c>
      <c r="N109">
        <v>43.01</v>
      </c>
      <c r="O109">
        <v>13.09</v>
      </c>
      <c r="P109">
        <v>3.29</v>
      </c>
    </row>
    <row r="110" spans="1:16" x14ac:dyDescent="0.3">
      <c r="A110" t="s">
        <v>1123</v>
      </c>
      <c r="B110" t="s">
        <v>558</v>
      </c>
      <c r="C110" t="s">
        <v>252</v>
      </c>
      <c r="D110" t="s">
        <v>564</v>
      </c>
      <c r="E110">
        <v>58</v>
      </c>
      <c r="F110" t="s">
        <v>882</v>
      </c>
      <c r="G110" t="s">
        <v>3</v>
      </c>
      <c r="H110" t="s">
        <v>361</v>
      </c>
      <c r="I110">
        <v>9.2183333000000006E-2</v>
      </c>
      <c r="J110">
        <v>49.405533329999997</v>
      </c>
      <c r="K110" t="s">
        <v>1124</v>
      </c>
      <c r="L110">
        <v>-18.170000000000002</v>
      </c>
      <c r="M110">
        <v>11.58</v>
      </c>
      <c r="N110">
        <v>45.03</v>
      </c>
      <c r="O110">
        <v>13.49</v>
      </c>
      <c r="P110">
        <v>3.34</v>
      </c>
    </row>
    <row r="111" spans="1:16" x14ac:dyDescent="0.3">
      <c r="A111" t="s">
        <v>913</v>
      </c>
      <c r="B111" t="s">
        <v>558</v>
      </c>
      <c r="C111" t="s">
        <v>253</v>
      </c>
      <c r="D111" t="s">
        <v>635</v>
      </c>
      <c r="E111">
        <v>159</v>
      </c>
      <c r="F111" t="s">
        <v>882</v>
      </c>
      <c r="G111" t="s">
        <v>19</v>
      </c>
      <c r="H111" t="s">
        <v>376</v>
      </c>
      <c r="I111">
        <v>0.31809999999999999</v>
      </c>
      <c r="J111">
        <v>49.436199999999999</v>
      </c>
      <c r="K111" t="s">
        <v>914</v>
      </c>
      <c r="L111">
        <v>-20.2</v>
      </c>
      <c r="M111">
        <v>14.98</v>
      </c>
      <c r="N111">
        <v>44.68</v>
      </c>
      <c r="O111">
        <v>13.84</v>
      </c>
      <c r="P111">
        <v>3.23</v>
      </c>
    </row>
    <row r="112" spans="1:16" x14ac:dyDescent="0.3">
      <c r="A112" t="s">
        <v>915</v>
      </c>
      <c r="B112" t="s">
        <v>558</v>
      </c>
      <c r="C112" t="s">
        <v>253</v>
      </c>
      <c r="D112" t="s">
        <v>648</v>
      </c>
      <c r="E112">
        <v>173</v>
      </c>
      <c r="F112" t="s">
        <v>882</v>
      </c>
      <c r="G112" t="s">
        <v>19</v>
      </c>
      <c r="H112" t="s">
        <v>375</v>
      </c>
      <c r="I112">
        <v>0.15384999999999999</v>
      </c>
      <c r="J112">
        <v>49.439100000000003</v>
      </c>
      <c r="K112" t="s">
        <v>916</v>
      </c>
      <c r="L112">
        <v>-19.53</v>
      </c>
      <c r="M112">
        <v>14.8</v>
      </c>
      <c r="N112">
        <v>45.4</v>
      </c>
      <c r="O112">
        <v>14.06</v>
      </c>
      <c r="P112">
        <v>3.23</v>
      </c>
    </row>
    <row r="113" spans="1:16" x14ac:dyDescent="0.3">
      <c r="A113" t="s">
        <v>917</v>
      </c>
      <c r="B113" t="s">
        <v>558</v>
      </c>
      <c r="C113" t="s">
        <v>253</v>
      </c>
      <c r="D113" t="s">
        <v>648</v>
      </c>
      <c r="E113">
        <v>165</v>
      </c>
      <c r="F113" t="s">
        <v>882</v>
      </c>
      <c r="G113" t="s">
        <v>19</v>
      </c>
      <c r="H113" t="s">
        <v>378</v>
      </c>
      <c r="I113">
        <v>0.12939999999999999</v>
      </c>
      <c r="J113">
        <v>49.436366669999998</v>
      </c>
      <c r="K113" t="s">
        <v>918</v>
      </c>
      <c r="L113">
        <v>-18.829999999999998</v>
      </c>
      <c r="M113">
        <v>13.81</v>
      </c>
      <c r="N113">
        <v>45.11</v>
      </c>
      <c r="O113">
        <v>13.7</v>
      </c>
      <c r="P113">
        <v>3.29</v>
      </c>
    </row>
    <row r="114" spans="1:16" x14ac:dyDescent="0.3">
      <c r="A114" t="s">
        <v>919</v>
      </c>
      <c r="B114" t="s">
        <v>558</v>
      </c>
      <c r="C114" t="s">
        <v>253</v>
      </c>
      <c r="D114" t="s">
        <v>648</v>
      </c>
      <c r="E114">
        <v>156</v>
      </c>
      <c r="F114" t="s">
        <v>882</v>
      </c>
      <c r="G114" t="s">
        <v>19</v>
      </c>
      <c r="H114" t="s">
        <v>378</v>
      </c>
      <c r="I114">
        <v>0.12939999999999999</v>
      </c>
      <c r="J114">
        <v>49.436366669999998</v>
      </c>
      <c r="K114" t="s">
        <v>920</v>
      </c>
      <c r="L114">
        <v>-19.7</v>
      </c>
      <c r="M114">
        <v>14.33</v>
      </c>
      <c r="N114">
        <v>45.4</v>
      </c>
      <c r="O114">
        <v>13.73</v>
      </c>
      <c r="P114">
        <v>3.31</v>
      </c>
    </row>
    <row r="115" spans="1:16" x14ac:dyDescent="0.3">
      <c r="A115" t="s">
        <v>921</v>
      </c>
      <c r="B115" t="s">
        <v>558</v>
      </c>
      <c r="C115" t="s">
        <v>253</v>
      </c>
      <c r="D115" t="s">
        <v>648</v>
      </c>
      <c r="E115">
        <v>133</v>
      </c>
      <c r="F115" t="s">
        <v>882</v>
      </c>
      <c r="G115" t="s">
        <v>19</v>
      </c>
      <c r="H115" t="s">
        <v>378</v>
      </c>
      <c r="I115">
        <v>0.12939999999999999</v>
      </c>
      <c r="J115">
        <v>49.436366669999998</v>
      </c>
      <c r="K115" t="s">
        <v>922</v>
      </c>
      <c r="L115">
        <v>-18.829999999999998</v>
      </c>
      <c r="M115">
        <v>14.81</v>
      </c>
      <c r="N115">
        <v>43.65</v>
      </c>
      <c r="O115">
        <v>13.32</v>
      </c>
      <c r="P115">
        <v>3.28</v>
      </c>
    </row>
    <row r="116" spans="1:16" x14ac:dyDescent="0.3">
      <c r="A116" t="s">
        <v>923</v>
      </c>
      <c r="B116" t="s">
        <v>558</v>
      </c>
      <c r="C116" t="s">
        <v>253</v>
      </c>
      <c r="D116" t="s">
        <v>648</v>
      </c>
      <c r="E116">
        <v>187</v>
      </c>
      <c r="F116" t="s">
        <v>882</v>
      </c>
      <c r="G116" t="s">
        <v>19</v>
      </c>
      <c r="H116" t="s">
        <v>378</v>
      </c>
      <c r="I116">
        <v>0.12939999999999999</v>
      </c>
      <c r="J116">
        <v>49.436366669999998</v>
      </c>
      <c r="K116" t="s">
        <v>924</v>
      </c>
      <c r="L116">
        <v>-19.38</v>
      </c>
      <c r="M116">
        <v>14.52</v>
      </c>
      <c r="N116">
        <v>43.8</v>
      </c>
      <c r="O116">
        <v>13.37</v>
      </c>
      <c r="P116">
        <v>3.28</v>
      </c>
    </row>
    <row r="117" spans="1:16" x14ac:dyDescent="0.3">
      <c r="A117" t="s">
        <v>958</v>
      </c>
      <c r="B117" t="s">
        <v>558</v>
      </c>
      <c r="C117" t="s">
        <v>253</v>
      </c>
      <c r="D117" t="s">
        <v>648</v>
      </c>
      <c r="E117">
        <v>183</v>
      </c>
      <c r="F117" t="s">
        <v>882</v>
      </c>
      <c r="G117" t="s">
        <v>19</v>
      </c>
      <c r="H117" t="s">
        <v>959</v>
      </c>
      <c r="I117">
        <v>0.18986666699999999</v>
      </c>
      <c r="J117">
        <v>49.435983329999999</v>
      </c>
      <c r="K117" t="s">
        <v>960</v>
      </c>
      <c r="L117">
        <v>-17.07</v>
      </c>
      <c r="M117">
        <v>14.81</v>
      </c>
      <c r="N117">
        <v>44.46</v>
      </c>
      <c r="O117">
        <v>13.87</v>
      </c>
      <c r="P117">
        <v>3.21</v>
      </c>
    </row>
    <row r="118" spans="1:16" x14ac:dyDescent="0.3">
      <c r="A118" t="s">
        <v>961</v>
      </c>
      <c r="B118" t="s">
        <v>558</v>
      </c>
      <c r="C118" t="s">
        <v>253</v>
      </c>
      <c r="D118" t="s">
        <v>648</v>
      </c>
      <c r="E118">
        <v>156</v>
      </c>
      <c r="F118" t="s">
        <v>882</v>
      </c>
      <c r="G118" t="s">
        <v>19</v>
      </c>
      <c r="H118" t="s">
        <v>962</v>
      </c>
      <c r="I118">
        <v>0.15340000000000001</v>
      </c>
      <c r="J118">
        <v>49.439100000000003</v>
      </c>
      <c r="K118" t="s">
        <v>963</v>
      </c>
      <c r="L118">
        <v>-19.66</v>
      </c>
      <c r="M118">
        <v>15.11</v>
      </c>
      <c r="N118">
        <v>45.42</v>
      </c>
      <c r="O118">
        <v>13.92</v>
      </c>
      <c r="P118">
        <v>3.26</v>
      </c>
    </row>
    <row r="119" spans="1:16" x14ac:dyDescent="0.3">
      <c r="A119" t="s">
        <v>964</v>
      </c>
      <c r="B119" t="s">
        <v>558</v>
      </c>
      <c r="C119" t="s">
        <v>253</v>
      </c>
      <c r="D119" t="s">
        <v>648</v>
      </c>
      <c r="E119">
        <v>186</v>
      </c>
      <c r="F119" t="s">
        <v>882</v>
      </c>
      <c r="G119" t="s">
        <v>19</v>
      </c>
      <c r="H119" t="s">
        <v>962</v>
      </c>
      <c r="I119">
        <v>0.15340000000000001</v>
      </c>
      <c r="J119">
        <v>49.439100000000003</v>
      </c>
      <c r="K119" t="s">
        <v>965</v>
      </c>
      <c r="L119">
        <v>-18.34</v>
      </c>
      <c r="M119">
        <v>15.55</v>
      </c>
      <c r="N119">
        <v>45.45</v>
      </c>
      <c r="O119">
        <v>13.52</v>
      </c>
      <c r="P119">
        <v>3.36</v>
      </c>
    </row>
    <row r="120" spans="1:16" x14ac:dyDescent="0.3">
      <c r="A120" t="s">
        <v>966</v>
      </c>
      <c r="B120" t="s">
        <v>558</v>
      </c>
      <c r="C120" t="s">
        <v>253</v>
      </c>
      <c r="D120" t="s">
        <v>648</v>
      </c>
      <c r="E120">
        <v>174</v>
      </c>
      <c r="F120" t="s">
        <v>882</v>
      </c>
      <c r="G120" t="s">
        <v>19</v>
      </c>
      <c r="H120" t="s">
        <v>962</v>
      </c>
      <c r="I120">
        <v>0.15340000000000001</v>
      </c>
      <c r="J120">
        <v>49.439100000000003</v>
      </c>
      <c r="K120" t="s">
        <v>967</v>
      </c>
      <c r="L120">
        <v>-18.75</v>
      </c>
      <c r="M120">
        <v>14.09</v>
      </c>
      <c r="N120">
        <v>42.89</v>
      </c>
      <c r="O120">
        <v>13.07</v>
      </c>
      <c r="P120">
        <v>3.28</v>
      </c>
    </row>
    <row r="121" spans="1:16" x14ac:dyDescent="0.3">
      <c r="A121" t="s">
        <v>976</v>
      </c>
      <c r="B121" t="s">
        <v>558</v>
      </c>
      <c r="C121" t="s">
        <v>253</v>
      </c>
      <c r="D121" t="s">
        <v>648</v>
      </c>
      <c r="E121">
        <v>52</v>
      </c>
      <c r="F121" t="s">
        <v>882</v>
      </c>
      <c r="G121" t="s">
        <v>19</v>
      </c>
      <c r="H121" t="s">
        <v>962</v>
      </c>
      <c r="I121">
        <v>0.15340000000000001</v>
      </c>
      <c r="J121">
        <v>49.439100000000003</v>
      </c>
      <c r="K121" t="s">
        <v>977</v>
      </c>
      <c r="L121">
        <v>-18.77</v>
      </c>
      <c r="M121">
        <v>12.44</v>
      </c>
      <c r="N121">
        <v>45.08</v>
      </c>
      <c r="O121">
        <v>13.59</v>
      </c>
      <c r="P121">
        <v>3.32</v>
      </c>
    </row>
    <row r="122" spans="1:16" x14ac:dyDescent="0.3">
      <c r="A122" t="s">
        <v>978</v>
      </c>
      <c r="B122" t="s">
        <v>558</v>
      </c>
      <c r="C122" t="s">
        <v>253</v>
      </c>
      <c r="D122" t="s">
        <v>648</v>
      </c>
      <c r="E122">
        <v>173</v>
      </c>
      <c r="F122" t="s">
        <v>882</v>
      </c>
      <c r="G122" t="s">
        <v>19</v>
      </c>
      <c r="H122" t="s">
        <v>979</v>
      </c>
      <c r="I122">
        <v>0.11686666699999999</v>
      </c>
      <c r="J122">
        <v>49.439966669999997</v>
      </c>
      <c r="K122" t="s">
        <v>980</v>
      </c>
      <c r="L122">
        <v>-18.420000000000002</v>
      </c>
      <c r="M122">
        <v>13.3</v>
      </c>
      <c r="N122">
        <v>46.19</v>
      </c>
      <c r="O122">
        <v>14.43</v>
      </c>
      <c r="P122">
        <v>3.2</v>
      </c>
    </row>
    <row r="123" spans="1:16" x14ac:dyDescent="0.3">
      <c r="A123" t="s">
        <v>981</v>
      </c>
      <c r="B123" t="s">
        <v>558</v>
      </c>
      <c r="C123" t="s">
        <v>253</v>
      </c>
      <c r="D123" t="s">
        <v>648</v>
      </c>
      <c r="E123">
        <v>143</v>
      </c>
      <c r="F123" t="s">
        <v>882</v>
      </c>
      <c r="G123" t="s">
        <v>19</v>
      </c>
      <c r="H123" t="s">
        <v>979</v>
      </c>
      <c r="I123">
        <v>0.11686666699999999</v>
      </c>
      <c r="J123">
        <v>49.439966669999997</v>
      </c>
      <c r="K123" t="s">
        <v>982</v>
      </c>
      <c r="L123">
        <v>-19.559999999999999</v>
      </c>
      <c r="M123">
        <v>14.72</v>
      </c>
      <c r="N123">
        <v>46.89</v>
      </c>
      <c r="O123">
        <v>14.52</v>
      </c>
      <c r="P123">
        <v>3.23</v>
      </c>
    </row>
    <row r="124" spans="1:16" x14ac:dyDescent="0.3">
      <c r="A124" t="s">
        <v>902</v>
      </c>
      <c r="B124" t="s">
        <v>558</v>
      </c>
      <c r="C124" t="s">
        <v>253</v>
      </c>
      <c r="D124" t="s">
        <v>594</v>
      </c>
      <c r="E124">
        <v>155</v>
      </c>
      <c r="F124" t="s">
        <v>882</v>
      </c>
      <c r="G124" t="s">
        <v>5</v>
      </c>
      <c r="H124" t="s">
        <v>903</v>
      </c>
      <c r="I124">
        <v>6.4883333000000001E-2</v>
      </c>
      <c r="J124">
        <v>49.456400000000002</v>
      </c>
      <c r="K124" t="s">
        <v>904</v>
      </c>
      <c r="L124">
        <v>-19.149999999999999</v>
      </c>
      <c r="M124">
        <v>15.13</v>
      </c>
      <c r="N124">
        <v>45.95</v>
      </c>
      <c r="O124">
        <v>14.35</v>
      </c>
      <c r="P124">
        <v>3.2</v>
      </c>
    </row>
    <row r="125" spans="1:16" x14ac:dyDescent="0.3">
      <c r="A125" t="s">
        <v>905</v>
      </c>
      <c r="B125" t="s">
        <v>558</v>
      </c>
      <c r="C125" t="s">
        <v>253</v>
      </c>
      <c r="D125" t="s">
        <v>594</v>
      </c>
      <c r="E125">
        <v>172</v>
      </c>
      <c r="F125" t="s">
        <v>882</v>
      </c>
      <c r="G125" t="s">
        <v>5</v>
      </c>
      <c r="H125" t="s">
        <v>356</v>
      </c>
      <c r="I125">
        <v>5.2299999999999999E-2</v>
      </c>
      <c r="J125">
        <v>49.42851667</v>
      </c>
      <c r="K125" t="s">
        <v>906</v>
      </c>
      <c r="L125">
        <v>-17.350000000000001</v>
      </c>
      <c r="M125">
        <v>16.440000000000001</v>
      </c>
      <c r="N125">
        <v>47.34</v>
      </c>
      <c r="O125">
        <v>14.76</v>
      </c>
      <c r="P125">
        <v>3.21</v>
      </c>
    </row>
    <row r="126" spans="1:16" x14ac:dyDescent="0.3">
      <c r="A126" t="s">
        <v>907</v>
      </c>
      <c r="B126" t="s">
        <v>558</v>
      </c>
      <c r="C126" t="s">
        <v>253</v>
      </c>
      <c r="D126" t="s">
        <v>594</v>
      </c>
      <c r="E126">
        <v>148</v>
      </c>
      <c r="F126" t="s">
        <v>882</v>
      </c>
      <c r="G126" t="s">
        <v>5</v>
      </c>
      <c r="H126" t="s">
        <v>588</v>
      </c>
      <c r="I126">
        <v>5.9283333000000001E-2</v>
      </c>
      <c r="J126">
        <v>49.414549999999998</v>
      </c>
      <c r="K126" t="s">
        <v>908</v>
      </c>
      <c r="L126">
        <v>-17.809999999999999</v>
      </c>
      <c r="M126">
        <v>13.4</v>
      </c>
      <c r="N126">
        <v>46.64</v>
      </c>
      <c r="O126">
        <v>14.48</v>
      </c>
      <c r="P126">
        <v>3.22</v>
      </c>
    </row>
    <row r="127" spans="1:16" x14ac:dyDescent="0.3">
      <c r="A127" t="s">
        <v>909</v>
      </c>
      <c r="B127" t="s">
        <v>558</v>
      </c>
      <c r="C127" t="s">
        <v>253</v>
      </c>
      <c r="D127" t="s">
        <v>594</v>
      </c>
      <c r="E127">
        <v>125</v>
      </c>
      <c r="F127" t="s">
        <v>882</v>
      </c>
      <c r="G127" t="s">
        <v>5</v>
      </c>
      <c r="H127" t="s">
        <v>588</v>
      </c>
      <c r="I127">
        <v>5.9283333000000001E-2</v>
      </c>
      <c r="J127">
        <v>49.414549999999998</v>
      </c>
      <c r="K127" t="s">
        <v>910</v>
      </c>
      <c r="L127">
        <v>-18.649999999999999</v>
      </c>
      <c r="M127">
        <v>13.54</v>
      </c>
      <c r="N127">
        <v>46.73</v>
      </c>
      <c r="O127">
        <v>14.41</v>
      </c>
      <c r="P127">
        <v>3.24</v>
      </c>
    </row>
    <row r="128" spans="1:16" x14ac:dyDescent="0.3">
      <c r="A128" t="s">
        <v>1001</v>
      </c>
      <c r="B128" t="s">
        <v>558</v>
      </c>
      <c r="C128" t="s">
        <v>253</v>
      </c>
      <c r="D128" t="s">
        <v>594</v>
      </c>
      <c r="E128">
        <v>170</v>
      </c>
      <c r="F128" t="s">
        <v>882</v>
      </c>
      <c r="G128" t="s">
        <v>5</v>
      </c>
      <c r="H128" t="s">
        <v>674</v>
      </c>
      <c r="I128">
        <v>-1.325E-2</v>
      </c>
      <c r="J128">
        <v>49.4848</v>
      </c>
      <c r="K128" t="s">
        <v>1002</v>
      </c>
      <c r="L128">
        <v>-17.29</v>
      </c>
      <c r="M128">
        <v>12.59</v>
      </c>
      <c r="N128">
        <v>45.86</v>
      </c>
      <c r="O128">
        <v>14.29</v>
      </c>
      <c r="P128">
        <v>3.21</v>
      </c>
    </row>
    <row r="129" spans="1:16" x14ac:dyDescent="0.3">
      <c r="A129" t="s">
        <v>1003</v>
      </c>
      <c r="B129" t="s">
        <v>558</v>
      </c>
      <c r="C129" t="s">
        <v>253</v>
      </c>
      <c r="D129" t="s">
        <v>594</v>
      </c>
      <c r="E129">
        <v>153</v>
      </c>
      <c r="F129" t="s">
        <v>882</v>
      </c>
      <c r="G129" t="s">
        <v>5</v>
      </c>
      <c r="H129" t="s">
        <v>674</v>
      </c>
      <c r="I129">
        <v>-1.325E-2</v>
      </c>
      <c r="J129">
        <v>49.4848</v>
      </c>
      <c r="K129" t="s">
        <v>1004</v>
      </c>
      <c r="L129">
        <v>-15.63</v>
      </c>
      <c r="M129">
        <v>13.22</v>
      </c>
      <c r="N129">
        <v>48.49</v>
      </c>
      <c r="O129">
        <v>15.09</v>
      </c>
      <c r="P129">
        <v>3.21</v>
      </c>
    </row>
    <row r="130" spans="1:16" x14ac:dyDescent="0.3">
      <c r="A130" t="s">
        <v>1007</v>
      </c>
      <c r="B130" t="s">
        <v>558</v>
      </c>
      <c r="C130" t="s">
        <v>253</v>
      </c>
      <c r="D130" t="s">
        <v>594</v>
      </c>
      <c r="E130">
        <v>150</v>
      </c>
      <c r="F130" t="s">
        <v>882</v>
      </c>
      <c r="G130" t="s">
        <v>5</v>
      </c>
      <c r="H130" t="s">
        <v>1008</v>
      </c>
      <c r="I130">
        <v>-4.8166670000000002E-3</v>
      </c>
      <c r="J130">
        <v>49.436549999999997</v>
      </c>
      <c r="K130" t="s">
        <v>1009</v>
      </c>
      <c r="L130">
        <v>-16.86</v>
      </c>
      <c r="M130">
        <v>12.49</v>
      </c>
      <c r="N130">
        <v>45.61</v>
      </c>
      <c r="O130">
        <v>13.99</v>
      </c>
      <c r="P130">
        <v>3.26</v>
      </c>
    </row>
    <row r="131" spans="1:16" x14ac:dyDescent="0.3">
      <c r="A131" t="s">
        <v>1010</v>
      </c>
      <c r="B131" t="s">
        <v>558</v>
      </c>
      <c r="C131" t="s">
        <v>253</v>
      </c>
      <c r="D131" t="s">
        <v>594</v>
      </c>
      <c r="E131">
        <v>152</v>
      </c>
      <c r="F131" t="s">
        <v>882</v>
      </c>
      <c r="G131" t="s">
        <v>5</v>
      </c>
      <c r="H131" t="s">
        <v>1008</v>
      </c>
      <c r="I131">
        <v>-4.8166670000000002E-3</v>
      </c>
      <c r="J131">
        <v>49.436549999999997</v>
      </c>
      <c r="K131" t="s">
        <v>1011</v>
      </c>
      <c r="L131">
        <v>-17.100000000000001</v>
      </c>
      <c r="M131">
        <v>13.07</v>
      </c>
      <c r="N131">
        <v>45.7</v>
      </c>
      <c r="O131">
        <v>13.79</v>
      </c>
      <c r="P131">
        <v>3.31</v>
      </c>
    </row>
    <row r="132" spans="1:16" x14ac:dyDescent="0.3">
      <c r="A132" t="s">
        <v>1012</v>
      </c>
      <c r="B132" t="s">
        <v>558</v>
      </c>
      <c r="C132" t="s">
        <v>253</v>
      </c>
      <c r="D132" t="s">
        <v>594</v>
      </c>
      <c r="E132">
        <v>153</v>
      </c>
      <c r="F132" t="s">
        <v>882</v>
      </c>
      <c r="G132" t="s">
        <v>5</v>
      </c>
      <c r="H132" t="s">
        <v>1008</v>
      </c>
      <c r="I132">
        <v>-4.8166670000000002E-3</v>
      </c>
      <c r="J132">
        <v>49.436549999999997</v>
      </c>
      <c r="K132" t="s">
        <v>1013</v>
      </c>
      <c r="L132">
        <v>-17.3</v>
      </c>
      <c r="M132">
        <v>13.23</v>
      </c>
      <c r="N132">
        <v>45.28</v>
      </c>
      <c r="O132">
        <v>13.85</v>
      </c>
      <c r="P132">
        <v>3.27</v>
      </c>
    </row>
    <row r="133" spans="1:16" x14ac:dyDescent="0.3">
      <c r="A133" t="s">
        <v>1014</v>
      </c>
      <c r="B133" t="s">
        <v>558</v>
      </c>
      <c r="C133" t="s">
        <v>253</v>
      </c>
      <c r="D133" t="s">
        <v>594</v>
      </c>
      <c r="E133">
        <v>138</v>
      </c>
      <c r="F133" t="s">
        <v>882</v>
      </c>
      <c r="G133" t="s">
        <v>5</v>
      </c>
      <c r="H133" t="s">
        <v>1008</v>
      </c>
      <c r="I133">
        <v>-4.8166670000000002E-3</v>
      </c>
      <c r="J133">
        <v>49.436549999999997</v>
      </c>
      <c r="K133" t="s">
        <v>1015</v>
      </c>
      <c r="L133">
        <v>-17.37</v>
      </c>
      <c r="M133">
        <v>13.05</v>
      </c>
      <c r="N133">
        <v>45.51</v>
      </c>
      <c r="O133">
        <v>13.96</v>
      </c>
      <c r="P133">
        <v>3.26</v>
      </c>
    </row>
    <row r="134" spans="1:16" x14ac:dyDescent="0.3">
      <c r="A134" t="s">
        <v>1016</v>
      </c>
      <c r="B134" t="s">
        <v>558</v>
      </c>
      <c r="C134" t="s">
        <v>253</v>
      </c>
      <c r="D134" t="s">
        <v>594</v>
      </c>
      <c r="E134">
        <v>192</v>
      </c>
      <c r="F134" t="s">
        <v>882</v>
      </c>
      <c r="G134" t="s">
        <v>5</v>
      </c>
      <c r="H134" t="s">
        <v>1008</v>
      </c>
      <c r="I134">
        <v>-4.8166670000000002E-3</v>
      </c>
      <c r="J134">
        <v>49.436549999999997</v>
      </c>
      <c r="K134" t="s">
        <v>1017</v>
      </c>
      <c r="L134">
        <v>-17.14</v>
      </c>
      <c r="M134">
        <v>12.43</v>
      </c>
      <c r="N134">
        <v>45.83</v>
      </c>
      <c r="O134">
        <v>14.3</v>
      </c>
      <c r="P134">
        <v>3.21</v>
      </c>
    </row>
    <row r="135" spans="1:16" x14ac:dyDescent="0.3">
      <c r="A135" t="s">
        <v>1018</v>
      </c>
      <c r="B135" t="s">
        <v>558</v>
      </c>
      <c r="C135" t="s">
        <v>253</v>
      </c>
      <c r="D135" t="s">
        <v>594</v>
      </c>
      <c r="E135">
        <v>157</v>
      </c>
      <c r="F135" t="s">
        <v>882</v>
      </c>
      <c r="G135" t="s">
        <v>5</v>
      </c>
      <c r="H135" t="s">
        <v>1008</v>
      </c>
      <c r="I135">
        <v>-4.8166670000000002E-3</v>
      </c>
      <c r="J135">
        <v>49.436549999999997</v>
      </c>
      <c r="K135" t="s">
        <v>1019</v>
      </c>
      <c r="L135">
        <v>-17.03</v>
      </c>
      <c r="M135">
        <v>12.59</v>
      </c>
      <c r="N135">
        <v>46.47</v>
      </c>
      <c r="O135">
        <v>14.25</v>
      </c>
      <c r="P135">
        <v>3.26</v>
      </c>
    </row>
    <row r="136" spans="1:16" x14ac:dyDescent="0.3">
      <c r="A136" t="s">
        <v>1020</v>
      </c>
      <c r="B136" t="s">
        <v>558</v>
      </c>
      <c r="C136" t="s">
        <v>253</v>
      </c>
      <c r="D136" t="s">
        <v>594</v>
      </c>
      <c r="E136">
        <v>162</v>
      </c>
      <c r="F136" t="s">
        <v>882</v>
      </c>
      <c r="G136" t="s">
        <v>5</v>
      </c>
      <c r="H136" t="s">
        <v>1008</v>
      </c>
      <c r="I136">
        <v>-4.8166670000000002E-3</v>
      </c>
      <c r="J136">
        <v>49.436549999999997</v>
      </c>
      <c r="K136" t="s">
        <v>1021</v>
      </c>
      <c r="L136">
        <v>-16.75</v>
      </c>
      <c r="M136">
        <v>13.29</v>
      </c>
      <c r="N136">
        <v>46.83</v>
      </c>
      <c r="O136">
        <v>14.43</v>
      </c>
      <c r="P136">
        <v>3.24</v>
      </c>
    </row>
    <row r="137" spans="1:16" x14ac:dyDescent="0.3">
      <c r="A137" t="s">
        <v>1022</v>
      </c>
      <c r="B137" t="s">
        <v>558</v>
      </c>
      <c r="C137" t="s">
        <v>253</v>
      </c>
      <c r="D137" t="s">
        <v>594</v>
      </c>
      <c r="E137">
        <v>168</v>
      </c>
      <c r="F137" t="s">
        <v>882</v>
      </c>
      <c r="G137" t="s">
        <v>5</v>
      </c>
      <c r="H137" t="s">
        <v>1008</v>
      </c>
      <c r="I137">
        <v>-4.8166670000000002E-3</v>
      </c>
      <c r="J137">
        <v>49.436549999999997</v>
      </c>
      <c r="K137" t="s">
        <v>1023</v>
      </c>
      <c r="L137">
        <v>-16.239999999999998</v>
      </c>
      <c r="M137">
        <v>12.75</v>
      </c>
      <c r="N137">
        <v>45.69</v>
      </c>
      <c r="O137">
        <v>13.98</v>
      </c>
      <c r="P137">
        <v>3.27</v>
      </c>
    </row>
    <row r="138" spans="1:16" x14ac:dyDescent="0.3">
      <c r="A138" t="s">
        <v>1024</v>
      </c>
      <c r="B138" t="s">
        <v>558</v>
      </c>
      <c r="C138" t="s">
        <v>253</v>
      </c>
      <c r="D138" t="s">
        <v>594</v>
      </c>
      <c r="E138">
        <v>147</v>
      </c>
      <c r="F138" t="s">
        <v>882</v>
      </c>
      <c r="G138" t="s">
        <v>5</v>
      </c>
      <c r="H138" t="s">
        <v>1008</v>
      </c>
      <c r="I138">
        <v>-4.8166670000000002E-3</v>
      </c>
      <c r="J138">
        <v>49.436549999999997</v>
      </c>
      <c r="K138" t="s">
        <v>1025</v>
      </c>
      <c r="L138">
        <v>-16.809999999999999</v>
      </c>
      <c r="M138">
        <v>12.47</v>
      </c>
      <c r="N138">
        <v>46.23</v>
      </c>
      <c r="O138">
        <v>14.02</v>
      </c>
      <c r="P138">
        <v>3.3</v>
      </c>
    </row>
    <row r="139" spans="1:16" x14ac:dyDescent="0.3">
      <c r="A139" t="s">
        <v>1026</v>
      </c>
      <c r="B139" t="s">
        <v>558</v>
      </c>
      <c r="C139" t="s">
        <v>253</v>
      </c>
      <c r="D139" t="s">
        <v>594</v>
      </c>
      <c r="E139">
        <v>159</v>
      </c>
      <c r="F139" t="s">
        <v>882</v>
      </c>
      <c r="G139" t="s">
        <v>5</v>
      </c>
      <c r="H139" t="s">
        <v>1008</v>
      </c>
      <c r="I139">
        <v>-4.8166670000000002E-3</v>
      </c>
      <c r="J139">
        <v>49.436549999999997</v>
      </c>
      <c r="K139" t="s">
        <v>1027</v>
      </c>
      <c r="L139">
        <v>-17.2</v>
      </c>
      <c r="M139">
        <v>13.35</v>
      </c>
      <c r="N139">
        <v>47.08</v>
      </c>
      <c r="O139">
        <v>14.44</v>
      </c>
      <c r="P139">
        <v>3.26</v>
      </c>
    </row>
    <row r="140" spans="1:16" x14ac:dyDescent="0.3">
      <c r="A140" t="s">
        <v>1034</v>
      </c>
      <c r="B140" t="s">
        <v>558</v>
      </c>
      <c r="C140" t="s">
        <v>253</v>
      </c>
      <c r="D140" t="s">
        <v>594</v>
      </c>
      <c r="E140">
        <v>163</v>
      </c>
      <c r="F140" t="s">
        <v>882</v>
      </c>
      <c r="G140" t="s">
        <v>5</v>
      </c>
      <c r="H140" t="s">
        <v>705</v>
      </c>
      <c r="I140">
        <v>1.2416666999999999E-2</v>
      </c>
      <c r="J140">
        <v>49.402716669999997</v>
      </c>
      <c r="K140" t="s">
        <v>1035</v>
      </c>
      <c r="L140">
        <v>-16.78</v>
      </c>
      <c r="M140">
        <v>12.08</v>
      </c>
      <c r="N140">
        <v>46.35</v>
      </c>
      <c r="O140">
        <v>14.53</v>
      </c>
      <c r="P140">
        <v>3.19</v>
      </c>
    </row>
    <row r="141" spans="1:16" x14ac:dyDescent="0.3">
      <c r="A141" t="s">
        <v>1041</v>
      </c>
      <c r="B141" t="s">
        <v>558</v>
      </c>
      <c r="C141" t="s">
        <v>253</v>
      </c>
      <c r="D141" t="s">
        <v>594</v>
      </c>
      <c r="E141">
        <v>185</v>
      </c>
      <c r="F141" t="s">
        <v>882</v>
      </c>
      <c r="G141" t="s">
        <v>5</v>
      </c>
      <c r="H141" t="s">
        <v>713</v>
      </c>
      <c r="I141">
        <v>-3.5500000000000002E-3</v>
      </c>
      <c r="J141">
        <v>49.4251</v>
      </c>
      <c r="K141" t="s">
        <v>1042</v>
      </c>
      <c r="L141">
        <v>-16.03</v>
      </c>
      <c r="M141">
        <v>13.23</v>
      </c>
      <c r="N141">
        <v>45.39</v>
      </c>
      <c r="O141">
        <v>14.31</v>
      </c>
      <c r="P141">
        <v>3.17</v>
      </c>
    </row>
    <row r="142" spans="1:16" x14ac:dyDescent="0.3">
      <c r="A142" t="s">
        <v>940</v>
      </c>
      <c r="B142" t="s">
        <v>558</v>
      </c>
      <c r="C142" t="s">
        <v>253</v>
      </c>
      <c r="D142" t="s">
        <v>635</v>
      </c>
      <c r="E142">
        <v>181</v>
      </c>
      <c r="F142" t="s">
        <v>882</v>
      </c>
      <c r="G142" t="s">
        <v>17</v>
      </c>
      <c r="H142" t="s">
        <v>930</v>
      </c>
      <c r="I142">
        <v>0.26315</v>
      </c>
      <c r="J142">
        <v>49.44073333</v>
      </c>
      <c r="K142" t="s">
        <v>941</v>
      </c>
      <c r="L142">
        <v>-18.45</v>
      </c>
      <c r="M142">
        <v>14.57</v>
      </c>
      <c r="N142">
        <v>46.87</v>
      </c>
      <c r="O142">
        <v>14.48</v>
      </c>
      <c r="P142">
        <v>3.24</v>
      </c>
    </row>
    <row r="143" spans="1:16" x14ac:dyDescent="0.3">
      <c r="A143" t="s">
        <v>942</v>
      </c>
      <c r="B143" t="s">
        <v>558</v>
      </c>
      <c r="C143" t="s">
        <v>253</v>
      </c>
      <c r="D143" t="s">
        <v>635</v>
      </c>
      <c r="E143">
        <v>193</v>
      </c>
      <c r="F143" t="s">
        <v>882</v>
      </c>
      <c r="G143" t="s">
        <v>17</v>
      </c>
      <c r="H143" t="s">
        <v>930</v>
      </c>
      <c r="I143">
        <v>0.26315</v>
      </c>
      <c r="J143">
        <v>49.44073333</v>
      </c>
      <c r="K143" t="s">
        <v>943</v>
      </c>
      <c r="L143">
        <v>-19.329999999999998</v>
      </c>
      <c r="M143">
        <v>14.44</v>
      </c>
      <c r="N143">
        <v>47.25</v>
      </c>
      <c r="O143">
        <v>14.8</v>
      </c>
      <c r="P143">
        <v>3.19</v>
      </c>
    </row>
    <row r="144" spans="1:16" x14ac:dyDescent="0.3">
      <c r="A144" t="s">
        <v>944</v>
      </c>
      <c r="B144" t="s">
        <v>558</v>
      </c>
      <c r="C144" t="s">
        <v>253</v>
      </c>
      <c r="D144" t="s">
        <v>635</v>
      </c>
      <c r="E144">
        <v>173</v>
      </c>
      <c r="F144" t="s">
        <v>882</v>
      </c>
      <c r="G144" t="s">
        <v>17</v>
      </c>
      <c r="H144" t="s">
        <v>930</v>
      </c>
      <c r="I144">
        <v>0.26315</v>
      </c>
      <c r="J144">
        <v>49.44073333</v>
      </c>
      <c r="K144" t="s">
        <v>945</v>
      </c>
      <c r="L144">
        <v>-18.68</v>
      </c>
      <c r="M144">
        <v>14.4</v>
      </c>
      <c r="N144">
        <v>47.37</v>
      </c>
      <c r="O144">
        <v>14.78</v>
      </c>
      <c r="P144">
        <v>3.21</v>
      </c>
    </row>
    <row r="145" spans="1:16" x14ac:dyDescent="0.3">
      <c r="A145" t="s">
        <v>1045</v>
      </c>
      <c r="B145" t="s">
        <v>558</v>
      </c>
      <c r="C145" t="s">
        <v>253</v>
      </c>
      <c r="D145" t="s">
        <v>648</v>
      </c>
      <c r="E145">
        <v>152</v>
      </c>
      <c r="F145" t="s">
        <v>882</v>
      </c>
      <c r="G145" t="s">
        <v>17</v>
      </c>
      <c r="H145" t="s">
        <v>1046</v>
      </c>
      <c r="I145">
        <v>0.148466667</v>
      </c>
      <c r="J145">
        <v>49.448549999999997</v>
      </c>
      <c r="K145" t="s">
        <v>1047</v>
      </c>
      <c r="L145">
        <v>-19.86</v>
      </c>
      <c r="M145">
        <v>14.35</v>
      </c>
      <c r="N145">
        <v>47.3</v>
      </c>
      <c r="O145">
        <v>14.64</v>
      </c>
      <c r="P145">
        <v>3.23</v>
      </c>
    </row>
    <row r="146" spans="1:16" x14ac:dyDescent="0.3">
      <c r="A146" t="s">
        <v>1048</v>
      </c>
      <c r="B146" t="s">
        <v>558</v>
      </c>
      <c r="C146" t="s">
        <v>253</v>
      </c>
      <c r="D146" t="s">
        <v>648</v>
      </c>
      <c r="E146">
        <v>141</v>
      </c>
      <c r="F146" t="s">
        <v>882</v>
      </c>
      <c r="G146" t="s">
        <v>17</v>
      </c>
      <c r="H146" t="s">
        <v>1046</v>
      </c>
      <c r="I146">
        <v>0.148466667</v>
      </c>
      <c r="J146">
        <v>49.448549999999997</v>
      </c>
      <c r="K146" t="s">
        <v>1049</v>
      </c>
      <c r="L146">
        <v>-19.8</v>
      </c>
      <c r="M146">
        <v>14.39</v>
      </c>
      <c r="N146">
        <v>46.79</v>
      </c>
      <c r="O146">
        <v>14.49</v>
      </c>
      <c r="P146">
        <v>3.23</v>
      </c>
    </row>
    <row r="147" spans="1:16" x14ac:dyDescent="0.3">
      <c r="A147" t="s">
        <v>1050</v>
      </c>
      <c r="B147" t="s">
        <v>558</v>
      </c>
      <c r="C147" t="s">
        <v>253</v>
      </c>
      <c r="D147" t="s">
        <v>648</v>
      </c>
      <c r="E147">
        <v>157</v>
      </c>
      <c r="F147" t="s">
        <v>882</v>
      </c>
      <c r="G147" t="s">
        <v>17</v>
      </c>
      <c r="H147" t="s">
        <v>367</v>
      </c>
      <c r="I147">
        <v>0.12586666699999999</v>
      </c>
      <c r="J147">
        <v>49.449033329999999</v>
      </c>
      <c r="K147" t="s">
        <v>1051</v>
      </c>
      <c r="L147">
        <v>-19.71</v>
      </c>
      <c r="M147">
        <v>14.09</v>
      </c>
      <c r="N147">
        <v>46.9</v>
      </c>
      <c r="O147">
        <v>14.24</v>
      </c>
      <c r="P147">
        <v>3.29</v>
      </c>
    </row>
    <row r="148" spans="1:16" x14ac:dyDescent="0.3">
      <c r="A148" t="s">
        <v>1052</v>
      </c>
      <c r="B148" t="s">
        <v>558</v>
      </c>
      <c r="C148" t="s">
        <v>253</v>
      </c>
      <c r="D148" t="s">
        <v>648</v>
      </c>
      <c r="E148">
        <v>143</v>
      </c>
      <c r="F148" t="s">
        <v>882</v>
      </c>
      <c r="G148" t="s">
        <v>17</v>
      </c>
      <c r="H148" t="s">
        <v>367</v>
      </c>
      <c r="I148">
        <v>0.12586666699999999</v>
      </c>
      <c r="J148">
        <v>49.449033329999999</v>
      </c>
      <c r="K148" t="s">
        <v>1053</v>
      </c>
      <c r="L148">
        <v>-19.79</v>
      </c>
      <c r="M148">
        <v>15.01</v>
      </c>
      <c r="N148">
        <v>45.51</v>
      </c>
      <c r="O148">
        <v>13.79</v>
      </c>
      <c r="P148">
        <v>3.3</v>
      </c>
    </row>
    <row r="149" spans="1:16" x14ac:dyDescent="0.3">
      <c r="A149" t="s">
        <v>1054</v>
      </c>
      <c r="B149" t="s">
        <v>558</v>
      </c>
      <c r="C149" t="s">
        <v>253</v>
      </c>
      <c r="D149" t="s">
        <v>648</v>
      </c>
      <c r="E149">
        <v>158</v>
      </c>
      <c r="F149" t="s">
        <v>882</v>
      </c>
      <c r="G149" t="s">
        <v>17</v>
      </c>
      <c r="H149" t="s">
        <v>367</v>
      </c>
      <c r="I149">
        <v>0.12586666699999999</v>
      </c>
      <c r="J149">
        <v>49.449033329999999</v>
      </c>
      <c r="K149" t="s">
        <v>1055</v>
      </c>
      <c r="L149">
        <v>-18.690000000000001</v>
      </c>
      <c r="M149">
        <v>15.01</v>
      </c>
      <c r="N149">
        <v>43.64</v>
      </c>
      <c r="O149">
        <v>12.64</v>
      </c>
      <c r="P149">
        <v>3.45</v>
      </c>
    </row>
    <row r="150" spans="1:16" x14ac:dyDescent="0.3">
      <c r="A150" t="s">
        <v>1056</v>
      </c>
      <c r="B150" t="s">
        <v>558</v>
      </c>
      <c r="C150" t="s">
        <v>253</v>
      </c>
      <c r="D150" t="s">
        <v>648</v>
      </c>
      <c r="E150">
        <v>143</v>
      </c>
      <c r="F150" t="s">
        <v>882</v>
      </c>
      <c r="G150" t="s">
        <v>17</v>
      </c>
      <c r="H150" t="s">
        <v>367</v>
      </c>
      <c r="I150">
        <v>0.12586666699999999</v>
      </c>
      <c r="J150">
        <v>49.449033329999999</v>
      </c>
      <c r="K150" t="s">
        <v>1057</v>
      </c>
      <c r="L150">
        <v>-19.760000000000002</v>
      </c>
      <c r="M150">
        <v>14.07</v>
      </c>
      <c r="N150">
        <v>46.1</v>
      </c>
      <c r="O150">
        <v>14.08</v>
      </c>
      <c r="P150">
        <v>3.27</v>
      </c>
    </row>
    <row r="151" spans="1:16" x14ac:dyDescent="0.3">
      <c r="A151" t="s">
        <v>1058</v>
      </c>
      <c r="B151" t="s">
        <v>558</v>
      </c>
      <c r="C151" t="s">
        <v>253</v>
      </c>
      <c r="D151" t="s">
        <v>648</v>
      </c>
      <c r="E151">
        <v>159</v>
      </c>
      <c r="F151" t="s">
        <v>882</v>
      </c>
      <c r="G151" t="s">
        <v>17</v>
      </c>
      <c r="H151" t="s">
        <v>367</v>
      </c>
      <c r="I151">
        <v>0.12586666699999999</v>
      </c>
      <c r="J151">
        <v>49.449033329999999</v>
      </c>
      <c r="K151" t="s">
        <v>1059</v>
      </c>
      <c r="L151">
        <v>-18.73</v>
      </c>
      <c r="M151">
        <v>13.39</v>
      </c>
      <c r="N151">
        <v>47.78</v>
      </c>
      <c r="O151">
        <v>14.37</v>
      </c>
      <c r="P151">
        <v>3.32</v>
      </c>
    </row>
    <row r="152" spans="1:16" x14ac:dyDescent="0.3">
      <c r="A152" t="s">
        <v>1060</v>
      </c>
      <c r="B152" t="s">
        <v>558</v>
      </c>
      <c r="C152" t="s">
        <v>253</v>
      </c>
      <c r="D152" t="s">
        <v>648</v>
      </c>
      <c r="E152">
        <v>129</v>
      </c>
      <c r="F152" t="s">
        <v>882</v>
      </c>
      <c r="G152" t="s">
        <v>17</v>
      </c>
      <c r="H152" t="s">
        <v>367</v>
      </c>
      <c r="I152">
        <v>0.12586666699999999</v>
      </c>
      <c r="J152">
        <v>49.449033329999999</v>
      </c>
      <c r="K152" t="s">
        <v>1061</v>
      </c>
      <c r="L152">
        <v>-19.97</v>
      </c>
      <c r="M152">
        <v>14.58</v>
      </c>
      <c r="N152">
        <v>45.42</v>
      </c>
      <c r="O152">
        <v>13.93</v>
      </c>
      <c r="P152">
        <v>3.26</v>
      </c>
    </row>
    <row r="153" spans="1:16" x14ac:dyDescent="0.3">
      <c r="A153" t="s">
        <v>1062</v>
      </c>
      <c r="B153" t="s">
        <v>558</v>
      </c>
      <c r="C153" t="s">
        <v>253</v>
      </c>
      <c r="D153" t="s">
        <v>648</v>
      </c>
      <c r="E153">
        <v>150</v>
      </c>
      <c r="F153" t="s">
        <v>882</v>
      </c>
      <c r="G153" t="s">
        <v>17</v>
      </c>
      <c r="H153" t="s">
        <v>367</v>
      </c>
      <c r="I153">
        <v>0.12586666699999999</v>
      </c>
      <c r="J153">
        <v>49.449033329999999</v>
      </c>
      <c r="K153" t="s">
        <v>1063</v>
      </c>
      <c r="L153">
        <v>-17.95</v>
      </c>
      <c r="M153">
        <v>13.54</v>
      </c>
      <c r="N153">
        <v>47.25</v>
      </c>
      <c r="O153">
        <v>14.42</v>
      </c>
      <c r="P153">
        <v>3.28</v>
      </c>
    </row>
    <row r="154" spans="1:16" x14ac:dyDescent="0.3">
      <c r="A154" t="s">
        <v>1064</v>
      </c>
      <c r="B154" t="s">
        <v>558</v>
      </c>
      <c r="C154" t="s">
        <v>253</v>
      </c>
      <c r="D154" t="s">
        <v>648</v>
      </c>
      <c r="E154">
        <v>149</v>
      </c>
      <c r="F154" t="s">
        <v>882</v>
      </c>
      <c r="G154" t="s">
        <v>17</v>
      </c>
      <c r="H154" t="s">
        <v>367</v>
      </c>
      <c r="I154">
        <v>0.12586666699999999</v>
      </c>
      <c r="J154">
        <v>49.449033329999999</v>
      </c>
      <c r="K154" t="s">
        <v>1065</v>
      </c>
      <c r="L154">
        <v>-19.7</v>
      </c>
      <c r="M154">
        <v>14.49</v>
      </c>
      <c r="N154">
        <v>45.95</v>
      </c>
      <c r="O154">
        <v>14.08</v>
      </c>
      <c r="P154">
        <v>3.26</v>
      </c>
    </row>
    <row r="155" spans="1:16" x14ac:dyDescent="0.3">
      <c r="A155" t="s">
        <v>1066</v>
      </c>
      <c r="B155" t="s">
        <v>558</v>
      </c>
      <c r="C155" t="s">
        <v>253</v>
      </c>
      <c r="D155" t="s">
        <v>648</v>
      </c>
      <c r="E155">
        <v>126</v>
      </c>
      <c r="F155" t="s">
        <v>882</v>
      </c>
      <c r="G155" t="s">
        <v>17</v>
      </c>
      <c r="H155" t="s">
        <v>367</v>
      </c>
      <c r="I155">
        <v>0.12586666699999999</v>
      </c>
      <c r="J155">
        <v>49.449033329999999</v>
      </c>
      <c r="K155" t="s">
        <v>1067</v>
      </c>
      <c r="L155">
        <v>-19.97</v>
      </c>
      <c r="M155">
        <v>14.47</v>
      </c>
      <c r="N155">
        <v>46.66</v>
      </c>
      <c r="O155">
        <v>14.16</v>
      </c>
      <c r="P155">
        <v>3.3</v>
      </c>
    </row>
    <row r="156" spans="1:16" x14ac:dyDescent="0.3">
      <c r="A156" t="s">
        <v>1068</v>
      </c>
      <c r="B156" t="s">
        <v>558</v>
      </c>
      <c r="C156" t="s">
        <v>253</v>
      </c>
      <c r="D156" t="s">
        <v>648</v>
      </c>
      <c r="E156">
        <v>164</v>
      </c>
      <c r="F156" t="s">
        <v>882</v>
      </c>
      <c r="G156" t="s">
        <v>17</v>
      </c>
      <c r="H156" t="s">
        <v>367</v>
      </c>
      <c r="I156">
        <v>0.12586666699999999</v>
      </c>
      <c r="J156">
        <v>49.449033329999999</v>
      </c>
      <c r="K156" t="s">
        <v>1069</v>
      </c>
      <c r="L156">
        <v>-18.79</v>
      </c>
      <c r="M156">
        <v>13.52</v>
      </c>
      <c r="N156">
        <v>46.04</v>
      </c>
      <c r="O156">
        <v>14.17</v>
      </c>
      <c r="P156">
        <v>3.25</v>
      </c>
    </row>
    <row r="157" spans="1:16" x14ac:dyDescent="0.3">
      <c r="A157" t="s">
        <v>1091</v>
      </c>
      <c r="B157" t="s">
        <v>558</v>
      </c>
      <c r="C157" t="s">
        <v>253</v>
      </c>
      <c r="D157" t="s">
        <v>594</v>
      </c>
      <c r="E157">
        <v>180</v>
      </c>
      <c r="F157" t="s">
        <v>882</v>
      </c>
      <c r="G157" t="s">
        <v>3</v>
      </c>
      <c r="H157" t="s">
        <v>797</v>
      </c>
      <c r="I157">
        <v>0.170133333</v>
      </c>
      <c r="J157">
        <v>49.416483329999998</v>
      </c>
      <c r="K157" t="s">
        <v>1092</v>
      </c>
      <c r="L157">
        <v>-18.940000000000001</v>
      </c>
      <c r="M157">
        <v>12.97</v>
      </c>
      <c r="N157">
        <v>47.01</v>
      </c>
      <c r="O157">
        <v>14.63</v>
      </c>
      <c r="P157">
        <v>3.21</v>
      </c>
    </row>
    <row r="158" spans="1:16" x14ac:dyDescent="0.3">
      <c r="A158" t="s">
        <v>1103</v>
      </c>
      <c r="B158" t="s">
        <v>558</v>
      </c>
      <c r="C158" t="s">
        <v>253</v>
      </c>
      <c r="D158" t="s">
        <v>648</v>
      </c>
      <c r="E158">
        <v>150</v>
      </c>
      <c r="F158" t="s">
        <v>882</v>
      </c>
      <c r="G158" t="s">
        <v>3</v>
      </c>
      <c r="H158" t="s">
        <v>359</v>
      </c>
      <c r="I158">
        <v>0.141633333</v>
      </c>
      <c r="J158">
        <v>49.42208333</v>
      </c>
      <c r="K158" t="s">
        <v>1104</v>
      </c>
      <c r="L158">
        <v>-19.61</v>
      </c>
      <c r="M158">
        <v>13.65</v>
      </c>
      <c r="N158">
        <v>46.73</v>
      </c>
      <c r="O158">
        <v>14.39</v>
      </c>
      <c r="P158">
        <v>3.25</v>
      </c>
    </row>
    <row r="159" spans="1:16" x14ac:dyDescent="0.3">
      <c r="A159" t="s">
        <v>1113</v>
      </c>
      <c r="B159" t="s">
        <v>558</v>
      </c>
      <c r="C159" t="s">
        <v>253</v>
      </c>
      <c r="D159" t="s">
        <v>594</v>
      </c>
      <c r="E159">
        <v>167</v>
      </c>
      <c r="F159" t="s">
        <v>882</v>
      </c>
      <c r="G159" t="s">
        <v>3</v>
      </c>
      <c r="H159" t="s">
        <v>869</v>
      </c>
      <c r="I159">
        <v>8.9516666999999994E-2</v>
      </c>
      <c r="J159">
        <v>49.4161</v>
      </c>
      <c r="K159" t="s">
        <v>1114</v>
      </c>
      <c r="L159">
        <v>-18.36</v>
      </c>
      <c r="M159">
        <v>13.19</v>
      </c>
      <c r="N159">
        <v>47.26</v>
      </c>
      <c r="O159">
        <v>14.61</v>
      </c>
      <c r="P159">
        <v>3.23</v>
      </c>
    </row>
    <row r="160" spans="1:16" x14ac:dyDescent="0.3">
      <c r="A160" t="s">
        <v>1115</v>
      </c>
      <c r="B160" t="s">
        <v>558</v>
      </c>
      <c r="C160" t="s">
        <v>253</v>
      </c>
      <c r="D160" t="s">
        <v>594</v>
      </c>
      <c r="E160">
        <v>188</v>
      </c>
      <c r="F160" t="s">
        <v>882</v>
      </c>
      <c r="G160" t="s">
        <v>3</v>
      </c>
      <c r="H160" t="s">
        <v>869</v>
      </c>
      <c r="I160">
        <v>8.9516666999999994E-2</v>
      </c>
      <c r="J160">
        <v>49.4161</v>
      </c>
      <c r="K160" t="s">
        <v>1116</v>
      </c>
      <c r="L160">
        <v>-16.64</v>
      </c>
      <c r="M160">
        <v>12.92</v>
      </c>
      <c r="N160">
        <v>47.45</v>
      </c>
      <c r="O160">
        <v>14.67</v>
      </c>
      <c r="P160">
        <v>3.23</v>
      </c>
    </row>
    <row r="161" spans="1:16" x14ac:dyDescent="0.3">
      <c r="A161" t="s">
        <v>1117</v>
      </c>
      <c r="B161" t="s">
        <v>558</v>
      </c>
      <c r="C161" t="s">
        <v>253</v>
      </c>
      <c r="D161" t="s">
        <v>594</v>
      </c>
      <c r="E161">
        <v>147</v>
      </c>
      <c r="F161" t="s">
        <v>882</v>
      </c>
      <c r="G161" t="s">
        <v>3</v>
      </c>
      <c r="H161" t="s">
        <v>869</v>
      </c>
      <c r="I161">
        <v>8.9516666999999994E-2</v>
      </c>
      <c r="J161">
        <v>49.4161</v>
      </c>
      <c r="K161" t="s">
        <v>1118</v>
      </c>
      <c r="L161">
        <v>-19.11</v>
      </c>
      <c r="M161">
        <v>12.18</v>
      </c>
      <c r="N161">
        <v>47.06</v>
      </c>
      <c r="O161">
        <v>14.5</v>
      </c>
      <c r="P161">
        <v>3.24</v>
      </c>
    </row>
    <row r="162" spans="1:16" x14ac:dyDescent="0.3">
      <c r="A162" t="s">
        <v>1119</v>
      </c>
      <c r="B162" t="s">
        <v>558</v>
      </c>
      <c r="C162" t="s">
        <v>253</v>
      </c>
      <c r="D162" t="s">
        <v>594</v>
      </c>
      <c r="E162">
        <v>133</v>
      </c>
      <c r="F162" t="s">
        <v>882</v>
      </c>
      <c r="G162" t="s">
        <v>3</v>
      </c>
      <c r="H162" t="s">
        <v>869</v>
      </c>
      <c r="I162">
        <v>8.9516666999999994E-2</v>
      </c>
      <c r="J162">
        <v>49.4161</v>
      </c>
      <c r="K162" t="s">
        <v>1120</v>
      </c>
      <c r="L162">
        <v>-19.190000000000001</v>
      </c>
      <c r="M162">
        <v>13.57</v>
      </c>
      <c r="N162">
        <v>45.68</v>
      </c>
      <c r="O162">
        <v>14.04</v>
      </c>
      <c r="P162">
        <v>3.25</v>
      </c>
    </row>
    <row r="163" spans="1:16" x14ac:dyDescent="0.3">
      <c r="A163" t="s">
        <v>1129</v>
      </c>
      <c r="B163" t="s">
        <v>558</v>
      </c>
      <c r="C163" t="s">
        <v>253</v>
      </c>
      <c r="D163" t="s">
        <v>594</v>
      </c>
      <c r="E163">
        <v>162</v>
      </c>
      <c r="F163" t="s">
        <v>882</v>
      </c>
      <c r="G163" t="s">
        <v>3</v>
      </c>
      <c r="H163" t="s">
        <v>361</v>
      </c>
      <c r="I163">
        <v>9.2183333000000006E-2</v>
      </c>
      <c r="J163">
        <v>49.405533329999997</v>
      </c>
      <c r="K163" t="s">
        <v>1130</v>
      </c>
      <c r="L163">
        <v>-17.86</v>
      </c>
      <c r="M163">
        <v>13.32</v>
      </c>
      <c r="N163">
        <v>46.33</v>
      </c>
      <c r="O163">
        <v>14.4</v>
      </c>
      <c r="P163">
        <v>3.22</v>
      </c>
    </row>
    <row r="164" spans="1:16" x14ac:dyDescent="0.3">
      <c r="A164" t="s">
        <v>1133</v>
      </c>
      <c r="B164" t="s">
        <v>558</v>
      </c>
      <c r="C164" t="s">
        <v>253</v>
      </c>
      <c r="D164" t="s">
        <v>594</v>
      </c>
      <c r="E164">
        <v>159</v>
      </c>
      <c r="F164" t="s">
        <v>882</v>
      </c>
      <c r="G164" t="s">
        <v>3</v>
      </c>
      <c r="H164" t="s">
        <v>361</v>
      </c>
      <c r="I164">
        <v>9.2183333000000006E-2</v>
      </c>
      <c r="J164">
        <v>49.405533329999997</v>
      </c>
      <c r="K164" t="s">
        <v>1134</v>
      </c>
      <c r="L164">
        <v>-17.45</v>
      </c>
      <c r="M164">
        <v>13.11</v>
      </c>
      <c r="N164">
        <v>46.92</v>
      </c>
      <c r="O164">
        <v>14.34</v>
      </c>
      <c r="P164">
        <v>3.27</v>
      </c>
    </row>
    <row r="165" spans="1:16" x14ac:dyDescent="0.3">
      <c r="A165" t="s">
        <v>1135</v>
      </c>
      <c r="B165" t="s">
        <v>558</v>
      </c>
      <c r="C165" t="s">
        <v>253</v>
      </c>
      <c r="D165" t="s">
        <v>594</v>
      </c>
      <c r="E165">
        <v>149</v>
      </c>
      <c r="F165" t="s">
        <v>882</v>
      </c>
      <c r="G165" t="s">
        <v>3</v>
      </c>
      <c r="H165" t="s">
        <v>361</v>
      </c>
      <c r="I165">
        <v>9.2183333000000006E-2</v>
      </c>
      <c r="J165">
        <v>49.405533329999997</v>
      </c>
      <c r="K165" t="s">
        <v>1136</v>
      </c>
      <c r="L165">
        <v>-18.829999999999998</v>
      </c>
      <c r="M165">
        <v>13.03</v>
      </c>
      <c r="N165">
        <v>44.37</v>
      </c>
      <c r="O165">
        <v>13.67</v>
      </c>
      <c r="P165">
        <v>3.25</v>
      </c>
    </row>
    <row r="166" spans="1:16" x14ac:dyDescent="0.3">
      <c r="A166" t="s">
        <v>1137</v>
      </c>
      <c r="B166" t="s">
        <v>558</v>
      </c>
      <c r="C166" t="s">
        <v>253</v>
      </c>
      <c r="D166" t="s">
        <v>594</v>
      </c>
      <c r="E166">
        <v>142</v>
      </c>
      <c r="F166" t="s">
        <v>882</v>
      </c>
      <c r="G166" t="s">
        <v>3</v>
      </c>
      <c r="H166" t="s">
        <v>361</v>
      </c>
      <c r="I166">
        <v>9.2183333000000006E-2</v>
      </c>
      <c r="J166">
        <v>49.405533329999997</v>
      </c>
      <c r="K166" t="s">
        <v>1138</v>
      </c>
      <c r="L166">
        <v>-18.829999999999998</v>
      </c>
      <c r="M166">
        <v>13.08</v>
      </c>
      <c r="N166">
        <v>46.06</v>
      </c>
      <c r="O166">
        <v>14.01</v>
      </c>
      <c r="P166">
        <v>3.29</v>
      </c>
    </row>
    <row r="167" spans="1:16" x14ac:dyDescent="0.3">
      <c r="A167" t="s">
        <v>1139</v>
      </c>
      <c r="B167" t="s">
        <v>558</v>
      </c>
      <c r="C167" t="s">
        <v>253</v>
      </c>
      <c r="D167" t="s">
        <v>594</v>
      </c>
      <c r="E167">
        <v>147</v>
      </c>
      <c r="F167" t="s">
        <v>882</v>
      </c>
      <c r="G167" t="s">
        <v>3</v>
      </c>
      <c r="H167" t="s">
        <v>361</v>
      </c>
      <c r="I167">
        <v>9.2183333000000006E-2</v>
      </c>
      <c r="J167">
        <v>49.405533329999997</v>
      </c>
      <c r="K167" t="s">
        <v>1140</v>
      </c>
      <c r="L167">
        <v>-18.600000000000001</v>
      </c>
      <c r="M167">
        <v>12.96</v>
      </c>
      <c r="N167">
        <v>45.16</v>
      </c>
      <c r="O167">
        <v>13.73</v>
      </c>
      <c r="P167">
        <v>3.29</v>
      </c>
    </row>
    <row r="168" spans="1:16" x14ac:dyDescent="0.3">
      <c r="A168" t="s">
        <v>1141</v>
      </c>
      <c r="B168" t="s">
        <v>558</v>
      </c>
      <c r="C168" t="s">
        <v>253</v>
      </c>
      <c r="D168" t="s">
        <v>594</v>
      </c>
      <c r="E168">
        <v>142</v>
      </c>
      <c r="F168" t="s">
        <v>882</v>
      </c>
      <c r="G168" t="s">
        <v>3</v>
      </c>
      <c r="H168" t="s">
        <v>361</v>
      </c>
      <c r="I168">
        <v>9.2183333000000006E-2</v>
      </c>
      <c r="J168">
        <v>49.405533329999997</v>
      </c>
      <c r="K168" t="s">
        <v>1142</v>
      </c>
      <c r="L168">
        <v>-19.489999999999998</v>
      </c>
      <c r="M168">
        <v>13.68</v>
      </c>
      <c r="N168">
        <v>45.78</v>
      </c>
      <c r="O168">
        <v>14.02</v>
      </c>
      <c r="P168">
        <v>3.26</v>
      </c>
    </row>
    <row r="169" spans="1:16" x14ac:dyDescent="0.3">
      <c r="A169" t="s">
        <v>1143</v>
      </c>
      <c r="B169" t="s">
        <v>558</v>
      </c>
      <c r="C169" t="s">
        <v>253</v>
      </c>
      <c r="D169" t="s">
        <v>594</v>
      </c>
      <c r="E169">
        <v>152</v>
      </c>
      <c r="F169" t="s">
        <v>882</v>
      </c>
      <c r="G169" t="s">
        <v>3</v>
      </c>
      <c r="H169" t="s">
        <v>361</v>
      </c>
      <c r="I169">
        <v>9.2183333000000006E-2</v>
      </c>
      <c r="J169">
        <v>49.405533329999997</v>
      </c>
      <c r="K169" t="s">
        <v>1144</v>
      </c>
      <c r="L169">
        <v>-18.68</v>
      </c>
      <c r="M169">
        <v>13.25</v>
      </c>
      <c r="N169">
        <v>43.59</v>
      </c>
      <c r="O169">
        <v>12.89</v>
      </c>
      <c r="P169">
        <v>3.38</v>
      </c>
    </row>
    <row r="170" spans="1:16" x14ac:dyDescent="0.3">
      <c r="A170" t="s">
        <v>1145</v>
      </c>
      <c r="B170" t="s">
        <v>558</v>
      </c>
      <c r="C170" t="s">
        <v>253</v>
      </c>
      <c r="D170" t="s">
        <v>594</v>
      </c>
      <c r="E170">
        <v>153</v>
      </c>
      <c r="F170" t="s">
        <v>882</v>
      </c>
      <c r="G170" t="s">
        <v>3</v>
      </c>
      <c r="H170" t="s">
        <v>361</v>
      </c>
      <c r="I170">
        <v>9.2183333000000006E-2</v>
      </c>
      <c r="J170">
        <v>49.405533329999997</v>
      </c>
      <c r="K170" t="s">
        <v>1146</v>
      </c>
      <c r="L170">
        <v>-18.86</v>
      </c>
      <c r="M170">
        <v>12.81</v>
      </c>
      <c r="N170">
        <v>45.84</v>
      </c>
      <c r="O170">
        <v>13.91</v>
      </c>
      <c r="P170">
        <v>3.3</v>
      </c>
    </row>
    <row r="171" spans="1:16" x14ac:dyDescent="0.3">
      <c r="A171" t="s">
        <v>1147</v>
      </c>
      <c r="B171" t="s">
        <v>558</v>
      </c>
      <c r="C171" t="s">
        <v>253</v>
      </c>
      <c r="D171" t="s">
        <v>594</v>
      </c>
      <c r="E171">
        <v>172</v>
      </c>
      <c r="F171" t="s">
        <v>882</v>
      </c>
      <c r="G171" t="s">
        <v>3</v>
      </c>
      <c r="H171" t="s">
        <v>361</v>
      </c>
      <c r="I171">
        <v>9.2183333000000006E-2</v>
      </c>
      <c r="J171">
        <v>49.405533329999997</v>
      </c>
      <c r="K171" t="s">
        <v>1148</v>
      </c>
      <c r="L171">
        <v>-16.07</v>
      </c>
      <c r="M171">
        <v>13.08</v>
      </c>
      <c r="N171">
        <v>46.42</v>
      </c>
      <c r="O171">
        <v>14.2</v>
      </c>
      <c r="P171">
        <v>3.27</v>
      </c>
    </row>
    <row r="172" spans="1:16" x14ac:dyDescent="0.3">
      <c r="A172" t="s">
        <v>1149</v>
      </c>
      <c r="B172" t="s">
        <v>558</v>
      </c>
      <c r="C172" t="s">
        <v>253</v>
      </c>
      <c r="D172" t="s">
        <v>594</v>
      </c>
      <c r="E172">
        <v>168</v>
      </c>
      <c r="F172" t="s">
        <v>882</v>
      </c>
      <c r="G172" t="s">
        <v>3</v>
      </c>
      <c r="H172" t="s">
        <v>361</v>
      </c>
      <c r="I172">
        <v>9.2183333000000006E-2</v>
      </c>
      <c r="J172">
        <v>49.405533329999997</v>
      </c>
      <c r="K172" t="s">
        <v>1150</v>
      </c>
      <c r="L172">
        <v>-15.99</v>
      </c>
      <c r="M172">
        <v>13.36</v>
      </c>
      <c r="N172">
        <v>46.75</v>
      </c>
      <c r="O172">
        <v>14.34</v>
      </c>
      <c r="P172">
        <v>3.26</v>
      </c>
    </row>
    <row r="173" spans="1:16" x14ac:dyDescent="0.3">
      <c r="A173" t="s">
        <v>1151</v>
      </c>
      <c r="B173" t="s">
        <v>558</v>
      </c>
      <c r="C173" t="s">
        <v>253</v>
      </c>
      <c r="D173" t="s">
        <v>594</v>
      </c>
      <c r="E173">
        <v>150</v>
      </c>
      <c r="F173" t="s">
        <v>882</v>
      </c>
      <c r="G173" t="s">
        <v>3</v>
      </c>
      <c r="H173" t="s">
        <v>361</v>
      </c>
      <c r="I173">
        <v>9.2183333000000006E-2</v>
      </c>
      <c r="J173">
        <v>49.405533329999997</v>
      </c>
      <c r="K173" t="s">
        <v>1152</v>
      </c>
      <c r="L173">
        <v>-18.52</v>
      </c>
      <c r="M173">
        <v>12.67</v>
      </c>
      <c r="N173">
        <v>46.98</v>
      </c>
      <c r="O173">
        <v>14.36</v>
      </c>
      <c r="P173">
        <v>3.27</v>
      </c>
    </row>
    <row r="174" spans="1:16" x14ac:dyDescent="0.3">
      <c r="A174" t="s">
        <v>1179</v>
      </c>
      <c r="B174" t="s">
        <v>558</v>
      </c>
      <c r="C174" t="s">
        <v>253</v>
      </c>
      <c r="D174" t="s">
        <v>594</v>
      </c>
      <c r="E174">
        <v>129</v>
      </c>
      <c r="F174" t="s">
        <v>882</v>
      </c>
      <c r="G174" t="s">
        <v>3</v>
      </c>
      <c r="H174" t="s">
        <v>361</v>
      </c>
      <c r="I174">
        <v>9.2183333000000006E-2</v>
      </c>
      <c r="J174">
        <v>49.405533329999997</v>
      </c>
      <c r="K174" t="s">
        <v>1180</v>
      </c>
      <c r="L174">
        <v>-18.100000000000001</v>
      </c>
      <c r="M174">
        <v>13.03</v>
      </c>
      <c r="N174">
        <v>45.78</v>
      </c>
      <c r="O174">
        <v>14.09</v>
      </c>
      <c r="P174">
        <v>3.25</v>
      </c>
    </row>
    <row r="175" spans="1:16" x14ac:dyDescent="0.3">
      <c r="A175" t="s">
        <v>1181</v>
      </c>
      <c r="B175" t="s">
        <v>558</v>
      </c>
      <c r="C175" t="s">
        <v>253</v>
      </c>
      <c r="D175" t="s">
        <v>594</v>
      </c>
      <c r="E175">
        <v>196</v>
      </c>
      <c r="F175" t="s">
        <v>882</v>
      </c>
      <c r="G175" t="s">
        <v>3</v>
      </c>
      <c r="H175" t="s">
        <v>361</v>
      </c>
      <c r="I175">
        <v>9.2183333000000006E-2</v>
      </c>
      <c r="J175">
        <v>49.405533329999997</v>
      </c>
      <c r="K175" t="s">
        <v>1182</v>
      </c>
      <c r="L175">
        <v>-15.98</v>
      </c>
      <c r="M175">
        <v>12.85</v>
      </c>
      <c r="N175">
        <v>46.86</v>
      </c>
      <c r="O175">
        <v>14.57</v>
      </c>
      <c r="P175">
        <v>3.22</v>
      </c>
    </row>
    <row r="176" spans="1:16" x14ac:dyDescent="0.3">
      <c r="A176" t="s">
        <v>1183</v>
      </c>
      <c r="B176" t="s">
        <v>558</v>
      </c>
      <c r="C176" t="s">
        <v>253</v>
      </c>
      <c r="D176" t="s">
        <v>594</v>
      </c>
      <c r="E176">
        <v>160</v>
      </c>
      <c r="F176" t="s">
        <v>882</v>
      </c>
      <c r="G176" t="s">
        <v>3</v>
      </c>
      <c r="H176" t="s">
        <v>361</v>
      </c>
      <c r="I176">
        <v>9.2183333000000006E-2</v>
      </c>
      <c r="J176">
        <v>49.405533329999997</v>
      </c>
      <c r="K176" t="s">
        <v>1184</v>
      </c>
      <c r="L176">
        <v>-17.03</v>
      </c>
      <c r="M176">
        <v>12.58</v>
      </c>
      <c r="N176">
        <v>47.57</v>
      </c>
      <c r="O176">
        <v>14.84</v>
      </c>
      <c r="P176">
        <v>3.21</v>
      </c>
    </row>
    <row r="177" spans="1:16" x14ac:dyDescent="0.3">
      <c r="A177" t="s">
        <v>642</v>
      </c>
      <c r="B177" t="s">
        <v>574</v>
      </c>
      <c r="C177" t="s">
        <v>252</v>
      </c>
      <c r="D177" t="s">
        <v>645</v>
      </c>
      <c r="E177">
        <v>172</v>
      </c>
      <c r="F177" t="s">
        <v>559</v>
      </c>
      <c r="G177" t="s">
        <v>19</v>
      </c>
      <c r="H177" t="s">
        <v>643</v>
      </c>
      <c r="I177">
        <v>0.24714</v>
      </c>
      <c r="J177">
        <v>49.431600000000003</v>
      </c>
      <c r="K177" t="s">
        <v>644</v>
      </c>
      <c r="L177">
        <v>-16.739999999999998</v>
      </c>
      <c r="M177">
        <v>12.62</v>
      </c>
      <c r="N177">
        <v>46.88</v>
      </c>
      <c r="O177">
        <v>14.79</v>
      </c>
      <c r="P177">
        <v>3.17</v>
      </c>
    </row>
    <row r="178" spans="1:16" x14ac:dyDescent="0.3">
      <c r="A178" t="s">
        <v>579</v>
      </c>
      <c r="B178" t="s">
        <v>574</v>
      </c>
      <c r="C178" t="s">
        <v>252</v>
      </c>
      <c r="D178" t="s">
        <v>582</v>
      </c>
      <c r="E178">
        <v>107</v>
      </c>
      <c r="F178" t="s">
        <v>559</v>
      </c>
      <c r="G178" t="s">
        <v>5</v>
      </c>
      <c r="H178" t="s">
        <v>580</v>
      </c>
      <c r="I178">
        <v>3.6566666999999997E-2</v>
      </c>
      <c r="J178">
        <v>49.464449999999999</v>
      </c>
      <c r="K178" t="s">
        <v>581</v>
      </c>
      <c r="L178">
        <v>-16.510000000000002</v>
      </c>
      <c r="M178">
        <v>12.71</v>
      </c>
      <c r="N178">
        <v>46.58</v>
      </c>
      <c r="O178">
        <v>14.52</v>
      </c>
      <c r="P178">
        <v>3.21</v>
      </c>
    </row>
    <row r="179" spans="1:16" x14ac:dyDescent="0.3">
      <c r="A179" t="s">
        <v>583</v>
      </c>
      <c r="B179" t="s">
        <v>574</v>
      </c>
      <c r="C179" t="s">
        <v>252</v>
      </c>
      <c r="D179" t="s">
        <v>582</v>
      </c>
      <c r="E179">
        <v>104</v>
      </c>
      <c r="F179" t="s">
        <v>559</v>
      </c>
      <c r="G179" t="s">
        <v>5</v>
      </c>
      <c r="H179" t="s">
        <v>580</v>
      </c>
      <c r="I179">
        <v>3.6566666999999997E-2</v>
      </c>
      <c r="J179">
        <v>49.464449999999999</v>
      </c>
      <c r="K179" t="s">
        <v>584</v>
      </c>
      <c r="L179">
        <v>-16.78</v>
      </c>
      <c r="M179">
        <v>12.7</v>
      </c>
      <c r="N179">
        <v>46.26</v>
      </c>
      <c r="O179">
        <v>14.48</v>
      </c>
      <c r="P179">
        <v>3.19</v>
      </c>
    </row>
    <row r="180" spans="1:16" x14ac:dyDescent="0.3">
      <c r="A180" t="s">
        <v>585</v>
      </c>
      <c r="B180" t="s">
        <v>574</v>
      </c>
      <c r="C180" t="s">
        <v>252</v>
      </c>
      <c r="D180" t="s">
        <v>582</v>
      </c>
      <c r="E180">
        <v>82</v>
      </c>
      <c r="F180" t="s">
        <v>559</v>
      </c>
      <c r="G180" t="s">
        <v>5</v>
      </c>
      <c r="H180" t="s">
        <v>356</v>
      </c>
      <c r="I180">
        <v>5.4449999999999998E-2</v>
      </c>
      <c r="J180">
        <v>49.429319999999997</v>
      </c>
      <c r="K180" t="s">
        <v>586</v>
      </c>
      <c r="L180">
        <v>-16.88</v>
      </c>
      <c r="M180">
        <v>12.62</v>
      </c>
      <c r="N180">
        <v>46.22</v>
      </c>
      <c r="O180">
        <v>14.4</v>
      </c>
      <c r="P180">
        <v>3.21</v>
      </c>
    </row>
    <row r="181" spans="1:16" x14ac:dyDescent="0.3">
      <c r="A181" t="s">
        <v>610</v>
      </c>
      <c r="B181" t="s">
        <v>574</v>
      </c>
      <c r="C181" t="s">
        <v>252</v>
      </c>
      <c r="D181" t="s">
        <v>582</v>
      </c>
      <c r="E181">
        <v>90</v>
      </c>
      <c r="F181" t="s">
        <v>559</v>
      </c>
      <c r="G181" t="s">
        <v>5</v>
      </c>
      <c r="H181" t="s">
        <v>596</v>
      </c>
      <c r="I181">
        <v>6.1516666999999997E-2</v>
      </c>
      <c r="J181">
        <v>49.404733329999999</v>
      </c>
      <c r="K181" t="s">
        <v>611</v>
      </c>
      <c r="L181">
        <v>-17.2</v>
      </c>
      <c r="M181">
        <v>11.91</v>
      </c>
      <c r="N181">
        <v>46.73</v>
      </c>
      <c r="O181">
        <v>14.55</v>
      </c>
      <c r="P181">
        <v>3.21</v>
      </c>
    </row>
    <row r="182" spans="1:16" x14ac:dyDescent="0.3">
      <c r="A182" t="s">
        <v>612</v>
      </c>
      <c r="B182" t="s">
        <v>574</v>
      </c>
      <c r="C182" t="s">
        <v>252</v>
      </c>
      <c r="D182" t="s">
        <v>582</v>
      </c>
      <c r="E182">
        <v>140</v>
      </c>
      <c r="F182" t="s">
        <v>559</v>
      </c>
      <c r="G182" t="s">
        <v>5</v>
      </c>
      <c r="H182" t="s">
        <v>596</v>
      </c>
      <c r="I182">
        <v>6.1516666999999997E-2</v>
      </c>
      <c r="J182">
        <v>49.404733329999999</v>
      </c>
      <c r="K182" t="s">
        <v>613</v>
      </c>
      <c r="L182">
        <v>-16.12</v>
      </c>
      <c r="M182">
        <v>12.47</v>
      </c>
      <c r="N182">
        <v>46.34</v>
      </c>
      <c r="O182">
        <v>14.07</v>
      </c>
      <c r="P182">
        <v>3.29</v>
      </c>
    </row>
    <row r="183" spans="1:16" x14ac:dyDescent="0.3">
      <c r="A183" t="s">
        <v>692</v>
      </c>
      <c r="B183" t="s">
        <v>574</v>
      </c>
      <c r="C183" t="s">
        <v>252</v>
      </c>
      <c r="D183" t="s">
        <v>582</v>
      </c>
      <c r="E183">
        <v>114</v>
      </c>
      <c r="F183" t="s">
        <v>559</v>
      </c>
      <c r="G183" t="s">
        <v>5</v>
      </c>
      <c r="H183" t="s">
        <v>682</v>
      </c>
      <c r="I183">
        <v>8.7533333000000005E-2</v>
      </c>
      <c r="J183">
        <v>49.467199999999998</v>
      </c>
      <c r="K183" t="s">
        <v>693</v>
      </c>
      <c r="L183">
        <v>-17.5</v>
      </c>
      <c r="M183">
        <v>13.37</v>
      </c>
      <c r="N183">
        <v>46.88</v>
      </c>
      <c r="O183">
        <v>14.47</v>
      </c>
      <c r="P183">
        <v>3.24</v>
      </c>
    </row>
    <row r="184" spans="1:16" x14ac:dyDescent="0.3">
      <c r="A184" t="s">
        <v>694</v>
      </c>
      <c r="B184" t="s">
        <v>574</v>
      </c>
      <c r="C184" t="s">
        <v>252</v>
      </c>
      <c r="D184" t="s">
        <v>582</v>
      </c>
      <c r="E184">
        <v>118</v>
      </c>
      <c r="F184" t="s">
        <v>559</v>
      </c>
      <c r="G184" t="s">
        <v>5</v>
      </c>
      <c r="H184" t="s">
        <v>682</v>
      </c>
      <c r="I184">
        <v>8.7533333000000005E-2</v>
      </c>
      <c r="J184">
        <v>49.467199999999998</v>
      </c>
      <c r="K184" t="s">
        <v>695</v>
      </c>
      <c r="L184">
        <v>-17.04</v>
      </c>
      <c r="M184">
        <v>13.82</v>
      </c>
      <c r="N184">
        <v>45.37</v>
      </c>
      <c r="O184">
        <v>14.03</v>
      </c>
      <c r="P184">
        <v>3.23</v>
      </c>
    </row>
    <row r="185" spans="1:16" x14ac:dyDescent="0.3">
      <c r="A185" t="s">
        <v>702</v>
      </c>
      <c r="B185" t="s">
        <v>574</v>
      </c>
      <c r="C185" t="s">
        <v>252</v>
      </c>
      <c r="D185" t="s">
        <v>582</v>
      </c>
      <c r="E185">
        <v>137</v>
      </c>
      <c r="F185" t="s">
        <v>559</v>
      </c>
      <c r="G185" t="s">
        <v>5</v>
      </c>
      <c r="H185" t="s">
        <v>350</v>
      </c>
      <c r="I185">
        <v>2.8230000000000002E-2</v>
      </c>
      <c r="J185">
        <v>49.429940000000002</v>
      </c>
      <c r="K185" t="s">
        <v>703</v>
      </c>
      <c r="L185">
        <v>-17.23</v>
      </c>
      <c r="M185">
        <v>12.24</v>
      </c>
      <c r="N185">
        <v>46.97</v>
      </c>
      <c r="O185">
        <v>14.72</v>
      </c>
      <c r="P185">
        <v>3.19</v>
      </c>
    </row>
    <row r="186" spans="1:16" x14ac:dyDescent="0.3">
      <c r="A186" t="s">
        <v>707</v>
      </c>
      <c r="B186" t="s">
        <v>574</v>
      </c>
      <c r="C186" t="s">
        <v>252</v>
      </c>
      <c r="D186" t="s">
        <v>582</v>
      </c>
      <c r="E186">
        <v>119</v>
      </c>
      <c r="F186" t="s">
        <v>559</v>
      </c>
      <c r="G186" t="s">
        <v>5</v>
      </c>
      <c r="H186" t="s">
        <v>708</v>
      </c>
      <c r="I186">
        <v>3.4229999999999997E-2</v>
      </c>
      <c r="J186">
        <v>49.347380000000001</v>
      </c>
      <c r="K186" t="s">
        <v>709</v>
      </c>
      <c r="L186">
        <v>-17.39</v>
      </c>
      <c r="M186">
        <v>12.41</v>
      </c>
      <c r="N186">
        <v>46.89</v>
      </c>
      <c r="O186">
        <v>14.61</v>
      </c>
      <c r="P186">
        <v>3.21</v>
      </c>
    </row>
    <row r="187" spans="1:16" x14ac:dyDescent="0.3">
      <c r="A187" t="s">
        <v>710</v>
      </c>
      <c r="B187" t="s">
        <v>574</v>
      </c>
      <c r="C187" t="s">
        <v>252</v>
      </c>
      <c r="D187" t="s">
        <v>582</v>
      </c>
      <c r="E187">
        <v>112</v>
      </c>
      <c r="F187" t="s">
        <v>559</v>
      </c>
      <c r="G187" t="s">
        <v>5</v>
      </c>
      <c r="H187" t="s">
        <v>708</v>
      </c>
      <c r="I187">
        <v>3.4229999999999997E-2</v>
      </c>
      <c r="J187">
        <v>49.347380000000001</v>
      </c>
      <c r="K187" t="s">
        <v>711</v>
      </c>
      <c r="L187">
        <v>-17.739999999999998</v>
      </c>
      <c r="M187">
        <v>12.04</v>
      </c>
      <c r="N187">
        <v>46.89</v>
      </c>
      <c r="O187">
        <v>14.59</v>
      </c>
      <c r="P187">
        <v>3.21</v>
      </c>
    </row>
    <row r="188" spans="1:16" x14ac:dyDescent="0.3">
      <c r="A188" t="s">
        <v>712</v>
      </c>
      <c r="B188" t="s">
        <v>574</v>
      </c>
      <c r="C188" t="s">
        <v>252</v>
      </c>
      <c r="D188" t="s">
        <v>582</v>
      </c>
      <c r="E188">
        <v>177</v>
      </c>
      <c r="F188" t="s">
        <v>559</v>
      </c>
      <c r="G188" t="s">
        <v>5</v>
      </c>
      <c r="H188" t="s">
        <v>713</v>
      </c>
      <c r="I188">
        <v>-3.0899999999999999E-3</v>
      </c>
      <c r="J188">
        <v>49.425490000000003</v>
      </c>
      <c r="K188" t="s">
        <v>714</v>
      </c>
      <c r="L188">
        <v>-16.190000000000001</v>
      </c>
      <c r="M188">
        <v>12.58</v>
      </c>
      <c r="N188">
        <v>46.23</v>
      </c>
      <c r="O188">
        <v>14.11</v>
      </c>
      <c r="P188">
        <v>3.28</v>
      </c>
    </row>
    <row r="189" spans="1:16" x14ac:dyDescent="0.3">
      <c r="A189" t="s">
        <v>719</v>
      </c>
      <c r="B189" t="s">
        <v>574</v>
      </c>
      <c r="C189" t="s">
        <v>252</v>
      </c>
      <c r="D189" t="s">
        <v>645</v>
      </c>
      <c r="E189">
        <v>70</v>
      </c>
      <c r="F189" t="s">
        <v>559</v>
      </c>
      <c r="G189" t="s">
        <v>17</v>
      </c>
      <c r="H189" t="s">
        <v>720</v>
      </c>
      <c r="I189">
        <v>0.25176999999999999</v>
      </c>
      <c r="J189">
        <v>49.443660000000001</v>
      </c>
      <c r="K189" t="s">
        <v>721</v>
      </c>
      <c r="L189">
        <v>-17.510000000000002</v>
      </c>
      <c r="M189">
        <v>13.22</v>
      </c>
      <c r="N189">
        <v>45.89</v>
      </c>
      <c r="O189">
        <v>14.38</v>
      </c>
      <c r="P189">
        <v>3.19</v>
      </c>
    </row>
    <row r="190" spans="1:16" x14ac:dyDescent="0.3">
      <c r="A190" t="s">
        <v>722</v>
      </c>
      <c r="B190" t="s">
        <v>574</v>
      </c>
      <c r="C190" t="s">
        <v>252</v>
      </c>
      <c r="D190" t="s">
        <v>645</v>
      </c>
      <c r="E190">
        <v>138</v>
      </c>
      <c r="F190" t="s">
        <v>559</v>
      </c>
      <c r="G190" t="s">
        <v>17</v>
      </c>
      <c r="H190" t="s">
        <v>720</v>
      </c>
      <c r="I190">
        <v>0.25176999999999999</v>
      </c>
      <c r="J190">
        <v>49.443660000000001</v>
      </c>
      <c r="K190" t="s">
        <v>723</v>
      </c>
      <c r="L190">
        <v>-16.46</v>
      </c>
      <c r="M190">
        <v>13.25</v>
      </c>
      <c r="N190">
        <v>46.85</v>
      </c>
      <c r="O190">
        <v>14.73</v>
      </c>
      <c r="P190">
        <v>3.18</v>
      </c>
    </row>
    <row r="191" spans="1:16" x14ac:dyDescent="0.3">
      <c r="A191" t="s">
        <v>724</v>
      </c>
      <c r="B191" t="s">
        <v>574</v>
      </c>
      <c r="C191" t="s">
        <v>252</v>
      </c>
      <c r="D191" t="s">
        <v>645</v>
      </c>
      <c r="E191">
        <v>71</v>
      </c>
      <c r="F191" t="s">
        <v>559</v>
      </c>
      <c r="G191" t="s">
        <v>17</v>
      </c>
      <c r="H191" t="s">
        <v>720</v>
      </c>
      <c r="I191">
        <v>0.25176999999999999</v>
      </c>
      <c r="J191">
        <v>49.443660000000001</v>
      </c>
      <c r="K191" t="s">
        <v>725</v>
      </c>
      <c r="L191">
        <v>-16.7</v>
      </c>
      <c r="M191">
        <v>12.78</v>
      </c>
      <c r="N191">
        <v>46.72</v>
      </c>
      <c r="O191">
        <v>14.28</v>
      </c>
      <c r="P191">
        <v>3.27</v>
      </c>
    </row>
    <row r="192" spans="1:16" x14ac:dyDescent="0.3">
      <c r="A192" t="s">
        <v>733</v>
      </c>
      <c r="B192" t="s">
        <v>574</v>
      </c>
      <c r="C192" t="s">
        <v>252</v>
      </c>
      <c r="D192" t="s">
        <v>672</v>
      </c>
      <c r="E192">
        <v>146</v>
      </c>
      <c r="F192" t="s">
        <v>559</v>
      </c>
      <c r="G192" t="s">
        <v>17</v>
      </c>
      <c r="H192" t="s">
        <v>727</v>
      </c>
      <c r="I192">
        <v>9.6833332999999994E-2</v>
      </c>
      <c r="J192">
        <v>49.448933330000003</v>
      </c>
      <c r="K192" t="s">
        <v>734</v>
      </c>
      <c r="L192">
        <v>-16.16</v>
      </c>
      <c r="M192">
        <v>12.59</v>
      </c>
      <c r="N192">
        <v>46.27</v>
      </c>
      <c r="O192">
        <v>14.31</v>
      </c>
      <c r="P192">
        <v>3.23</v>
      </c>
    </row>
    <row r="193" spans="1:16" x14ac:dyDescent="0.3">
      <c r="A193" t="s">
        <v>738</v>
      </c>
      <c r="B193" t="s">
        <v>574</v>
      </c>
      <c r="C193" t="s">
        <v>252</v>
      </c>
      <c r="D193" t="s">
        <v>645</v>
      </c>
      <c r="E193">
        <v>74</v>
      </c>
      <c r="F193" t="s">
        <v>559</v>
      </c>
      <c r="G193" t="s">
        <v>17</v>
      </c>
      <c r="H193" t="s">
        <v>364</v>
      </c>
      <c r="I193">
        <v>0.22031000000000001</v>
      </c>
      <c r="J193">
        <v>49.443820000000002</v>
      </c>
      <c r="K193" t="s">
        <v>739</v>
      </c>
      <c r="L193">
        <v>-16.899999999999999</v>
      </c>
      <c r="M193">
        <v>14.88</v>
      </c>
      <c r="N193">
        <v>47.2</v>
      </c>
      <c r="O193">
        <v>14.35</v>
      </c>
      <c r="P193">
        <v>3.29</v>
      </c>
    </row>
    <row r="194" spans="1:16" x14ac:dyDescent="0.3">
      <c r="A194" t="s">
        <v>752</v>
      </c>
      <c r="B194" t="s">
        <v>574</v>
      </c>
      <c r="C194" t="s">
        <v>252</v>
      </c>
      <c r="D194" t="s">
        <v>672</v>
      </c>
      <c r="E194">
        <v>94</v>
      </c>
      <c r="F194" t="s">
        <v>559</v>
      </c>
      <c r="G194" t="s">
        <v>17</v>
      </c>
      <c r="H194" t="s">
        <v>366</v>
      </c>
      <c r="I194">
        <v>0.15440999999999999</v>
      </c>
      <c r="J194">
        <v>49.445500000000003</v>
      </c>
      <c r="K194" t="s">
        <v>753</v>
      </c>
      <c r="L194">
        <v>-17.02</v>
      </c>
      <c r="M194">
        <v>13.6</v>
      </c>
      <c r="N194">
        <v>46.4</v>
      </c>
      <c r="O194">
        <v>14.41</v>
      </c>
      <c r="P194">
        <v>3.22</v>
      </c>
    </row>
    <row r="195" spans="1:16" x14ac:dyDescent="0.3">
      <c r="A195" t="s">
        <v>754</v>
      </c>
      <c r="B195" t="s">
        <v>574</v>
      </c>
      <c r="C195" t="s">
        <v>252</v>
      </c>
      <c r="D195" t="s">
        <v>672</v>
      </c>
      <c r="E195">
        <v>94</v>
      </c>
      <c r="F195" t="s">
        <v>559</v>
      </c>
      <c r="G195" t="s">
        <v>17</v>
      </c>
      <c r="H195" t="s">
        <v>366</v>
      </c>
      <c r="I195">
        <v>0.15440999999999999</v>
      </c>
      <c r="J195">
        <v>49.445500000000003</v>
      </c>
      <c r="K195" t="s">
        <v>755</v>
      </c>
      <c r="L195">
        <v>-16.36</v>
      </c>
      <c r="M195">
        <v>12.36</v>
      </c>
      <c r="N195">
        <v>46.28</v>
      </c>
      <c r="O195">
        <v>14.43</v>
      </c>
      <c r="P195">
        <v>3.21</v>
      </c>
    </row>
    <row r="196" spans="1:16" x14ac:dyDescent="0.3">
      <c r="A196" t="s">
        <v>756</v>
      </c>
      <c r="B196" t="s">
        <v>574</v>
      </c>
      <c r="C196" t="s">
        <v>252</v>
      </c>
      <c r="D196" t="s">
        <v>672</v>
      </c>
      <c r="E196">
        <v>98</v>
      </c>
      <c r="F196" t="s">
        <v>559</v>
      </c>
      <c r="G196" t="s">
        <v>17</v>
      </c>
      <c r="H196" t="s">
        <v>366</v>
      </c>
      <c r="I196">
        <v>0.15440999999999999</v>
      </c>
      <c r="J196">
        <v>49.445500000000003</v>
      </c>
      <c r="K196" t="s">
        <v>757</v>
      </c>
      <c r="L196">
        <v>-16.52</v>
      </c>
      <c r="M196">
        <v>13.57</v>
      </c>
      <c r="N196">
        <v>47.18</v>
      </c>
      <c r="O196">
        <v>14.61</v>
      </c>
      <c r="P196">
        <v>3.23</v>
      </c>
    </row>
    <row r="197" spans="1:16" x14ac:dyDescent="0.3">
      <c r="A197" t="s">
        <v>758</v>
      </c>
      <c r="B197" t="s">
        <v>574</v>
      </c>
      <c r="C197" t="s">
        <v>252</v>
      </c>
      <c r="D197" t="s">
        <v>672</v>
      </c>
      <c r="E197">
        <v>158</v>
      </c>
      <c r="F197" t="s">
        <v>559</v>
      </c>
      <c r="G197" t="s">
        <v>17</v>
      </c>
      <c r="H197" t="s">
        <v>366</v>
      </c>
      <c r="I197">
        <v>0.15440999999999999</v>
      </c>
      <c r="J197">
        <v>49.445500000000003</v>
      </c>
      <c r="K197" t="s">
        <v>759</v>
      </c>
      <c r="L197">
        <v>-16.43</v>
      </c>
      <c r="M197">
        <v>12.5</v>
      </c>
      <c r="N197">
        <v>47.33</v>
      </c>
      <c r="O197">
        <v>15.12</v>
      </c>
      <c r="P197">
        <v>3.13</v>
      </c>
    </row>
    <row r="198" spans="1:16" x14ac:dyDescent="0.3">
      <c r="A198" t="s">
        <v>784</v>
      </c>
      <c r="B198" t="s">
        <v>574</v>
      </c>
      <c r="C198" t="s">
        <v>252</v>
      </c>
      <c r="D198" t="s">
        <v>672</v>
      </c>
      <c r="E198">
        <v>89</v>
      </c>
      <c r="F198" t="s">
        <v>559</v>
      </c>
      <c r="G198" t="s">
        <v>17</v>
      </c>
      <c r="H198" t="s">
        <v>367</v>
      </c>
      <c r="I198">
        <v>0.10571999999999999</v>
      </c>
      <c r="J198">
        <v>49.446919999999999</v>
      </c>
      <c r="K198" t="s">
        <v>785</v>
      </c>
      <c r="L198">
        <v>-16.7</v>
      </c>
      <c r="M198">
        <v>13.13</v>
      </c>
      <c r="N198">
        <v>47.38</v>
      </c>
      <c r="O198">
        <v>14.81</v>
      </c>
      <c r="P198">
        <v>3.2</v>
      </c>
    </row>
    <row r="199" spans="1:16" x14ac:dyDescent="0.3">
      <c r="A199" t="s">
        <v>786</v>
      </c>
      <c r="B199" t="s">
        <v>574</v>
      </c>
      <c r="C199" t="s">
        <v>252</v>
      </c>
      <c r="D199" t="s">
        <v>672</v>
      </c>
      <c r="E199">
        <v>111</v>
      </c>
      <c r="F199" t="s">
        <v>559</v>
      </c>
      <c r="G199" t="s">
        <v>17</v>
      </c>
      <c r="H199" t="s">
        <v>367</v>
      </c>
      <c r="I199">
        <v>0.10571999999999999</v>
      </c>
      <c r="J199">
        <v>49.446919999999999</v>
      </c>
      <c r="K199" t="s">
        <v>787</v>
      </c>
      <c r="L199">
        <v>-16.52</v>
      </c>
      <c r="M199">
        <v>12.81</v>
      </c>
      <c r="N199">
        <v>45.42</v>
      </c>
      <c r="O199">
        <v>13.9</v>
      </c>
      <c r="P199">
        <v>3.27</v>
      </c>
    </row>
    <row r="200" spans="1:16" x14ac:dyDescent="0.3">
      <c r="A200" t="s">
        <v>794</v>
      </c>
      <c r="B200" t="s">
        <v>574</v>
      </c>
      <c r="C200" t="s">
        <v>252</v>
      </c>
      <c r="D200" t="s">
        <v>672</v>
      </c>
      <c r="E200">
        <v>86</v>
      </c>
      <c r="F200" t="s">
        <v>559</v>
      </c>
      <c r="G200" t="s">
        <v>17</v>
      </c>
      <c r="H200" t="s">
        <v>367</v>
      </c>
      <c r="I200">
        <v>0.10571999999999999</v>
      </c>
      <c r="J200">
        <v>49.446919999999999</v>
      </c>
      <c r="K200" t="s">
        <v>795</v>
      </c>
      <c r="L200">
        <v>-16.12</v>
      </c>
      <c r="M200">
        <v>13.75</v>
      </c>
      <c r="N200">
        <v>47.66</v>
      </c>
      <c r="O200">
        <v>14.55</v>
      </c>
      <c r="P200">
        <v>3.28</v>
      </c>
    </row>
    <row r="201" spans="1:16" x14ac:dyDescent="0.3">
      <c r="A201" t="s">
        <v>670</v>
      </c>
      <c r="B201" t="s">
        <v>574</v>
      </c>
      <c r="C201" t="s">
        <v>252</v>
      </c>
      <c r="D201" t="s">
        <v>672</v>
      </c>
      <c r="E201">
        <v>127</v>
      </c>
      <c r="F201" t="s">
        <v>559</v>
      </c>
      <c r="G201" t="s">
        <v>3</v>
      </c>
      <c r="H201" t="s">
        <v>362</v>
      </c>
      <c r="I201">
        <v>0.17154</v>
      </c>
      <c r="J201">
        <v>49.423870000000001</v>
      </c>
      <c r="K201" t="s">
        <v>671</v>
      </c>
      <c r="L201">
        <v>-17.07</v>
      </c>
      <c r="M201">
        <v>12.66</v>
      </c>
      <c r="N201">
        <v>47.45</v>
      </c>
      <c r="O201">
        <v>14.96</v>
      </c>
      <c r="P201">
        <v>3.17</v>
      </c>
    </row>
    <row r="202" spans="1:16" x14ac:dyDescent="0.3">
      <c r="A202" t="s">
        <v>796</v>
      </c>
      <c r="B202" t="s">
        <v>574</v>
      </c>
      <c r="C202" t="s">
        <v>252</v>
      </c>
      <c r="D202" t="s">
        <v>582</v>
      </c>
      <c r="E202">
        <v>85</v>
      </c>
      <c r="F202" t="s">
        <v>559</v>
      </c>
      <c r="G202" t="s">
        <v>3</v>
      </c>
      <c r="H202" t="s">
        <v>797</v>
      </c>
      <c r="I202">
        <v>0.16958999999999999</v>
      </c>
      <c r="J202">
        <v>49.415979999999998</v>
      </c>
      <c r="K202" t="s">
        <v>798</v>
      </c>
      <c r="L202">
        <v>-15.76</v>
      </c>
      <c r="M202">
        <v>14.47</v>
      </c>
      <c r="N202">
        <v>46.2</v>
      </c>
      <c r="O202">
        <v>14.44</v>
      </c>
      <c r="P202">
        <v>3.2</v>
      </c>
    </row>
    <row r="203" spans="1:16" x14ac:dyDescent="0.3">
      <c r="A203" t="s">
        <v>799</v>
      </c>
      <c r="B203" t="s">
        <v>574</v>
      </c>
      <c r="C203" t="s">
        <v>252</v>
      </c>
      <c r="D203" t="s">
        <v>582</v>
      </c>
      <c r="E203">
        <v>110</v>
      </c>
      <c r="F203" t="s">
        <v>559</v>
      </c>
      <c r="G203" t="s">
        <v>3</v>
      </c>
      <c r="H203" t="s">
        <v>797</v>
      </c>
      <c r="I203">
        <v>0.16958999999999999</v>
      </c>
      <c r="J203">
        <v>49.415979999999998</v>
      </c>
      <c r="K203" t="s">
        <v>800</v>
      </c>
      <c r="L203">
        <v>-17.670000000000002</v>
      </c>
      <c r="M203">
        <v>13.14</v>
      </c>
      <c r="N203">
        <v>46.61</v>
      </c>
      <c r="O203">
        <v>14.61</v>
      </c>
      <c r="P203">
        <v>3.19</v>
      </c>
    </row>
    <row r="204" spans="1:16" x14ac:dyDescent="0.3">
      <c r="A204" t="s">
        <v>827</v>
      </c>
      <c r="B204" t="s">
        <v>574</v>
      </c>
      <c r="C204" t="s">
        <v>252</v>
      </c>
      <c r="D204" t="s">
        <v>672</v>
      </c>
      <c r="E204">
        <v>107</v>
      </c>
      <c r="F204" t="s">
        <v>559</v>
      </c>
      <c r="G204" t="s">
        <v>3</v>
      </c>
      <c r="H204" t="s">
        <v>359</v>
      </c>
      <c r="I204">
        <v>0.14815999999999999</v>
      </c>
      <c r="J204">
        <v>49.422139999999999</v>
      </c>
      <c r="K204" t="s">
        <v>828</v>
      </c>
      <c r="L204">
        <v>-18.43</v>
      </c>
      <c r="M204">
        <v>12.73</v>
      </c>
      <c r="N204">
        <v>46.2</v>
      </c>
      <c r="O204">
        <v>14.42</v>
      </c>
      <c r="P204">
        <v>3.2</v>
      </c>
    </row>
    <row r="205" spans="1:16" x14ac:dyDescent="0.3">
      <c r="A205" t="s">
        <v>846</v>
      </c>
      <c r="B205" t="s">
        <v>574</v>
      </c>
      <c r="C205" t="s">
        <v>252</v>
      </c>
      <c r="D205" t="s">
        <v>672</v>
      </c>
      <c r="E205">
        <v>114</v>
      </c>
      <c r="F205" t="s">
        <v>559</v>
      </c>
      <c r="G205" t="s">
        <v>3</v>
      </c>
      <c r="H205" t="s">
        <v>840</v>
      </c>
      <c r="I205">
        <v>0.14701666699999999</v>
      </c>
      <c r="J205">
        <v>49.421633329999999</v>
      </c>
      <c r="K205" t="s">
        <v>847</v>
      </c>
      <c r="L205">
        <v>-17.829999999999998</v>
      </c>
      <c r="M205">
        <v>13.24</v>
      </c>
      <c r="N205">
        <v>46.59</v>
      </c>
      <c r="O205">
        <v>14.47</v>
      </c>
      <c r="P205">
        <v>3.22</v>
      </c>
    </row>
    <row r="206" spans="1:16" x14ac:dyDescent="0.3">
      <c r="A206" t="s">
        <v>848</v>
      </c>
      <c r="B206" t="s">
        <v>574</v>
      </c>
      <c r="C206" t="s">
        <v>252</v>
      </c>
      <c r="D206" t="s">
        <v>672</v>
      </c>
      <c r="E206">
        <v>135</v>
      </c>
      <c r="F206" t="s">
        <v>559</v>
      </c>
      <c r="G206" t="s">
        <v>3</v>
      </c>
      <c r="H206" t="s">
        <v>840</v>
      </c>
      <c r="I206">
        <v>0.14701666699999999</v>
      </c>
      <c r="J206">
        <v>49.421633329999999</v>
      </c>
      <c r="K206" t="s">
        <v>849</v>
      </c>
      <c r="L206">
        <v>-16.72</v>
      </c>
      <c r="M206">
        <v>12.47</v>
      </c>
      <c r="N206">
        <v>47.5</v>
      </c>
      <c r="O206">
        <v>14.55</v>
      </c>
      <c r="P206">
        <v>3.26</v>
      </c>
    </row>
    <row r="207" spans="1:16" x14ac:dyDescent="0.3">
      <c r="A207" t="s">
        <v>850</v>
      </c>
      <c r="B207" t="s">
        <v>574</v>
      </c>
      <c r="C207" t="s">
        <v>252</v>
      </c>
      <c r="D207" t="s">
        <v>672</v>
      </c>
      <c r="E207">
        <v>107</v>
      </c>
      <c r="F207" t="s">
        <v>559</v>
      </c>
      <c r="G207" t="s">
        <v>3</v>
      </c>
      <c r="H207" t="s">
        <v>840</v>
      </c>
      <c r="I207">
        <v>0.14701666699999999</v>
      </c>
      <c r="J207">
        <v>49.421633329999999</v>
      </c>
      <c r="K207" t="s">
        <v>851</v>
      </c>
      <c r="L207">
        <v>-18.510000000000002</v>
      </c>
      <c r="M207">
        <v>12.52</v>
      </c>
      <c r="N207">
        <v>47.5</v>
      </c>
      <c r="O207">
        <v>14.64</v>
      </c>
      <c r="P207">
        <v>3.24</v>
      </c>
    </row>
    <row r="208" spans="1:16" x14ac:dyDescent="0.3">
      <c r="A208" t="s">
        <v>852</v>
      </c>
      <c r="B208" t="s">
        <v>574</v>
      </c>
      <c r="C208" t="s">
        <v>252</v>
      </c>
      <c r="D208" t="s">
        <v>672</v>
      </c>
      <c r="E208">
        <v>134</v>
      </c>
      <c r="F208" t="s">
        <v>559</v>
      </c>
      <c r="G208" t="s">
        <v>3</v>
      </c>
      <c r="H208" t="s">
        <v>840</v>
      </c>
      <c r="I208">
        <v>0.14701666699999999</v>
      </c>
      <c r="J208">
        <v>49.421633329999999</v>
      </c>
      <c r="K208" t="s">
        <v>853</v>
      </c>
      <c r="L208">
        <v>-18.32</v>
      </c>
      <c r="M208">
        <v>12.7</v>
      </c>
      <c r="N208">
        <v>46.6</v>
      </c>
      <c r="O208">
        <v>14.43</v>
      </c>
      <c r="P208">
        <v>3.23</v>
      </c>
    </row>
    <row r="209" spans="1:16" x14ac:dyDescent="0.3">
      <c r="A209" t="s">
        <v>854</v>
      </c>
      <c r="B209" t="s">
        <v>574</v>
      </c>
      <c r="C209" t="s">
        <v>252</v>
      </c>
      <c r="D209" t="s">
        <v>672</v>
      </c>
      <c r="E209">
        <v>135</v>
      </c>
      <c r="F209" t="s">
        <v>559</v>
      </c>
      <c r="G209" t="s">
        <v>3</v>
      </c>
      <c r="H209" t="s">
        <v>840</v>
      </c>
      <c r="I209">
        <v>0.14701666699999999</v>
      </c>
      <c r="J209">
        <v>49.421633329999999</v>
      </c>
      <c r="K209" t="s">
        <v>855</v>
      </c>
      <c r="L209">
        <v>-17.829999999999998</v>
      </c>
      <c r="M209">
        <v>12.64</v>
      </c>
      <c r="N209">
        <v>46.46</v>
      </c>
      <c r="O209">
        <v>14.22</v>
      </c>
      <c r="P209">
        <v>3.27</v>
      </c>
    </row>
    <row r="210" spans="1:16" x14ac:dyDescent="0.3">
      <c r="A210" t="s">
        <v>856</v>
      </c>
      <c r="B210" t="s">
        <v>574</v>
      </c>
      <c r="C210" t="s">
        <v>252</v>
      </c>
      <c r="D210" t="s">
        <v>672</v>
      </c>
      <c r="E210">
        <v>142</v>
      </c>
      <c r="F210" t="s">
        <v>559</v>
      </c>
      <c r="G210" t="s">
        <v>3</v>
      </c>
      <c r="H210" t="s">
        <v>840</v>
      </c>
      <c r="I210">
        <v>0.14701666699999999</v>
      </c>
      <c r="J210">
        <v>49.421633329999999</v>
      </c>
      <c r="K210" t="s">
        <v>857</v>
      </c>
      <c r="L210">
        <v>-17.82</v>
      </c>
      <c r="M210">
        <v>13</v>
      </c>
      <c r="N210">
        <v>46.38</v>
      </c>
      <c r="O210">
        <v>14.45</v>
      </c>
      <c r="P210">
        <v>3.21</v>
      </c>
    </row>
    <row r="211" spans="1:16" x14ac:dyDescent="0.3">
      <c r="A211" t="s">
        <v>858</v>
      </c>
      <c r="B211" t="s">
        <v>574</v>
      </c>
      <c r="C211" t="s">
        <v>252</v>
      </c>
      <c r="D211" t="s">
        <v>672</v>
      </c>
      <c r="E211">
        <v>119</v>
      </c>
      <c r="F211" t="s">
        <v>559</v>
      </c>
      <c r="G211" t="s">
        <v>3</v>
      </c>
      <c r="H211" t="s">
        <v>840</v>
      </c>
      <c r="I211">
        <v>0.14701666699999999</v>
      </c>
      <c r="J211">
        <v>49.421633329999999</v>
      </c>
      <c r="K211" t="s">
        <v>859</v>
      </c>
      <c r="L211">
        <v>-18.21</v>
      </c>
      <c r="M211">
        <v>12.61</v>
      </c>
      <c r="N211">
        <v>46.84</v>
      </c>
      <c r="O211">
        <v>14.75</v>
      </c>
      <c r="P211">
        <v>3.18</v>
      </c>
    </row>
    <row r="212" spans="1:16" x14ac:dyDescent="0.3">
      <c r="A212" t="s">
        <v>866</v>
      </c>
      <c r="B212" t="s">
        <v>574</v>
      </c>
      <c r="C212" t="s">
        <v>252</v>
      </c>
      <c r="D212" t="s">
        <v>672</v>
      </c>
      <c r="E212">
        <v>141</v>
      </c>
      <c r="F212" t="s">
        <v>559</v>
      </c>
      <c r="G212" t="s">
        <v>3</v>
      </c>
      <c r="H212" t="s">
        <v>840</v>
      </c>
      <c r="I212">
        <v>0.14701666699999999</v>
      </c>
      <c r="J212">
        <v>49.421633329999999</v>
      </c>
      <c r="K212" t="s">
        <v>867</v>
      </c>
      <c r="L212">
        <v>-17.72</v>
      </c>
      <c r="M212">
        <v>13.22</v>
      </c>
      <c r="N212">
        <v>46.55</v>
      </c>
      <c r="O212">
        <v>14.15</v>
      </c>
      <c r="P212">
        <v>3.29</v>
      </c>
    </row>
    <row r="213" spans="1:16" x14ac:dyDescent="0.3">
      <c r="A213" t="s">
        <v>868</v>
      </c>
      <c r="B213" t="s">
        <v>574</v>
      </c>
      <c r="C213" t="s">
        <v>252</v>
      </c>
      <c r="D213" t="s">
        <v>672</v>
      </c>
      <c r="E213">
        <v>47</v>
      </c>
      <c r="F213" t="s">
        <v>559</v>
      </c>
      <c r="G213" t="s">
        <v>3</v>
      </c>
      <c r="H213" t="s">
        <v>869</v>
      </c>
      <c r="I213">
        <v>0.10749</v>
      </c>
      <c r="J213">
        <v>49.41854</v>
      </c>
      <c r="K213" t="s">
        <v>870</v>
      </c>
      <c r="L213">
        <v>-17.46</v>
      </c>
      <c r="M213">
        <v>12.32</v>
      </c>
      <c r="N213">
        <v>45.81</v>
      </c>
      <c r="O213">
        <v>12.78</v>
      </c>
      <c r="P213">
        <v>3.58</v>
      </c>
    </row>
    <row r="214" spans="1:16" x14ac:dyDescent="0.3">
      <c r="A214" t="s">
        <v>871</v>
      </c>
      <c r="B214" t="s">
        <v>574</v>
      </c>
      <c r="C214" t="s">
        <v>252</v>
      </c>
      <c r="D214" t="s">
        <v>672</v>
      </c>
      <c r="E214">
        <v>50</v>
      </c>
      <c r="F214" t="s">
        <v>559</v>
      </c>
      <c r="G214" t="s">
        <v>3</v>
      </c>
      <c r="H214" t="s">
        <v>869</v>
      </c>
      <c r="I214">
        <v>0.10749</v>
      </c>
      <c r="J214">
        <v>49.41854</v>
      </c>
      <c r="K214" t="s">
        <v>872</v>
      </c>
      <c r="L214">
        <v>-16.850000000000001</v>
      </c>
      <c r="M214">
        <v>12.51</v>
      </c>
      <c r="N214">
        <v>44.8</v>
      </c>
      <c r="O214">
        <v>13.39</v>
      </c>
      <c r="P214">
        <v>3.35</v>
      </c>
    </row>
    <row r="215" spans="1:16" x14ac:dyDescent="0.3">
      <c r="A215" t="s">
        <v>873</v>
      </c>
      <c r="B215" t="s">
        <v>574</v>
      </c>
      <c r="C215" t="s">
        <v>252</v>
      </c>
      <c r="D215" t="s">
        <v>672</v>
      </c>
      <c r="E215">
        <v>50</v>
      </c>
      <c r="F215" t="s">
        <v>559</v>
      </c>
      <c r="G215" t="s">
        <v>3</v>
      </c>
      <c r="H215" t="s">
        <v>869</v>
      </c>
      <c r="I215">
        <v>0.10749</v>
      </c>
      <c r="J215">
        <v>49.41854</v>
      </c>
      <c r="K215" t="s">
        <v>874</v>
      </c>
      <c r="L215">
        <v>-14.78</v>
      </c>
      <c r="M215">
        <v>13.3</v>
      </c>
      <c r="N215">
        <v>44.39</v>
      </c>
      <c r="O215">
        <v>13.52</v>
      </c>
      <c r="P215">
        <v>3.28</v>
      </c>
    </row>
    <row r="216" spans="1:16" x14ac:dyDescent="0.3">
      <c r="A216" t="s">
        <v>879</v>
      </c>
      <c r="B216" t="s">
        <v>574</v>
      </c>
      <c r="C216" t="s">
        <v>252</v>
      </c>
      <c r="D216" t="s">
        <v>582</v>
      </c>
      <c r="E216">
        <v>173</v>
      </c>
      <c r="F216" t="s">
        <v>559</v>
      </c>
      <c r="G216" t="s">
        <v>3</v>
      </c>
      <c r="H216" t="s">
        <v>361</v>
      </c>
      <c r="I216">
        <v>9.0529999999999999E-2</v>
      </c>
      <c r="J216">
        <v>49.405589999999997</v>
      </c>
      <c r="K216" t="s">
        <v>880</v>
      </c>
      <c r="L216">
        <v>-16.52</v>
      </c>
      <c r="M216">
        <v>12.41</v>
      </c>
      <c r="N216">
        <v>45.18</v>
      </c>
      <c r="O216">
        <v>14.18</v>
      </c>
      <c r="P216">
        <v>3.19</v>
      </c>
    </row>
    <row r="217" spans="1:16" x14ac:dyDescent="0.3">
      <c r="A217" t="s">
        <v>573</v>
      </c>
      <c r="B217" t="s">
        <v>574</v>
      </c>
      <c r="C217" t="s">
        <v>253</v>
      </c>
      <c r="D217" t="s">
        <v>576</v>
      </c>
      <c r="E217">
        <v>285</v>
      </c>
      <c r="F217" t="s">
        <v>559</v>
      </c>
      <c r="G217" t="s">
        <v>5</v>
      </c>
      <c r="H217" t="s">
        <v>352</v>
      </c>
      <c r="I217">
        <v>6.2850000000000003E-2</v>
      </c>
      <c r="J217">
        <v>49.463799999999999</v>
      </c>
      <c r="K217" t="s">
        <v>575</v>
      </c>
      <c r="L217">
        <v>-17.72</v>
      </c>
      <c r="M217">
        <v>15.45</v>
      </c>
      <c r="N217">
        <v>47.54</v>
      </c>
      <c r="O217">
        <v>14.68</v>
      </c>
      <c r="P217">
        <v>3.24</v>
      </c>
    </row>
    <row r="218" spans="1:16" x14ac:dyDescent="0.3">
      <c r="A218" t="s">
        <v>624</v>
      </c>
      <c r="B218" t="s">
        <v>574</v>
      </c>
      <c r="C218" t="s">
        <v>253</v>
      </c>
      <c r="D218" t="s">
        <v>576</v>
      </c>
      <c r="E218">
        <v>240</v>
      </c>
      <c r="F218" t="s">
        <v>559</v>
      </c>
      <c r="G218" t="s">
        <v>5</v>
      </c>
      <c r="H218" t="s">
        <v>625</v>
      </c>
      <c r="I218">
        <v>5.3416667000000001E-2</v>
      </c>
      <c r="J218">
        <v>49.401416670000003</v>
      </c>
      <c r="K218" t="s">
        <v>626</v>
      </c>
      <c r="L218">
        <v>-16.239999999999998</v>
      </c>
      <c r="M218">
        <v>13.13</v>
      </c>
      <c r="N218">
        <v>47.51</v>
      </c>
      <c r="O218">
        <v>14.43</v>
      </c>
      <c r="P218">
        <v>3.29</v>
      </c>
    </row>
    <row r="219" spans="1:16" x14ac:dyDescent="0.3">
      <c r="A219" t="s">
        <v>627</v>
      </c>
      <c r="B219" t="s">
        <v>574</v>
      </c>
      <c r="C219" t="s">
        <v>253</v>
      </c>
      <c r="D219" t="s">
        <v>576</v>
      </c>
      <c r="E219">
        <v>296</v>
      </c>
      <c r="F219" t="s">
        <v>559</v>
      </c>
      <c r="G219" t="s">
        <v>5</v>
      </c>
      <c r="H219" t="s">
        <v>625</v>
      </c>
      <c r="I219">
        <v>5.3416667000000001E-2</v>
      </c>
      <c r="J219">
        <v>49.401416670000003</v>
      </c>
      <c r="K219" t="s">
        <v>628</v>
      </c>
      <c r="L219">
        <v>-16.45</v>
      </c>
      <c r="M219">
        <v>13.24</v>
      </c>
      <c r="N219">
        <v>47.67</v>
      </c>
      <c r="O219">
        <v>14.54</v>
      </c>
      <c r="P219">
        <v>3.28</v>
      </c>
    </row>
    <row r="220" spans="1:16" x14ac:dyDescent="0.3">
      <c r="A220" t="s">
        <v>673</v>
      </c>
      <c r="B220" t="s">
        <v>574</v>
      </c>
      <c r="C220" t="s">
        <v>253</v>
      </c>
      <c r="D220" t="s">
        <v>576</v>
      </c>
      <c r="E220">
        <v>301</v>
      </c>
      <c r="F220" t="s">
        <v>559</v>
      </c>
      <c r="G220" t="s">
        <v>5</v>
      </c>
      <c r="H220" t="s">
        <v>674</v>
      </c>
      <c r="I220">
        <v>-2.7320000000000001E-2</v>
      </c>
      <c r="J220">
        <v>49.483020000000003</v>
      </c>
      <c r="K220" t="s">
        <v>675</v>
      </c>
      <c r="L220">
        <v>-15.96</v>
      </c>
      <c r="M220">
        <v>12.8</v>
      </c>
      <c r="N220">
        <v>47.07</v>
      </c>
      <c r="O220">
        <v>14.43</v>
      </c>
      <c r="P220">
        <v>3.26</v>
      </c>
    </row>
    <row r="221" spans="1:16" x14ac:dyDescent="0.3">
      <c r="A221" t="s">
        <v>676</v>
      </c>
      <c r="B221" t="s">
        <v>574</v>
      </c>
      <c r="C221" t="s">
        <v>253</v>
      </c>
      <c r="D221" t="s">
        <v>576</v>
      </c>
      <c r="E221">
        <v>325</v>
      </c>
      <c r="F221" t="s">
        <v>559</v>
      </c>
      <c r="G221" t="s">
        <v>5</v>
      </c>
      <c r="H221" t="s">
        <v>674</v>
      </c>
      <c r="I221">
        <v>-2.7320000000000001E-2</v>
      </c>
      <c r="J221">
        <v>49.483020000000003</v>
      </c>
      <c r="K221" t="s">
        <v>677</v>
      </c>
      <c r="L221">
        <v>-15.88</v>
      </c>
      <c r="M221">
        <v>13.91</v>
      </c>
      <c r="N221">
        <v>47.51</v>
      </c>
      <c r="O221">
        <v>14.41</v>
      </c>
      <c r="P221">
        <v>3.3</v>
      </c>
    </row>
    <row r="222" spans="1:16" x14ac:dyDescent="0.3">
      <c r="A222" t="s">
        <v>678</v>
      </c>
      <c r="B222" t="s">
        <v>574</v>
      </c>
      <c r="C222" t="s">
        <v>253</v>
      </c>
      <c r="D222" t="s">
        <v>576</v>
      </c>
      <c r="E222">
        <v>321</v>
      </c>
      <c r="F222" t="s">
        <v>559</v>
      </c>
      <c r="G222" t="s">
        <v>5</v>
      </c>
      <c r="H222" t="s">
        <v>679</v>
      </c>
      <c r="I222">
        <v>-2.0879999999999999E-2</v>
      </c>
      <c r="J222">
        <v>49.462029999999999</v>
      </c>
      <c r="K222" t="s">
        <v>680</v>
      </c>
      <c r="L222">
        <v>-16.239999999999998</v>
      </c>
      <c r="M222">
        <v>12.94</v>
      </c>
      <c r="N222">
        <v>45.32</v>
      </c>
      <c r="O222">
        <v>13.71</v>
      </c>
      <c r="P222">
        <v>3.3</v>
      </c>
    </row>
    <row r="223" spans="1:16" x14ac:dyDescent="0.3">
      <c r="A223" t="s">
        <v>696</v>
      </c>
      <c r="B223" t="s">
        <v>574</v>
      </c>
      <c r="C223" t="s">
        <v>253</v>
      </c>
      <c r="D223" t="s">
        <v>576</v>
      </c>
      <c r="E223">
        <v>246</v>
      </c>
      <c r="F223" t="s">
        <v>559</v>
      </c>
      <c r="G223" t="s">
        <v>5</v>
      </c>
      <c r="H223" t="s">
        <v>682</v>
      </c>
      <c r="I223">
        <v>8.7533333000000005E-2</v>
      </c>
      <c r="J223">
        <v>49.467199999999998</v>
      </c>
      <c r="K223" t="s">
        <v>697</v>
      </c>
      <c r="L223">
        <v>-17.600000000000001</v>
      </c>
      <c r="M223">
        <v>13.07</v>
      </c>
      <c r="N223">
        <v>46.39</v>
      </c>
      <c r="O223">
        <v>14.32</v>
      </c>
      <c r="P223">
        <v>3.24</v>
      </c>
    </row>
    <row r="224" spans="1:16" x14ac:dyDescent="0.3">
      <c r="A224" t="s">
        <v>698</v>
      </c>
      <c r="B224" t="s">
        <v>574</v>
      </c>
      <c r="C224" t="s">
        <v>253</v>
      </c>
      <c r="D224" t="s">
        <v>576</v>
      </c>
      <c r="E224">
        <v>265</v>
      </c>
      <c r="F224" t="s">
        <v>559</v>
      </c>
      <c r="G224" t="s">
        <v>5</v>
      </c>
      <c r="H224" t="s">
        <v>682</v>
      </c>
      <c r="I224">
        <v>8.7533333000000005E-2</v>
      </c>
      <c r="J224">
        <v>49.467199999999998</v>
      </c>
      <c r="K224" t="s">
        <v>699</v>
      </c>
      <c r="L224">
        <v>-17.53</v>
      </c>
      <c r="M224">
        <v>12.73</v>
      </c>
      <c r="N224">
        <v>46.69</v>
      </c>
      <c r="O224">
        <v>14.45</v>
      </c>
      <c r="P224">
        <v>3.23</v>
      </c>
    </row>
    <row r="225" spans="1:16" x14ac:dyDescent="0.3">
      <c r="A225" t="s">
        <v>700</v>
      </c>
      <c r="B225" t="s">
        <v>574</v>
      </c>
      <c r="C225" t="s">
        <v>253</v>
      </c>
      <c r="D225" t="s">
        <v>576</v>
      </c>
      <c r="E225">
        <v>307</v>
      </c>
      <c r="F225" t="s">
        <v>559</v>
      </c>
      <c r="G225" t="s">
        <v>5</v>
      </c>
      <c r="H225" t="s">
        <v>682</v>
      </c>
      <c r="I225">
        <v>8.7533333000000005E-2</v>
      </c>
      <c r="J225">
        <v>49.467199999999998</v>
      </c>
      <c r="K225" t="s">
        <v>701</v>
      </c>
      <c r="L225">
        <v>-17.079999999999998</v>
      </c>
      <c r="M225">
        <v>12.89</v>
      </c>
      <c r="N225">
        <v>46.87</v>
      </c>
      <c r="O225">
        <v>14.52</v>
      </c>
      <c r="P225">
        <v>3.23</v>
      </c>
    </row>
    <row r="226" spans="1:16" x14ac:dyDescent="0.3">
      <c r="A226" t="s">
        <v>704</v>
      </c>
      <c r="B226" t="s">
        <v>574</v>
      </c>
      <c r="C226" t="s">
        <v>253</v>
      </c>
      <c r="D226" t="s">
        <v>576</v>
      </c>
      <c r="E226">
        <v>283</v>
      </c>
      <c r="F226" t="s">
        <v>559</v>
      </c>
      <c r="G226" t="s">
        <v>5</v>
      </c>
      <c r="H226" t="s">
        <v>705</v>
      </c>
      <c r="I226">
        <v>1.2109999999999999E-2</v>
      </c>
      <c r="J226">
        <v>49.40278</v>
      </c>
      <c r="K226" t="s">
        <v>706</v>
      </c>
      <c r="L226">
        <v>-15.55</v>
      </c>
      <c r="M226">
        <v>13.43</v>
      </c>
      <c r="N226">
        <v>46.37</v>
      </c>
      <c r="O226">
        <v>14.25</v>
      </c>
      <c r="P226">
        <v>3.25</v>
      </c>
    </row>
    <row r="227" spans="1:16" x14ac:dyDescent="0.3">
      <c r="A227" t="s">
        <v>715</v>
      </c>
      <c r="B227" t="s">
        <v>574</v>
      </c>
      <c r="C227" t="s">
        <v>253</v>
      </c>
      <c r="D227" t="s">
        <v>576</v>
      </c>
      <c r="E227">
        <v>257</v>
      </c>
      <c r="F227" t="s">
        <v>559</v>
      </c>
      <c r="G227" t="s">
        <v>5</v>
      </c>
      <c r="H227" t="s">
        <v>713</v>
      </c>
      <c r="I227">
        <v>-3.0899999999999999E-3</v>
      </c>
      <c r="J227">
        <v>49.425490000000003</v>
      </c>
      <c r="K227" t="s">
        <v>716</v>
      </c>
      <c r="L227">
        <v>-17.25</v>
      </c>
      <c r="M227">
        <v>12.1</v>
      </c>
      <c r="N227">
        <v>47.19</v>
      </c>
      <c r="O227">
        <v>14.45</v>
      </c>
      <c r="P227">
        <v>3.27</v>
      </c>
    </row>
    <row r="228" spans="1:16" x14ac:dyDescent="0.3">
      <c r="A228" t="s">
        <v>717</v>
      </c>
      <c r="B228" t="s">
        <v>574</v>
      </c>
      <c r="C228" t="s">
        <v>253</v>
      </c>
      <c r="D228" t="s">
        <v>576</v>
      </c>
      <c r="E228">
        <v>243</v>
      </c>
      <c r="F228" t="s">
        <v>559</v>
      </c>
      <c r="G228" t="s">
        <v>5</v>
      </c>
      <c r="H228" t="s">
        <v>713</v>
      </c>
      <c r="I228">
        <v>-3.0899999999999999E-3</v>
      </c>
      <c r="J228">
        <v>49.425490000000003</v>
      </c>
      <c r="K228" t="s">
        <v>718</v>
      </c>
      <c r="L228">
        <v>-15.88</v>
      </c>
      <c r="M228">
        <v>12.62</v>
      </c>
      <c r="N228">
        <v>46.62</v>
      </c>
      <c r="O228">
        <v>14.28</v>
      </c>
      <c r="P228">
        <v>3.27</v>
      </c>
    </row>
    <row r="229" spans="1:16" x14ac:dyDescent="0.3">
      <c r="A229" t="s">
        <v>735</v>
      </c>
      <c r="B229" t="s">
        <v>574</v>
      </c>
      <c r="C229" t="s">
        <v>253</v>
      </c>
      <c r="D229" t="s">
        <v>737</v>
      </c>
      <c r="E229">
        <v>276</v>
      </c>
      <c r="F229" t="s">
        <v>559</v>
      </c>
      <c r="G229" t="s">
        <v>17</v>
      </c>
      <c r="H229" t="s">
        <v>727</v>
      </c>
      <c r="I229">
        <v>9.6833332999999994E-2</v>
      </c>
      <c r="J229">
        <v>49.448933330000003</v>
      </c>
      <c r="K229" t="s">
        <v>736</v>
      </c>
      <c r="L229">
        <v>-17.14</v>
      </c>
      <c r="M229">
        <v>12.88</v>
      </c>
      <c r="N229">
        <v>46.14</v>
      </c>
      <c r="O229">
        <v>14.16</v>
      </c>
      <c r="P229">
        <v>3.26</v>
      </c>
    </row>
    <row r="230" spans="1:16" x14ac:dyDescent="0.3">
      <c r="A230" t="s">
        <v>829</v>
      </c>
      <c r="B230" t="s">
        <v>574</v>
      </c>
      <c r="C230" t="s">
        <v>253</v>
      </c>
      <c r="D230" t="s">
        <v>737</v>
      </c>
      <c r="E230">
        <v>224</v>
      </c>
      <c r="F230" t="s">
        <v>559</v>
      </c>
      <c r="G230" t="s">
        <v>3</v>
      </c>
      <c r="H230" t="s">
        <v>359</v>
      </c>
      <c r="I230">
        <v>0.14815999999999999</v>
      </c>
      <c r="J230">
        <v>49.422139999999999</v>
      </c>
      <c r="K230" t="s">
        <v>830</v>
      </c>
      <c r="L230">
        <v>-18.71</v>
      </c>
      <c r="M230">
        <v>12.6</v>
      </c>
      <c r="N230">
        <v>43.84</v>
      </c>
      <c r="O230">
        <v>13.85</v>
      </c>
      <c r="P230">
        <v>3.17</v>
      </c>
    </row>
    <row r="231" spans="1:16" x14ac:dyDescent="0.3">
      <c r="A231" t="s">
        <v>831</v>
      </c>
      <c r="B231" t="s">
        <v>574</v>
      </c>
      <c r="C231" t="s">
        <v>253</v>
      </c>
      <c r="D231" t="s">
        <v>737</v>
      </c>
      <c r="E231">
        <v>238</v>
      </c>
      <c r="F231" t="s">
        <v>559</v>
      </c>
      <c r="G231" t="s">
        <v>3</v>
      </c>
      <c r="H231" t="s">
        <v>359</v>
      </c>
      <c r="I231">
        <v>0.14815999999999999</v>
      </c>
      <c r="J231">
        <v>49.422139999999999</v>
      </c>
      <c r="K231" t="s">
        <v>832</v>
      </c>
      <c r="L231">
        <v>-17.38</v>
      </c>
      <c r="M231">
        <v>12.78</v>
      </c>
      <c r="N231">
        <v>46.91</v>
      </c>
      <c r="O231">
        <v>14.66</v>
      </c>
      <c r="P231">
        <v>3.2</v>
      </c>
    </row>
    <row r="232" spans="1:16" x14ac:dyDescent="0.3">
      <c r="A232" t="s">
        <v>860</v>
      </c>
      <c r="B232" t="s">
        <v>574</v>
      </c>
      <c r="C232" t="s">
        <v>253</v>
      </c>
      <c r="D232" t="s">
        <v>737</v>
      </c>
      <c r="E232">
        <v>218</v>
      </c>
      <c r="F232" t="s">
        <v>559</v>
      </c>
      <c r="G232" t="s">
        <v>3</v>
      </c>
      <c r="H232" t="s">
        <v>840</v>
      </c>
      <c r="I232">
        <v>0.14701666699999999</v>
      </c>
      <c r="J232">
        <v>49.421633329999999</v>
      </c>
      <c r="K232" t="s">
        <v>861</v>
      </c>
      <c r="L232">
        <v>-17.66</v>
      </c>
      <c r="M232">
        <v>12.15</v>
      </c>
      <c r="N232">
        <v>47.24</v>
      </c>
      <c r="O232">
        <v>14.6</v>
      </c>
      <c r="P232">
        <v>3.24</v>
      </c>
    </row>
    <row r="233" spans="1:16" x14ac:dyDescent="0.3">
      <c r="A233" t="s">
        <v>862</v>
      </c>
      <c r="B233" t="s">
        <v>574</v>
      </c>
      <c r="C233" t="s">
        <v>253</v>
      </c>
      <c r="D233" t="s">
        <v>737</v>
      </c>
      <c r="E233">
        <v>212</v>
      </c>
      <c r="F233" t="s">
        <v>559</v>
      </c>
      <c r="G233" t="s">
        <v>3</v>
      </c>
      <c r="H233" t="s">
        <v>840</v>
      </c>
      <c r="I233">
        <v>0.14701666699999999</v>
      </c>
      <c r="J233">
        <v>49.421633329999999</v>
      </c>
      <c r="K233" t="s">
        <v>863</v>
      </c>
      <c r="L233">
        <v>-16.760000000000002</v>
      </c>
      <c r="M233">
        <v>12.52</v>
      </c>
      <c r="N233">
        <v>45.76</v>
      </c>
      <c r="O233">
        <v>14.42</v>
      </c>
      <c r="P233">
        <v>3.17</v>
      </c>
    </row>
    <row r="234" spans="1:16" x14ac:dyDescent="0.3">
      <c r="A234" t="s">
        <v>983</v>
      </c>
      <c r="B234" t="s">
        <v>574</v>
      </c>
      <c r="C234" t="s">
        <v>252</v>
      </c>
      <c r="D234" t="s">
        <v>582</v>
      </c>
      <c r="E234">
        <v>58</v>
      </c>
      <c r="F234" t="s">
        <v>882</v>
      </c>
      <c r="G234" t="s">
        <v>5</v>
      </c>
      <c r="H234" t="s">
        <v>349</v>
      </c>
      <c r="I234">
        <v>9.3483333000000002E-2</v>
      </c>
      <c r="J234">
        <v>49.468016669999997</v>
      </c>
      <c r="K234" t="s">
        <v>984</v>
      </c>
      <c r="L234">
        <v>-17.95</v>
      </c>
      <c r="M234">
        <v>11.91</v>
      </c>
      <c r="N234">
        <v>44.2</v>
      </c>
      <c r="O234">
        <v>13.54</v>
      </c>
      <c r="P234">
        <v>3.26</v>
      </c>
    </row>
    <row r="235" spans="1:16" x14ac:dyDescent="0.3">
      <c r="A235" t="s">
        <v>985</v>
      </c>
      <c r="B235" t="s">
        <v>574</v>
      </c>
      <c r="C235" t="s">
        <v>252</v>
      </c>
      <c r="D235" t="s">
        <v>582</v>
      </c>
      <c r="E235">
        <v>68</v>
      </c>
      <c r="F235" t="s">
        <v>882</v>
      </c>
      <c r="G235" t="s">
        <v>5</v>
      </c>
      <c r="H235" t="s">
        <v>349</v>
      </c>
      <c r="I235">
        <v>9.3483333000000002E-2</v>
      </c>
      <c r="J235">
        <v>49.468016669999997</v>
      </c>
      <c r="K235" t="s">
        <v>986</v>
      </c>
      <c r="L235">
        <v>-18.22</v>
      </c>
      <c r="M235">
        <v>13.89</v>
      </c>
      <c r="N235">
        <v>45.02</v>
      </c>
      <c r="O235">
        <v>13.9</v>
      </c>
      <c r="P235">
        <v>3.24</v>
      </c>
    </row>
    <row r="236" spans="1:16" x14ac:dyDescent="0.3">
      <c r="A236" t="s">
        <v>987</v>
      </c>
      <c r="B236" t="s">
        <v>574</v>
      </c>
      <c r="C236" t="s">
        <v>252</v>
      </c>
      <c r="D236" t="s">
        <v>582</v>
      </c>
      <c r="E236">
        <v>49</v>
      </c>
      <c r="F236" t="s">
        <v>882</v>
      </c>
      <c r="G236" t="s">
        <v>5</v>
      </c>
      <c r="H236" t="s">
        <v>349</v>
      </c>
      <c r="I236">
        <v>9.3483333000000002E-2</v>
      </c>
      <c r="J236">
        <v>49.468016669999997</v>
      </c>
      <c r="K236" t="s">
        <v>988</v>
      </c>
      <c r="L236">
        <v>-17.46</v>
      </c>
      <c r="M236">
        <v>11.68</v>
      </c>
      <c r="N236">
        <v>42.37</v>
      </c>
      <c r="O236">
        <v>12.74</v>
      </c>
      <c r="P236">
        <v>3.33</v>
      </c>
    </row>
    <row r="237" spans="1:16" x14ac:dyDescent="0.3">
      <c r="A237" t="s">
        <v>989</v>
      </c>
      <c r="B237" t="s">
        <v>574</v>
      </c>
      <c r="C237" t="s">
        <v>252</v>
      </c>
      <c r="D237" t="s">
        <v>582</v>
      </c>
      <c r="E237">
        <v>73</v>
      </c>
      <c r="F237" t="s">
        <v>882</v>
      </c>
      <c r="G237" t="s">
        <v>5</v>
      </c>
      <c r="H237" t="s">
        <v>349</v>
      </c>
      <c r="I237">
        <v>9.3483333000000002E-2</v>
      </c>
      <c r="J237">
        <v>49.468016669999997</v>
      </c>
      <c r="K237" t="s">
        <v>990</v>
      </c>
      <c r="L237">
        <v>-18.55</v>
      </c>
      <c r="M237">
        <v>11.56</v>
      </c>
      <c r="N237">
        <v>44.32</v>
      </c>
      <c r="O237">
        <v>13.8</v>
      </c>
      <c r="P237">
        <v>3.21</v>
      </c>
    </row>
    <row r="238" spans="1:16" x14ac:dyDescent="0.3">
      <c r="A238" t="s">
        <v>991</v>
      </c>
      <c r="B238" t="s">
        <v>574</v>
      </c>
      <c r="C238" t="s">
        <v>252</v>
      </c>
      <c r="D238" t="s">
        <v>582</v>
      </c>
      <c r="E238">
        <v>57</v>
      </c>
      <c r="F238" t="s">
        <v>882</v>
      </c>
      <c r="G238" t="s">
        <v>5</v>
      </c>
      <c r="H238" t="s">
        <v>349</v>
      </c>
      <c r="I238">
        <v>9.3483333000000002E-2</v>
      </c>
      <c r="J238">
        <v>49.468016669999997</v>
      </c>
      <c r="K238" t="s">
        <v>992</v>
      </c>
      <c r="L238">
        <v>-17.920000000000002</v>
      </c>
      <c r="M238">
        <v>11.76</v>
      </c>
      <c r="N238">
        <v>43.62</v>
      </c>
      <c r="O238">
        <v>13.3</v>
      </c>
      <c r="P238">
        <v>3.28</v>
      </c>
    </row>
    <row r="239" spans="1:16" x14ac:dyDescent="0.3">
      <c r="A239" t="s">
        <v>993</v>
      </c>
      <c r="B239" t="s">
        <v>574</v>
      </c>
      <c r="C239" t="s">
        <v>252</v>
      </c>
      <c r="D239" t="s">
        <v>582</v>
      </c>
      <c r="E239">
        <v>55</v>
      </c>
      <c r="F239" t="s">
        <v>882</v>
      </c>
      <c r="G239" t="s">
        <v>5</v>
      </c>
      <c r="H239" t="s">
        <v>349</v>
      </c>
      <c r="I239">
        <v>9.3483333000000002E-2</v>
      </c>
      <c r="J239">
        <v>49.468016669999997</v>
      </c>
      <c r="K239" t="s">
        <v>994</v>
      </c>
      <c r="L239">
        <v>-18.440000000000001</v>
      </c>
      <c r="M239">
        <v>10.87</v>
      </c>
      <c r="N239">
        <v>44.06</v>
      </c>
      <c r="O239">
        <v>13.1</v>
      </c>
      <c r="P239">
        <v>3.36</v>
      </c>
    </row>
    <row r="240" spans="1:16" x14ac:dyDescent="0.3">
      <c r="A240" t="s">
        <v>995</v>
      </c>
      <c r="B240" t="s">
        <v>574</v>
      </c>
      <c r="C240" t="s">
        <v>252</v>
      </c>
      <c r="D240" t="s">
        <v>582</v>
      </c>
      <c r="E240">
        <v>61</v>
      </c>
      <c r="F240" t="s">
        <v>882</v>
      </c>
      <c r="G240" t="s">
        <v>5</v>
      </c>
      <c r="H240" t="s">
        <v>349</v>
      </c>
      <c r="I240">
        <v>9.3483333000000002E-2</v>
      </c>
      <c r="J240">
        <v>49.468016669999997</v>
      </c>
      <c r="K240" t="s">
        <v>996</v>
      </c>
      <c r="L240">
        <v>-18.059999999999999</v>
      </c>
      <c r="M240">
        <v>11.39</v>
      </c>
      <c r="N240">
        <v>43.8</v>
      </c>
      <c r="O240">
        <v>13.39</v>
      </c>
      <c r="P240">
        <v>3.27</v>
      </c>
    </row>
    <row r="241" spans="1:16" x14ac:dyDescent="0.3">
      <c r="A241" t="s">
        <v>997</v>
      </c>
      <c r="B241" t="s">
        <v>574</v>
      </c>
      <c r="C241" t="s">
        <v>252</v>
      </c>
      <c r="D241" t="s">
        <v>582</v>
      </c>
      <c r="E241">
        <v>62</v>
      </c>
      <c r="F241" t="s">
        <v>882</v>
      </c>
      <c r="G241" t="s">
        <v>5</v>
      </c>
      <c r="H241" t="s">
        <v>349</v>
      </c>
      <c r="I241">
        <v>9.3483333000000002E-2</v>
      </c>
      <c r="J241">
        <v>49.468016669999997</v>
      </c>
      <c r="K241" t="s">
        <v>998</v>
      </c>
      <c r="L241">
        <v>-18.43</v>
      </c>
      <c r="M241">
        <v>11.71</v>
      </c>
      <c r="N241">
        <v>43.92</v>
      </c>
      <c r="O241">
        <v>13.23</v>
      </c>
      <c r="P241">
        <v>3.32</v>
      </c>
    </row>
    <row r="242" spans="1:16" x14ac:dyDescent="0.3">
      <c r="A242" t="s">
        <v>1036</v>
      </c>
      <c r="B242" t="s">
        <v>574</v>
      </c>
      <c r="C242" t="s">
        <v>252</v>
      </c>
      <c r="D242" t="s">
        <v>582</v>
      </c>
      <c r="E242">
        <v>48</v>
      </c>
      <c r="F242" t="s">
        <v>882</v>
      </c>
      <c r="G242" t="s">
        <v>5</v>
      </c>
      <c r="H242" t="s">
        <v>1037</v>
      </c>
      <c r="I242">
        <v>5.7183333000000003E-2</v>
      </c>
      <c r="J242">
        <v>49.38591667</v>
      </c>
      <c r="K242" t="s">
        <v>1038</v>
      </c>
      <c r="L242">
        <v>-18.37</v>
      </c>
      <c r="M242">
        <v>11.39</v>
      </c>
      <c r="N242">
        <v>43.34</v>
      </c>
      <c r="O242">
        <v>13.03</v>
      </c>
      <c r="P242">
        <v>3.33</v>
      </c>
    </row>
    <row r="243" spans="1:16" x14ac:dyDescent="0.3">
      <c r="A243" t="s">
        <v>1039</v>
      </c>
      <c r="B243" t="s">
        <v>574</v>
      </c>
      <c r="C243" t="s">
        <v>252</v>
      </c>
      <c r="D243" t="s">
        <v>582</v>
      </c>
      <c r="E243">
        <v>87</v>
      </c>
      <c r="F243" t="s">
        <v>882</v>
      </c>
      <c r="G243" t="s">
        <v>5</v>
      </c>
      <c r="H243" t="s">
        <v>1037</v>
      </c>
      <c r="I243">
        <v>5.7183333000000003E-2</v>
      </c>
      <c r="J243">
        <v>49.38591667</v>
      </c>
      <c r="K243" t="s">
        <v>1040</v>
      </c>
      <c r="L243">
        <v>-18.28</v>
      </c>
      <c r="M243">
        <v>12.41</v>
      </c>
      <c r="N243">
        <v>44.9</v>
      </c>
      <c r="O243">
        <v>13.76</v>
      </c>
      <c r="P243">
        <v>3.26</v>
      </c>
    </row>
    <row r="244" spans="1:16" x14ac:dyDescent="0.3">
      <c r="A244" t="s">
        <v>951</v>
      </c>
      <c r="B244" t="s">
        <v>574</v>
      </c>
      <c r="C244" t="s">
        <v>252</v>
      </c>
      <c r="D244" t="s">
        <v>672</v>
      </c>
      <c r="E244">
        <v>63</v>
      </c>
      <c r="F244" t="s">
        <v>882</v>
      </c>
      <c r="G244" t="s">
        <v>17</v>
      </c>
      <c r="H244" t="s">
        <v>368</v>
      </c>
      <c r="I244">
        <v>0.1041</v>
      </c>
      <c r="J244">
        <v>49.447450000000003</v>
      </c>
      <c r="K244" t="s">
        <v>952</v>
      </c>
      <c r="L244">
        <v>-18.100000000000001</v>
      </c>
      <c r="M244">
        <v>14.3</v>
      </c>
      <c r="N244">
        <v>44.9</v>
      </c>
      <c r="O244">
        <v>13.77</v>
      </c>
      <c r="P244">
        <v>3.26</v>
      </c>
    </row>
    <row r="245" spans="1:16" x14ac:dyDescent="0.3">
      <c r="A245" t="s">
        <v>953</v>
      </c>
      <c r="B245" t="s">
        <v>574</v>
      </c>
      <c r="C245" t="s">
        <v>252</v>
      </c>
      <c r="D245" t="s">
        <v>672</v>
      </c>
      <c r="E245">
        <v>65</v>
      </c>
      <c r="F245" t="s">
        <v>882</v>
      </c>
      <c r="G245" t="s">
        <v>17</v>
      </c>
      <c r="H245" t="s">
        <v>368</v>
      </c>
      <c r="I245">
        <v>0.1041</v>
      </c>
      <c r="J245">
        <v>49.447450000000003</v>
      </c>
      <c r="K245" t="s">
        <v>954</v>
      </c>
      <c r="L245">
        <v>-18.43</v>
      </c>
      <c r="M245">
        <v>14.36</v>
      </c>
      <c r="N245">
        <v>44.87</v>
      </c>
      <c r="O245">
        <v>13.72</v>
      </c>
      <c r="P245">
        <v>3.27</v>
      </c>
    </row>
    <row r="246" spans="1:16" x14ac:dyDescent="0.3">
      <c r="A246" t="s">
        <v>1073</v>
      </c>
      <c r="B246" t="s">
        <v>574</v>
      </c>
      <c r="C246" t="s">
        <v>252</v>
      </c>
      <c r="D246" t="s">
        <v>645</v>
      </c>
      <c r="E246">
        <v>74</v>
      </c>
      <c r="F246" t="s">
        <v>882</v>
      </c>
      <c r="G246" t="s">
        <v>17</v>
      </c>
      <c r="H246" t="s">
        <v>1071</v>
      </c>
      <c r="I246">
        <v>0.24790000000000001</v>
      </c>
      <c r="J246">
        <v>49.438933329999998</v>
      </c>
      <c r="K246" t="s">
        <v>1074</v>
      </c>
      <c r="L246">
        <v>-18.690000000000001</v>
      </c>
      <c r="M246">
        <v>14.07</v>
      </c>
      <c r="N246">
        <v>45.11</v>
      </c>
      <c r="O246">
        <v>13.97</v>
      </c>
      <c r="P246">
        <v>3.23</v>
      </c>
    </row>
    <row r="247" spans="1:16" x14ac:dyDescent="0.3">
      <c r="A247" t="s">
        <v>1075</v>
      </c>
      <c r="B247" t="s">
        <v>574</v>
      </c>
      <c r="C247" t="s">
        <v>252</v>
      </c>
      <c r="D247" t="s">
        <v>645</v>
      </c>
      <c r="E247">
        <v>52</v>
      </c>
      <c r="F247" t="s">
        <v>882</v>
      </c>
      <c r="G247" t="s">
        <v>17</v>
      </c>
      <c r="H247" t="s">
        <v>1071</v>
      </c>
      <c r="I247">
        <v>0.24790000000000001</v>
      </c>
      <c r="J247">
        <v>49.438933329999998</v>
      </c>
      <c r="K247" t="s">
        <v>1076</v>
      </c>
      <c r="L247">
        <v>-18.739999999999998</v>
      </c>
      <c r="M247">
        <v>13.2</v>
      </c>
      <c r="N247">
        <v>44.01</v>
      </c>
      <c r="O247">
        <v>13.43</v>
      </c>
      <c r="P247">
        <v>3.28</v>
      </c>
    </row>
    <row r="248" spans="1:16" x14ac:dyDescent="0.3">
      <c r="A248" t="s">
        <v>1077</v>
      </c>
      <c r="B248" t="s">
        <v>574</v>
      </c>
      <c r="C248" t="s">
        <v>252</v>
      </c>
      <c r="D248" t="s">
        <v>645</v>
      </c>
      <c r="E248">
        <v>46</v>
      </c>
      <c r="F248" t="s">
        <v>882</v>
      </c>
      <c r="G248" t="s">
        <v>17</v>
      </c>
      <c r="H248" t="s">
        <v>1071</v>
      </c>
      <c r="I248">
        <v>0.24790000000000001</v>
      </c>
      <c r="J248">
        <v>49.438933329999998</v>
      </c>
      <c r="K248" t="s">
        <v>1078</v>
      </c>
      <c r="L248">
        <v>-19.57</v>
      </c>
      <c r="M248">
        <v>11.9</v>
      </c>
      <c r="N248">
        <v>43.02</v>
      </c>
      <c r="O248">
        <v>13.3</v>
      </c>
      <c r="P248">
        <v>3.23</v>
      </c>
    </row>
    <row r="249" spans="1:16" x14ac:dyDescent="0.3">
      <c r="A249" t="s">
        <v>1079</v>
      </c>
      <c r="B249" t="s">
        <v>574</v>
      </c>
      <c r="C249" t="s">
        <v>252</v>
      </c>
      <c r="D249" t="s">
        <v>645</v>
      </c>
      <c r="E249">
        <v>50</v>
      </c>
      <c r="F249" t="s">
        <v>882</v>
      </c>
      <c r="G249" t="s">
        <v>17</v>
      </c>
      <c r="H249" t="s">
        <v>1071</v>
      </c>
      <c r="I249">
        <v>0.24790000000000001</v>
      </c>
      <c r="J249">
        <v>49.438933329999998</v>
      </c>
      <c r="K249" t="s">
        <v>1080</v>
      </c>
      <c r="L249">
        <v>-19.57</v>
      </c>
      <c r="M249">
        <v>12.39</v>
      </c>
      <c r="N249">
        <v>43.07</v>
      </c>
      <c r="O249">
        <v>13.31</v>
      </c>
      <c r="P249">
        <v>3.24</v>
      </c>
    </row>
    <row r="250" spans="1:16" x14ac:dyDescent="0.3">
      <c r="A250" t="s">
        <v>1081</v>
      </c>
      <c r="B250" t="s">
        <v>574</v>
      </c>
      <c r="C250" t="s">
        <v>252</v>
      </c>
      <c r="D250" t="s">
        <v>645</v>
      </c>
      <c r="E250">
        <v>39</v>
      </c>
      <c r="F250" t="s">
        <v>882</v>
      </c>
      <c r="G250" t="s">
        <v>17</v>
      </c>
      <c r="H250" t="s">
        <v>1071</v>
      </c>
      <c r="I250">
        <v>0.24790000000000001</v>
      </c>
      <c r="J250">
        <v>49.438933329999998</v>
      </c>
      <c r="K250" t="s">
        <v>1082</v>
      </c>
      <c r="L250">
        <v>-19.59</v>
      </c>
      <c r="M250">
        <v>12.44</v>
      </c>
      <c r="N250">
        <v>42.04</v>
      </c>
      <c r="O250">
        <v>13.03</v>
      </c>
      <c r="P250">
        <v>3.23</v>
      </c>
    </row>
    <row r="251" spans="1:16" x14ac:dyDescent="0.3">
      <c r="A251" t="s">
        <v>1083</v>
      </c>
      <c r="B251" t="s">
        <v>574</v>
      </c>
      <c r="C251" t="s">
        <v>252</v>
      </c>
      <c r="D251" t="s">
        <v>645</v>
      </c>
      <c r="E251">
        <v>45</v>
      </c>
      <c r="F251" t="s">
        <v>882</v>
      </c>
      <c r="G251" t="s">
        <v>17</v>
      </c>
      <c r="H251" t="s">
        <v>1071</v>
      </c>
      <c r="I251">
        <v>0.24790000000000001</v>
      </c>
      <c r="J251">
        <v>49.438933329999998</v>
      </c>
      <c r="K251" t="s">
        <v>1084</v>
      </c>
      <c r="L251">
        <v>-17.66</v>
      </c>
      <c r="M251">
        <v>14.1</v>
      </c>
      <c r="N251">
        <v>43.41</v>
      </c>
      <c r="O251">
        <v>13.35</v>
      </c>
      <c r="P251">
        <v>3.25</v>
      </c>
    </row>
    <row r="252" spans="1:16" x14ac:dyDescent="0.3">
      <c r="A252" t="s">
        <v>955</v>
      </c>
      <c r="B252" t="s">
        <v>574</v>
      </c>
      <c r="C252" t="s">
        <v>252</v>
      </c>
      <c r="D252" t="s">
        <v>672</v>
      </c>
      <c r="E252">
        <v>65</v>
      </c>
      <c r="F252" t="s">
        <v>882</v>
      </c>
      <c r="G252" t="s">
        <v>3</v>
      </c>
      <c r="H252" t="s">
        <v>956</v>
      </c>
      <c r="I252">
        <v>0.18593333300000001</v>
      </c>
      <c r="J252">
        <v>49.420283329999997</v>
      </c>
      <c r="K252" t="s">
        <v>957</v>
      </c>
      <c r="L252">
        <v>-18.05</v>
      </c>
      <c r="M252">
        <v>12.8</v>
      </c>
      <c r="N252">
        <v>43.67</v>
      </c>
      <c r="O252">
        <v>13.74</v>
      </c>
      <c r="P252">
        <v>3.18</v>
      </c>
    </row>
    <row r="253" spans="1:16" x14ac:dyDescent="0.3">
      <c r="A253" t="s">
        <v>1085</v>
      </c>
      <c r="B253" t="s">
        <v>574</v>
      </c>
      <c r="C253" t="s">
        <v>252</v>
      </c>
      <c r="D253" t="s">
        <v>672</v>
      </c>
      <c r="E253">
        <v>88</v>
      </c>
      <c r="F253" t="s">
        <v>882</v>
      </c>
      <c r="G253" t="s">
        <v>3</v>
      </c>
      <c r="H253" t="s">
        <v>956</v>
      </c>
      <c r="I253">
        <v>0.18593333300000001</v>
      </c>
      <c r="J253">
        <v>49.420283329999997</v>
      </c>
      <c r="K253" t="s">
        <v>1086</v>
      </c>
      <c r="L253">
        <v>-18.09</v>
      </c>
      <c r="M253">
        <v>14.2</v>
      </c>
      <c r="N253">
        <v>44.33</v>
      </c>
      <c r="O253">
        <v>13.8</v>
      </c>
      <c r="P253">
        <v>3.21</v>
      </c>
    </row>
    <row r="254" spans="1:16" x14ac:dyDescent="0.3">
      <c r="A254" t="s">
        <v>1087</v>
      </c>
      <c r="B254" t="s">
        <v>574</v>
      </c>
      <c r="C254" t="s">
        <v>252</v>
      </c>
      <c r="D254" t="s">
        <v>672</v>
      </c>
      <c r="E254">
        <v>64</v>
      </c>
      <c r="F254" t="s">
        <v>882</v>
      </c>
      <c r="G254" t="s">
        <v>3</v>
      </c>
      <c r="H254" t="s">
        <v>956</v>
      </c>
      <c r="I254">
        <v>0.18593333300000001</v>
      </c>
      <c r="J254">
        <v>49.420283329999997</v>
      </c>
      <c r="K254" t="s">
        <v>1088</v>
      </c>
      <c r="L254">
        <v>-18.14</v>
      </c>
      <c r="M254">
        <v>13</v>
      </c>
      <c r="N254">
        <v>43.52</v>
      </c>
      <c r="O254">
        <v>13.67</v>
      </c>
      <c r="P254">
        <v>3.18</v>
      </c>
    </row>
    <row r="255" spans="1:16" x14ac:dyDescent="0.3">
      <c r="A255" t="s">
        <v>1089</v>
      </c>
      <c r="B255" t="s">
        <v>574</v>
      </c>
      <c r="C255" t="s">
        <v>252</v>
      </c>
      <c r="D255" t="s">
        <v>672</v>
      </c>
      <c r="E255">
        <v>61</v>
      </c>
      <c r="F255" t="s">
        <v>882</v>
      </c>
      <c r="G255" t="s">
        <v>3</v>
      </c>
      <c r="H255" t="s">
        <v>956</v>
      </c>
      <c r="I255">
        <v>0.18593333300000001</v>
      </c>
      <c r="J255">
        <v>49.420283329999997</v>
      </c>
      <c r="K255" t="s">
        <v>1090</v>
      </c>
      <c r="L255">
        <v>-18.010000000000002</v>
      </c>
      <c r="M255">
        <v>12.87</v>
      </c>
      <c r="N255">
        <v>43.41</v>
      </c>
      <c r="O255">
        <v>13.69</v>
      </c>
      <c r="P255">
        <v>3.17</v>
      </c>
    </row>
    <row r="256" spans="1:16" x14ac:dyDescent="0.3">
      <c r="A256" t="s">
        <v>1097</v>
      </c>
      <c r="B256" t="s">
        <v>574</v>
      </c>
      <c r="C256" t="s">
        <v>252</v>
      </c>
      <c r="D256" t="s">
        <v>582</v>
      </c>
      <c r="E256">
        <v>76</v>
      </c>
      <c r="F256" t="s">
        <v>882</v>
      </c>
      <c r="G256" t="s">
        <v>3</v>
      </c>
      <c r="H256" t="s">
        <v>797</v>
      </c>
      <c r="I256">
        <v>0.170133333</v>
      </c>
      <c r="J256">
        <v>49.416483329999998</v>
      </c>
      <c r="K256" t="s">
        <v>1098</v>
      </c>
      <c r="L256">
        <v>-17.91</v>
      </c>
      <c r="M256">
        <v>12.41</v>
      </c>
      <c r="N256">
        <v>44.69</v>
      </c>
      <c r="O256">
        <v>13.94</v>
      </c>
      <c r="P256">
        <v>3.21</v>
      </c>
    </row>
    <row r="257" spans="1:16" x14ac:dyDescent="0.3">
      <c r="A257" t="s">
        <v>1099</v>
      </c>
      <c r="B257" t="s">
        <v>574</v>
      </c>
      <c r="C257" t="s">
        <v>252</v>
      </c>
      <c r="D257" t="s">
        <v>672</v>
      </c>
      <c r="E257">
        <v>79</v>
      </c>
      <c r="F257" t="s">
        <v>882</v>
      </c>
      <c r="G257" t="s">
        <v>3</v>
      </c>
      <c r="H257" t="s">
        <v>359</v>
      </c>
      <c r="I257">
        <v>0.141633333</v>
      </c>
      <c r="J257">
        <v>49.42208333</v>
      </c>
      <c r="K257" t="s">
        <v>1100</v>
      </c>
      <c r="L257">
        <v>-19.32</v>
      </c>
      <c r="M257">
        <v>12.66</v>
      </c>
      <c r="N257">
        <v>45</v>
      </c>
      <c r="O257">
        <v>13.96</v>
      </c>
      <c r="P257">
        <v>3.22</v>
      </c>
    </row>
    <row r="258" spans="1:16" x14ac:dyDescent="0.3">
      <c r="A258" t="s">
        <v>1101</v>
      </c>
      <c r="B258" t="s">
        <v>574</v>
      </c>
      <c r="C258" t="s">
        <v>252</v>
      </c>
      <c r="D258" t="s">
        <v>672</v>
      </c>
      <c r="E258">
        <v>48</v>
      </c>
      <c r="F258" t="s">
        <v>882</v>
      </c>
      <c r="G258" t="s">
        <v>3</v>
      </c>
      <c r="H258" t="s">
        <v>359</v>
      </c>
      <c r="I258">
        <v>0.141633333</v>
      </c>
      <c r="J258">
        <v>49.42208333</v>
      </c>
      <c r="K258" t="s">
        <v>1102</v>
      </c>
      <c r="L258">
        <v>-18.8</v>
      </c>
      <c r="M258">
        <v>11.97</v>
      </c>
      <c r="N258">
        <v>43.62</v>
      </c>
      <c r="O258">
        <v>13.05</v>
      </c>
      <c r="P258">
        <v>3.34</v>
      </c>
    </row>
    <row r="259" spans="1:16" x14ac:dyDescent="0.3">
      <c r="A259" t="s">
        <v>1173</v>
      </c>
      <c r="B259" t="s">
        <v>574</v>
      </c>
      <c r="C259" t="s">
        <v>252</v>
      </c>
      <c r="D259" t="s">
        <v>582</v>
      </c>
      <c r="E259">
        <v>76</v>
      </c>
      <c r="F259" t="s">
        <v>882</v>
      </c>
      <c r="G259" t="s">
        <v>3</v>
      </c>
      <c r="H259" t="s">
        <v>361</v>
      </c>
      <c r="I259">
        <v>9.2183333000000006E-2</v>
      </c>
      <c r="J259">
        <v>49.405533329999997</v>
      </c>
      <c r="K259" t="s">
        <v>1174</v>
      </c>
      <c r="L259">
        <v>-18.88</v>
      </c>
      <c r="M259">
        <v>11.17</v>
      </c>
      <c r="N259">
        <v>43.8</v>
      </c>
      <c r="O259">
        <v>13.66</v>
      </c>
      <c r="P259">
        <v>3.21</v>
      </c>
    </row>
    <row r="260" spans="1:16" x14ac:dyDescent="0.3">
      <c r="A260" t="s">
        <v>1175</v>
      </c>
      <c r="B260" t="s">
        <v>574</v>
      </c>
      <c r="C260" t="s">
        <v>252</v>
      </c>
      <c r="D260" t="s">
        <v>582</v>
      </c>
      <c r="E260">
        <v>112</v>
      </c>
      <c r="F260" t="s">
        <v>882</v>
      </c>
      <c r="G260" t="s">
        <v>3</v>
      </c>
      <c r="H260" t="s">
        <v>361</v>
      </c>
      <c r="I260">
        <v>9.2183333000000006E-2</v>
      </c>
      <c r="J260">
        <v>49.405533329999997</v>
      </c>
      <c r="K260" t="s">
        <v>1176</v>
      </c>
      <c r="L260">
        <v>-18.89</v>
      </c>
      <c r="M260">
        <v>13.65</v>
      </c>
      <c r="N260">
        <v>45.22</v>
      </c>
      <c r="O260">
        <v>14.11</v>
      </c>
      <c r="P260">
        <v>3.21</v>
      </c>
    </row>
    <row r="261" spans="1:16" x14ac:dyDescent="0.3">
      <c r="A261" t="s">
        <v>1177</v>
      </c>
      <c r="B261" t="s">
        <v>574</v>
      </c>
      <c r="C261" t="s">
        <v>252</v>
      </c>
      <c r="D261" t="s">
        <v>582</v>
      </c>
      <c r="E261">
        <v>60</v>
      </c>
      <c r="F261" t="s">
        <v>882</v>
      </c>
      <c r="G261" t="s">
        <v>3</v>
      </c>
      <c r="H261" t="s">
        <v>361</v>
      </c>
      <c r="I261">
        <v>9.2183333000000006E-2</v>
      </c>
      <c r="J261">
        <v>49.405533329999997</v>
      </c>
      <c r="K261" t="s">
        <v>1178</v>
      </c>
      <c r="L261">
        <v>-20.260000000000002</v>
      </c>
      <c r="M261">
        <v>14.19</v>
      </c>
      <c r="N261">
        <v>43.31</v>
      </c>
      <c r="O261">
        <v>13.37</v>
      </c>
      <c r="P261">
        <v>3.24</v>
      </c>
    </row>
    <row r="262" spans="1:16" x14ac:dyDescent="0.3">
      <c r="A262" t="s">
        <v>881</v>
      </c>
      <c r="B262" t="s">
        <v>574</v>
      </c>
      <c r="C262" t="s">
        <v>253</v>
      </c>
      <c r="D262" t="s">
        <v>576</v>
      </c>
      <c r="E262">
        <v>232</v>
      </c>
      <c r="F262" t="s">
        <v>882</v>
      </c>
      <c r="G262" t="s">
        <v>5</v>
      </c>
      <c r="H262" t="s">
        <v>355</v>
      </c>
      <c r="I262">
        <v>9.5933332999999996E-2</v>
      </c>
      <c r="J262">
        <v>49.458350000000003</v>
      </c>
      <c r="K262" t="s">
        <v>883</v>
      </c>
      <c r="L262">
        <v>-17.78</v>
      </c>
      <c r="M262">
        <v>15.15</v>
      </c>
      <c r="N262">
        <v>43.61</v>
      </c>
      <c r="O262">
        <v>13.1</v>
      </c>
      <c r="P262">
        <v>3.33</v>
      </c>
    </row>
    <row r="263" spans="1:16" x14ac:dyDescent="0.3">
      <c r="A263" t="s">
        <v>884</v>
      </c>
      <c r="B263" t="s">
        <v>574</v>
      </c>
      <c r="C263" t="s">
        <v>253</v>
      </c>
      <c r="D263" t="s">
        <v>576</v>
      </c>
      <c r="E263">
        <v>169</v>
      </c>
      <c r="F263" t="s">
        <v>882</v>
      </c>
      <c r="G263" t="s">
        <v>5</v>
      </c>
      <c r="H263" t="s">
        <v>352</v>
      </c>
      <c r="I263">
        <v>6.3416666999999996E-2</v>
      </c>
      <c r="J263">
        <v>49.46405</v>
      </c>
      <c r="K263" t="s">
        <v>885</v>
      </c>
      <c r="L263">
        <v>-18.3</v>
      </c>
      <c r="M263">
        <v>12.05</v>
      </c>
      <c r="N263">
        <v>46.05</v>
      </c>
      <c r="O263">
        <v>14.18</v>
      </c>
      <c r="P263">
        <v>3.25</v>
      </c>
    </row>
    <row r="264" spans="1:16" x14ac:dyDescent="0.3">
      <c r="A264" t="s">
        <v>886</v>
      </c>
      <c r="B264" t="s">
        <v>574</v>
      </c>
      <c r="C264" t="s">
        <v>253</v>
      </c>
      <c r="D264" t="s">
        <v>576</v>
      </c>
      <c r="E264">
        <v>181</v>
      </c>
      <c r="F264" t="s">
        <v>882</v>
      </c>
      <c r="G264" t="s">
        <v>5</v>
      </c>
      <c r="H264" t="s">
        <v>352</v>
      </c>
      <c r="I264">
        <v>6.3416666999999996E-2</v>
      </c>
      <c r="J264">
        <v>49.46405</v>
      </c>
      <c r="K264" t="s">
        <v>887</v>
      </c>
      <c r="L264">
        <v>-19.059999999999999</v>
      </c>
      <c r="M264">
        <v>12.15</v>
      </c>
      <c r="N264">
        <v>47.13</v>
      </c>
      <c r="O264">
        <v>14.48</v>
      </c>
      <c r="P264">
        <v>3.26</v>
      </c>
    </row>
    <row r="265" spans="1:16" x14ac:dyDescent="0.3">
      <c r="A265" t="s">
        <v>888</v>
      </c>
      <c r="B265" t="s">
        <v>574</v>
      </c>
      <c r="C265" t="s">
        <v>253</v>
      </c>
      <c r="D265" t="s">
        <v>576</v>
      </c>
      <c r="E265">
        <v>179</v>
      </c>
      <c r="F265" t="s">
        <v>882</v>
      </c>
      <c r="G265" t="s">
        <v>5</v>
      </c>
      <c r="H265" t="s">
        <v>352</v>
      </c>
      <c r="I265">
        <v>6.3416666999999996E-2</v>
      </c>
      <c r="J265">
        <v>49.46405</v>
      </c>
      <c r="K265" t="s">
        <v>889</v>
      </c>
      <c r="L265">
        <v>-18.350000000000001</v>
      </c>
      <c r="M265">
        <v>12.55</v>
      </c>
      <c r="N265">
        <v>47.04</v>
      </c>
      <c r="O265">
        <v>14.38</v>
      </c>
      <c r="P265">
        <v>3.27</v>
      </c>
    </row>
    <row r="266" spans="1:16" x14ac:dyDescent="0.3">
      <c r="A266" t="s">
        <v>890</v>
      </c>
      <c r="B266" t="s">
        <v>574</v>
      </c>
      <c r="C266" t="s">
        <v>253</v>
      </c>
      <c r="D266" t="s">
        <v>576</v>
      </c>
      <c r="E266">
        <v>161</v>
      </c>
      <c r="F266" t="s">
        <v>882</v>
      </c>
      <c r="G266" t="s">
        <v>5</v>
      </c>
      <c r="H266" t="s">
        <v>352</v>
      </c>
      <c r="I266">
        <v>6.3416666999999996E-2</v>
      </c>
      <c r="J266">
        <v>49.46405</v>
      </c>
      <c r="K266" t="s">
        <v>891</v>
      </c>
      <c r="L266">
        <v>-20</v>
      </c>
      <c r="M266">
        <v>13.95</v>
      </c>
      <c r="N266">
        <v>45.22</v>
      </c>
      <c r="O266">
        <v>13.78</v>
      </c>
      <c r="P266">
        <v>3.28</v>
      </c>
    </row>
    <row r="267" spans="1:16" x14ac:dyDescent="0.3">
      <c r="A267" t="s">
        <v>892</v>
      </c>
      <c r="B267" t="s">
        <v>574</v>
      </c>
      <c r="C267" t="s">
        <v>253</v>
      </c>
      <c r="D267" t="s">
        <v>576</v>
      </c>
      <c r="E267">
        <v>205</v>
      </c>
      <c r="F267" t="s">
        <v>882</v>
      </c>
      <c r="G267" t="s">
        <v>5</v>
      </c>
      <c r="H267" t="s">
        <v>352</v>
      </c>
      <c r="I267">
        <v>6.3416666999999996E-2</v>
      </c>
      <c r="J267">
        <v>49.46405</v>
      </c>
      <c r="K267" t="s">
        <v>893</v>
      </c>
      <c r="L267">
        <v>-18.71</v>
      </c>
      <c r="M267">
        <v>11.9</v>
      </c>
      <c r="N267">
        <v>46.15</v>
      </c>
      <c r="O267">
        <v>14.28</v>
      </c>
      <c r="P267">
        <v>3.23</v>
      </c>
    </row>
    <row r="268" spans="1:16" x14ac:dyDescent="0.3">
      <c r="A268" t="s">
        <v>894</v>
      </c>
      <c r="B268" t="s">
        <v>574</v>
      </c>
      <c r="C268" t="s">
        <v>253</v>
      </c>
      <c r="D268" t="s">
        <v>576</v>
      </c>
      <c r="E268">
        <v>142</v>
      </c>
      <c r="F268" t="s">
        <v>882</v>
      </c>
      <c r="G268" t="s">
        <v>5</v>
      </c>
      <c r="H268" t="s">
        <v>352</v>
      </c>
      <c r="I268">
        <v>6.3416666999999996E-2</v>
      </c>
      <c r="J268">
        <v>49.46405</v>
      </c>
      <c r="K268" t="s">
        <v>895</v>
      </c>
      <c r="L268">
        <v>-18.8</v>
      </c>
      <c r="M268">
        <v>12.91</v>
      </c>
      <c r="N268">
        <v>46.44</v>
      </c>
      <c r="O268">
        <v>14.2</v>
      </c>
      <c r="P268">
        <v>3.27</v>
      </c>
    </row>
    <row r="269" spans="1:16" x14ac:dyDescent="0.3">
      <c r="A269" t="s">
        <v>896</v>
      </c>
      <c r="B269" t="s">
        <v>574</v>
      </c>
      <c r="C269" t="s">
        <v>253</v>
      </c>
      <c r="D269" t="s">
        <v>576</v>
      </c>
      <c r="E269">
        <v>119</v>
      </c>
      <c r="F269" t="s">
        <v>882</v>
      </c>
      <c r="G269" t="s">
        <v>5</v>
      </c>
      <c r="H269" t="s">
        <v>352</v>
      </c>
      <c r="I269">
        <v>6.3416666999999996E-2</v>
      </c>
      <c r="J269">
        <v>49.46405</v>
      </c>
      <c r="K269" t="s">
        <v>897</v>
      </c>
      <c r="L269">
        <v>-19.559999999999999</v>
      </c>
      <c r="M269">
        <v>11.77</v>
      </c>
      <c r="N269">
        <v>45.85</v>
      </c>
      <c r="O269">
        <v>14.17</v>
      </c>
      <c r="P269">
        <v>3.23</v>
      </c>
    </row>
    <row r="270" spans="1:16" x14ac:dyDescent="0.3">
      <c r="A270" t="s">
        <v>898</v>
      </c>
      <c r="B270" t="s">
        <v>574</v>
      </c>
      <c r="C270" t="s">
        <v>253</v>
      </c>
      <c r="D270" t="s">
        <v>576</v>
      </c>
      <c r="E270">
        <v>172</v>
      </c>
      <c r="F270" t="s">
        <v>882</v>
      </c>
      <c r="G270" t="s">
        <v>5</v>
      </c>
      <c r="H270" t="s">
        <v>352</v>
      </c>
      <c r="I270">
        <v>6.3416666999999996E-2</v>
      </c>
      <c r="J270">
        <v>49.46405</v>
      </c>
      <c r="K270" t="s">
        <v>899</v>
      </c>
      <c r="L270">
        <v>-19.09</v>
      </c>
      <c r="M270">
        <v>12.6</v>
      </c>
      <c r="N270">
        <v>46.28</v>
      </c>
      <c r="O270">
        <v>14.12</v>
      </c>
      <c r="P270">
        <v>3.28</v>
      </c>
    </row>
    <row r="271" spans="1:16" x14ac:dyDescent="0.3">
      <c r="A271" t="s">
        <v>900</v>
      </c>
      <c r="B271" t="s">
        <v>574</v>
      </c>
      <c r="C271" t="s">
        <v>253</v>
      </c>
      <c r="D271" t="s">
        <v>576</v>
      </c>
      <c r="E271">
        <v>211</v>
      </c>
      <c r="F271" t="s">
        <v>882</v>
      </c>
      <c r="G271" t="s">
        <v>5</v>
      </c>
      <c r="H271" t="s">
        <v>352</v>
      </c>
      <c r="I271">
        <v>6.3416666999999996E-2</v>
      </c>
      <c r="J271">
        <v>49.46405</v>
      </c>
      <c r="K271" t="s">
        <v>901</v>
      </c>
      <c r="L271">
        <v>-18.57</v>
      </c>
      <c r="M271">
        <v>14.39</v>
      </c>
      <c r="N271">
        <v>42.88</v>
      </c>
      <c r="O271">
        <v>12.33</v>
      </c>
      <c r="P271">
        <v>3.48</v>
      </c>
    </row>
    <row r="272" spans="1:16" x14ac:dyDescent="0.3">
      <c r="A272" t="s">
        <v>911</v>
      </c>
      <c r="B272" t="s">
        <v>574</v>
      </c>
      <c r="C272" t="s">
        <v>253</v>
      </c>
      <c r="D272" t="s">
        <v>576</v>
      </c>
      <c r="E272">
        <v>231</v>
      </c>
      <c r="F272" t="s">
        <v>882</v>
      </c>
      <c r="G272" t="s">
        <v>5</v>
      </c>
      <c r="H272" t="s">
        <v>596</v>
      </c>
      <c r="I272">
        <v>5.0299999999999997E-2</v>
      </c>
      <c r="J272">
        <v>49.401216669999997</v>
      </c>
      <c r="K272" t="s">
        <v>912</v>
      </c>
      <c r="L272">
        <v>-18.5</v>
      </c>
      <c r="M272">
        <v>12.75</v>
      </c>
      <c r="N272">
        <v>46.5</v>
      </c>
      <c r="O272">
        <v>14.72</v>
      </c>
      <c r="P272">
        <v>3.16</v>
      </c>
    </row>
    <row r="273" spans="1:16" x14ac:dyDescent="0.3">
      <c r="A273" t="s">
        <v>985</v>
      </c>
      <c r="B273" t="s">
        <v>574</v>
      </c>
      <c r="C273" t="s">
        <v>253</v>
      </c>
      <c r="D273" t="s">
        <v>576</v>
      </c>
      <c r="E273">
        <v>68</v>
      </c>
      <c r="F273" t="s">
        <v>882</v>
      </c>
      <c r="G273" t="s">
        <v>5</v>
      </c>
      <c r="H273" t="s">
        <v>349</v>
      </c>
      <c r="I273">
        <v>9.3483333000000002E-2</v>
      </c>
      <c r="J273">
        <v>49.468016669999997</v>
      </c>
      <c r="K273" t="s">
        <v>986</v>
      </c>
      <c r="L273">
        <v>-18.22</v>
      </c>
      <c r="M273">
        <v>13.89</v>
      </c>
      <c r="N273">
        <v>45.02</v>
      </c>
      <c r="O273">
        <v>13.9</v>
      </c>
      <c r="P273">
        <v>3.24</v>
      </c>
    </row>
    <row r="274" spans="1:16" x14ac:dyDescent="0.3">
      <c r="A274" t="s">
        <v>999</v>
      </c>
      <c r="B274" t="s">
        <v>574</v>
      </c>
      <c r="C274" t="s">
        <v>253</v>
      </c>
      <c r="D274" t="s">
        <v>576</v>
      </c>
      <c r="E274">
        <v>149</v>
      </c>
      <c r="F274" t="s">
        <v>882</v>
      </c>
      <c r="G274" t="s">
        <v>5</v>
      </c>
      <c r="H274" t="s">
        <v>349</v>
      </c>
      <c r="I274">
        <v>9.3483333000000002E-2</v>
      </c>
      <c r="J274">
        <v>49.468016669999997</v>
      </c>
      <c r="K274" t="s">
        <v>1000</v>
      </c>
      <c r="L274">
        <v>-20.059999999999999</v>
      </c>
      <c r="M274">
        <v>13.81</v>
      </c>
      <c r="N274">
        <v>46.73</v>
      </c>
      <c r="O274">
        <v>14.6</v>
      </c>
      <c r="P274">
        <v>3.2</v>
      </c>
    </row>
    <row r="275" spans="1:16" x14ac:dyDescent="0.3">
      <c r="A275" t="s">
        <v>1005</v>
      </c>
      <c r="B275" t="s">
        <v>574</v>
      </c>
      <c r="C275" t="s">
        <v>253</v>
      </c>
      <c r="D275" t="s">
        <v>576</v>
      </c>
      <c r="E275">
        <v>255</v>
      </c>
      <c r="F275" t="s">
        <v>882</v>
      </c>
      <c r="G275" t="s">
        <v>5</v>
      </c>
      <c r="H275" t="s">
        <v>679</v>
      </c>
      <c r="I275">
        <v>-8.3833329999999998E-3</v>
      </c>
      <c r="J275">
        <v>49.464599999999997</v>
      </c>
      <c r="K275" t="s">
        <v>1006</v>
      </c>
      <c r="L275">
        <v>-16.29</v>
      </c>
      <c r="M275">
        <v>11.87</v>
      </c>
      <c r="N275">
        <v>47.94</v>
      </c>
      <c r="O275">
        <v>14.82</v>
      </c>
      <c r="P275">
        <v>3.24</v>
      </c>
    </row>
    <row r="276" spans="1:16" x14ac:dyDescent="0.3">
      <c r="A276" t="s">
        <v>1028</v>
      </c>
      <c r="B276" t="s">
        <v>574</v>
      </c>
      <c r="C276" t="s">
        <v>253</v>
      </c>
      <c r="D276" t="s">
        <v>576</v>
      </c>
      <c r="E276">
        <v>182</v>
      </c>
      <c r="F276" t="s">
        <v>882</v>
      </c>
      <c r="G276" t="s">
        <v>5</v>
      </c>
      <c r="H276" t="s">
        <v>1008</v>
      </c>
      <c r="I276">
        <v>-4.8166670000000002E-3</v>
      </c>
      <c r="J276">
        <v>49.436549999999997</v>
      </c>
      <c r="K276" t="s">
        <v>1029</v>
      </c>
      <c r="L276">
        <v>-18.350000000000001</v>
      </c>
      <c r="M276">
        <v>12.69</v>
      </c>
      <c r="N276">
        <v>46.7</v>
      </c>
      <c r="O276">
        <v>14.55</v>
      </c>
      <c r="P276">
        <v>3.21</v>
      </c>
    </row>
    <row r="277" spans="1:16" x14ac:dyDescent="0.3">
      <c r="A277" t="s">
        <v>1030</v>
      </c>
      <c r="B277" t="s">
        <v>574</v>
      </c>
      <c r="C277" t="s">
        <v>253</v>
      </c>
      <c r="D277" t="s">
        <v>576</v>
      </c>
      <c r="E277">
        <v>235</v>
      </c>
      <c r="F277" t="s">
        <v>882</v>
      </c>
      <c r="G277" t="s">
        <v>5</v>
      </c>
      <c r="H277" t="s">
        <v>350</v>
      </c>
      <c r="I277">
        <v>2.9116666999999999E-2</v>
      </c>
      <c r="J277">
        <v>49.430066670000002</v>
      </c>
      <c r="K277" t="s">
        <v>1031</v>
      </c>
      <c r="L277">
        <v>-17.73</v>
      </c>
      <c r="M277">
        <v>12.92</v>
      </c>
      <c r="N277">
        <v>46.62</v>
      </c>
      <c r="O277">
        <v>14.51</v>
      </c>
      <c r="P277">
        <v>3.21</v>
      </c>
    </row>
    <row r="278" spans="1:16" x14ac:dyDescent="0.3">
      <c r="A278" t="s">
        <v>1032</v>
      </c>
      <c r="B278" t="s">
        <v>574</v>
      </c>
      <c r="C278" t="s">
        <v>253</v>
      </c>
      <c r="D278" t="s">
        <v>576</v>
      </c>
      <c r="E278">
        <v>175</v>
      </c>
      <c r="F278" t="s">
        <v>882</v>
      </c>
      <c r="G278" t="s">
        <v>5</v>
      </c>
      <c r="H278" t="s">
        <v>705</v>
      </c>
      <c r="I278">
        <v>1.2416666999999999E-2</v>
      </c>
      <c r="J278">
        <v>49.402716669999997</v>
      </c>
      <c r="K278" t="s">
        <v>1033</v>
      </c>
      <c r="L278">
        <v>-17.95</v>
      </c>
      <c r="M278">
        <v>11.24</v>
      </c>
      <c r="N278">
        <v>47.04</v>
      </c>
      <c r="O278">
        <v>14.74</v>
      </c>
      <c r="P278">
        <v>3.19</v>
      </c>
    </row>
    <row r="279" spans="1:16" x14ac:dyDescent="0.3">
      <c r="A279" t="s">
        <v>1043</v>
      </c>
      <c r="B279" t="s">
        <v>574</v>
      </c>
      <c r="C279" t="s">
        <v>253</v>
      </c>
      <c r="D279" t="s">
        <v>576</v>
      </c>
      <c r="E279">
        <v>246</v>
      </c>
      <c r="F279" t="s">
        <v>882</v>
      </c>
      <c r="G279" t="s">
        <v>5</v>
      </c>
      <c r="H279" t="s">
        <v>713</v>
      </c>
      <c r="I279">
        <v>-3.5500000000000002E-3</v>
      </c>
      <c r="J279">
        <v>49.4251</v>
      </c>
      <c r="K279" t="s">
        <v>1044</v>
      </c>
      <c r="L279">
        <v>-17.46</v>
      </c>
      <c r="M279">
        <v>13.23</v>
      </c>
      <c r="N279">
        <v>47.81</v>
      </c>
      <c r="O279">
        <v>14.64</v>
      </c>
      <c r="P279">
        <v>3.27</v>
      </c>
    </row>
    <row r="280" spans="1:16" x14ac:dyDescent="0.3">
      <c r="A280" t="s">
        <v>925</v>
      </c>
      <c r="B280" t="s">
        <v>574</v>
      </c>
      <c r="C280" t="s">
        <v>253</v>
      </c>
      <c r="D280" t="s">
        <v>737</v>
      </c>
      <c r="E280">
        <v>110</v>
      </c>
      <c r="F280" t="s">
        <v>882</v>
      </c>
      <c r="G280" t="s">
        <v>3</v>
      </c>
      <c r="H280" t="s">
        <v>362</v>
      </c>
      <c r="I280">
        <v>0.17018333299999999</v>
      </c>
      <c r="J280">
        <v>49.424266670000002</v>
      </c>
      <c r="K280" t="s">
        <v>926</v>
      </c>
      <c r="L280">
        <v>-20.25</v>
      </c>
      <c r="M280">
        <v>13.79</v>
      </c>
      <c r="N280">
        <v>45.98</v>
      </c>
      <c r="O280">
        <v>14.04</v>
      </c>
      <c r="P280">
        <v>3.27</v>
      </c>
    </row>
    <row r="281" spans="1:16" x14ac:dyDescent="0.3">
      <c r="A281" t="s">
        <v>927</v>
      </c>
      <c r="B281" t="s">
        <v>574</v>
      </c>
      <c r="C281" t="s">
        <v>253</v>
      </c>
      <c r="D281" t="s">
        <v>737</v>
      </c>
      <c r="E281">
        <v>139</v>
      </c>
      <c r="F281" t="s">
        <v>882</v>
      </c>
      <c r="G281" t="s">
        <v>3</v>
      </c>
      <c r="H281" t="s">
        <v>362</v>
      </c>
      <c r="I281">
        <v>0.17018333299999999</v>
      </c>
      <c r="J281">
        <v>49.424266670000002</v>
      </c>
      <c r="K281" t="s">
        <v>928</v>
      </c>
      <c r="L281">
        <v>-19.46</v>
      </c>
      <c r="M281">
        <v>13.83</v>
      </c>
      <c r="N281">
        <v>46.74</v>
      </c>
      <c r="O281">
        <v>14.57</v>
      </c>
      <c r="P281">
        <v>3.21</v>
      </c>
    </row>
    <row r="282" spans="1:16" x14ac:dyDescent="0.3">
      <c r="A282" t="s">
        <v>1105</v>
      </c>
      <c r="B282" t="s">
        <v>574</v>
      </c>
      <c r="C282" t="s">
        <v>253</v>
      </c>
      <c r="D282" t="s">
        <v>737</v>
      </c>
      <c r="E282">
        <v>145</v>
      </c>
      <c r="F282" t="s">
        <v>882</v>
      </c>
      <c r="G282" t="s">
        <v>3</v>
      </c>
      <c r="H282" t="s">
        <v>359</v>
      </c>
      <c r="I282">
        <v>0.141633333</v>
      </c>
      <c r="J282">
        <v>49.42208333</v>
      </c>
      <c r="K282" t="s">
        <v>1106</v>
      </c>
      <c r="L282">
        <v>-19.54</v>
      </c>
      <c r="M282">
        <v>12.86</v>
      </c>
      <c r="N282">
        <v>46.8</v>
      </c>
      <c r="O282">
        <v>14.39</v>
      </c>
      <c r="P282">
        <v>3.25</v>
      </c>
    </row>
    <row r="283" spans="1:16" x14ac:dyDescent="0.3">
      <c r="A283" t="s">
        <v>1121</v>
      </c>
      <c r="B283" t="s">
        <v>574</v>
      </c>
      <c r="C283" t="s">
        <v>253</v>
      </c>
      <c r="D283" t="s">
        <v>576</v>
      </c>
      <c r="E283">
        <v>134</v>
      </c>
      <c r="F283" t="s">
        <v>882</v>
      </c>
      <c r="G283" t="s">
        <v>3</v>
      </c>
      <c r="H283" t="s">
        <v>869</v>
      </c>
      <c r="I283">
        <v>8.9516666999999994E-2</v>
      </c>
      <c r="J283">
        <v>49.4161</v>
      </c>
      <c r="K283" t="s">
        <v>1122</v>
      </c>
      <c r="L283">
        <v>-19.28</v>
      </c>
      <c r="M283">
        <v>12.45</v>
      </c>
      <c r="N283">
        <v>46.34</v>
      </c>
      <c r="O283">
        <v>14.11</v>
      </c>
      <c r="P283">
        <v>3.28</v>
      </c>
    </row>
    <row r="284" spans="1:16" x14ac:dyDescent="0.3">
      <c r="A284" t="s">
        <v>1125</v>
      </c>
      <c r="B284" t="s">
        <v>574</v>
      </c>
      <c r="C284" t="s">
        <v>253</v>
      </c>
      <c r="D284" t="s">
        <v>576</v>
      </c>
      <c r="E284">
        <v>121</v>
      </c>
      <c r="F284" t="s">
        <v>882</v>
      </c>
      <c r="G284" t="s">
        <v>3</v>
      </c>
      <c r="H284" t="s">
        <v>361</v>
      </c>
      <c r="I284">
        <v>9.2183333000000006E-2</v>
      </c>
      <c r="J284">
        <v>49.405533329999997</v>
      </c>
      <c r="K284" t="s">
        <v>1126</v>
      </c>
      <c r="L284">
        <v>-19.02</v>
      </c>
      <c r="M284">
        <v>12.91</v>
      </c>
      <c r="N284">
        <v>47.17</v>
      </c>
      <c r="O284">
        <v>14.48</v>
      </c>
      <c r="P284">
        <v>3.26</v>
      </c>
    </row>
    <row r="285" spans="1:16" x14ac:dyDescent="0.3">
      <c r="A285" t="s">
        <v>1127</v>
      </c>
      <c r="B285" t="s">
        <v>574</v>
      </c>
      <c r="C285" t="s">
        <v>253</v>
      </c>
      <c r="D285" t="s">
        <v>576</v>
      </c>
      <c r="E285">
        <v>152</v>
      </c>
      <c r="F285" t="s">
        <v>882</v>
      </c>
      <c r="G285" t="s">
        <v>3</v>
      </c>
      <c r="H285" t="s">
        <v>361</v>
      </c>
      <c r="I285">
        <v>9.2183333000000006E-2</v>
      </c>
      <c r="J285">
        <v>49.405533329999997</v>
      </c>
      <c r="K285" t="s">
        <v>1128</v>
      </c>
      <c r="L285">
        <v>-19.23</v>
      </c>
      <c r="M285">
        <v>12.27</v>
      </c>
      <c r="N285">
        <v>46</v>
      </c>
      <c r="O285">
        <v>14.15</v>
      </c>
      <c r="P285">
        <v>3.25</v>
      </c>
    </row>
    <row r="286" spans="1:16" x14ac:dyDescent="0.3">
      <c r="A286" t="s">
        <v>1131</v>
      </c>
      <c r="B286" t="s">
        <v>574</v>
      </c>
      <c r="C286" t="s">
        <v>253</v>
      </c>
      <c r="D286" t="s">
        <v>576</v>
      </c>
      <c r="E286">
        <v>158</v>
      </c>
      <c r="F286" t="s">
        <v>882</v>
      </c>
      <c r="G286" t="s">
        <v>3</v>
      </c>
      <c r="H286" t="s">
        <v>361</v>
      </c>
      <c r="I286">
        <v>9.2183333000000006E-2</v>
      </c>
      <c r="J286">
        <v>49.405533329999997</v>
      </c>
      <c r="K286" t="s">
        <v>1132</v>
      </c>
      <c r="L286">
        <v>-19.100000000000001</v>
      </c>
      <c r="M286">
        <v>11.63</v>
      </c>
      <c r="N286">
        <v>47.17</v>
      </c>
      <c r="O286">
        <v>14.56</v>
      </c>
      <c r="P286">
        <v>3.24</v>
      </c>
    </row>
    <row r="287" spans="1:16" x14ac:dyDescent="0.3">
      <c r="A287" t="s">
        <v>1153</v>
      </c>
      <c r="B287" t="s">
        <v>574</v>
      </c>
      <c r="C287" t="s">
        <v>253</v>
      </c>
      <c r="D287" t="s">
        <v>576</v>
      </c>
      <c r="E287">
        <v>164</v>
      </c>
      <c r="F287" t="s">
        <v>882</v>
      </c>
      <c r="G287" t="s">
        <v>3</v>
      </c>
      <c r="H287" t="s">
        <v>361</v>
      </c>
      <c r="I287">
        <v>9.2183333000000006E-2</v>
      </c>
      <c r="J287">
        <v>49.405533329999997</v>
      </c>
      <c r="K287" t="s">
        <v>1154</v>
      </c>
      <c r="L287">
        <v>-18.43</v>
      </c>
      <c r="M287">
        <v>12.49</v>
      </c>
      <c r="N287">
        <v>46.25</v>
      </c>
      <c r="O287">
        <v>14.13</v>
      </c>
      <c r="P287">
        <v>3.27</v>
      </c>
    </row>
    <row r="288" spans="1:16" x14ac:dyDescent="0.3">
      <c r="A288" t="s">
        <v>1155</v>
      </c>
      <c r="B288" t="s">
        <v>574</v>
      </c>
      <c r="C288" t="s">
        <v>253</v>
      </c>
      <c r="D288" t="s">
        <v>576</v>
      </c>
      <c r="E288">
        <v>156</v>
      </c>
      <c r="F288" t="s">
        <v>882</v>
      </c>
      <c r="G288" t="s">
        <v>3</v>
      </c>
      <c r="H288" t="s">
        <v>361</v>
      </c>
      <c r="I288">
        <v>9.2183333000000006E-2</v>
      </c>
      <c r="J288">
        <v>49.405533329999997</v>
      </c>
      <c r="K288" t="s">
        <v>1156</v>
      </c>
      <c r="L288">
        <v>-17.95</v>
      </c>
      <c r="M288">
        <v>13.09</v>
      </c>
      <c r="N288">
        <v>46.88</v>
      </c>
      <c r="O288">
        <v>14.26</v>
      </c>
      <c r="P288">
        <v>3.29</v>
      </c>
    </row>
    <row r="289" spans="1:16" x14ac:dyDescent="0.3">
      <c r="A289" t="s">
        <v>1157</v>
      </c>
      <c r="B289" t="s">
        <v>574</v>
      </c>
      <c r="C289" t="s">
        <v>253</v>
      </c>
      <c r="D289" t="s">
        <v>576</v>
      </c>
      <c r="E289">
        <v>187</v>
      </c>
      <c r="F289" t="s">
        <v>882</v>
      </c>
      <c r="G289" t="s">
        <v>3</v>
      </c>
      <c r="H289" t="s">
        <v>361</v>
      </c>
      <c r="I289">
        <v>9.2183333000000006E-2</v>
      </c>
      <c r="J289">
        <v>49.405533329999997</v>
      </c>
      <c r="K289" t="s">
        <v>1158</v>
      </c>
      <c r="L289">
        <v>-18.8</v>
      </c>
      <c r="M289">
        <v>13.03</v>
      </c>
      <c r="N289">
        <v>45.93</v>
      </c>
      <c r="O289">
        <v>13.61</v>
      </c>
      <c r="P289">
        <v>3.38</v>
      </c>
    </row>
    <row r="290" spans="1:16" x14ac:dyDescent="0.3">
      <c r="A290" t="s">
        <v>1159</v>
      </c>
      <c r="B290" t="s">
        <v>574</v>
      </c>
      <c r="C290" t="s">
        <v>253</v>
      </c>
      <c r="D290" t="s">
        <v>576</v>
      </c>
      <c r="E290">
        <v>171</v>
      </c>
      <c r="F290" t="s">
        <v>882</v>
      </c>
      <c r="G290" t="s">
        <v>3</v>
      </c>
      <c r="H290" t="s">
        <v>361</v>
      </c>
      <c r="I290">
        <v>9.2183333000000006E-2</v>
      </c>
      <c r="J290">
        <v>49.405533329999997</v>
      </c>
      <c r="K290" t="s">
        <v>1160</v>
      </c>
      <c r="L290">
        <v>-18.559999999999999</v>
      </c>
      <c r="M290">
        <v>12.48</v>
      </c>
      <c r="N290">
        <v>45.29</v>
      </c>
      <c r="O290">
        <v>13.92</v>
      </c>
      <c r="P290">
        <v>3.25</v>
      </c>
    </row>
    <row r="291" spans="1:16" x14ac:dyDescent="0.3">
      <c r="A291" t="s">
        <v>1161</v>
      </c>
      <c r="B291" t="s">
        <v>574</v>
      </c>
      <c r="C291" t="s">
        <v>253</v>
      </c>
      <c r="D291" t="s">
        <v>576</v>
      </c>
      <c r="E291">
        <v>165</v>
      </c>
      <c r="F291" t="s">
        <v>882</v>
      </c>
      <c r="G291" t="s">
        <v>3</v>
      </c>
      <c r="H291" t="s">
        <v>361</v>
      </c>
      <c r="I291">
        <v>9.2183333000000006E-2</v>
      </c>
      <c r="J291">
        <v>49.405533329999997</v>
      </c>
      <c r="K291" t="s">
        <v>1162</v>
      </c>
      <c r="L291">
        <v>-19.170000000000002</v>
      </c>
      <c r="M291">
        <v>12.29</v>
      </c>
      <c r="N291">
        <v>47.24</v>
      </c>
      <c r="O291">
        <v>14.25</v>
      </c>
      <c r="P291">
        <v>3.31</v>
      </c>
    </row>
    <row r="292" spans="1:16" x14ac:dyDescent="0.3">
      <c r="A292" t="s">
        <v>1163</v>
      </c>
      <c r="B292" t="s">
        <v>574</v>
      </c>
      <c r="C292" t="s">
        <v>253</v>
      </c>
      <c r="D292" t="s">
        <v>576</v>
      </c>
      <c r="E292">
        <v>198</v>
      </c>
      <c r="F292" t="s">
        <v>882</v>
      </c>
      <c r="G292" t="s">
        <v>3</v>
      </c>
      <c r="H292" t="s">
        <v>361</v>
      </c>
      <c r="I292">
        <v>9.2183333000000006E-2</v>
      </c>
      <c r="J292">
        <v>49.405533329999997</v>
      </c>
      <c r="K292" t="s">
        <v>1164</v>
      </c>
      <c r="L292">
        <v>-17.34</v>
      </c>
      <c r="M292">
        <v>14.99</v>
      </c>
      <c r="N292">
        <v>46.14</v>
      </c>
      <c r="O292">
        <v>14.01</v>
      </c>
      <c r="P292">
        <v>3.29</v>
      </c>
    </row>
    <row r="293" spans="1:16" x14ac:dyDescent="0.3">
      <c r="A293" t="s">
        <v>1165</v>
      </c>
      <c r="B293" t="s">
        <v>574</v>
      </c>
      <c r="C293" t="s">
        <v>253</v>
      </c>
      <c r="D293" t="s">
        <v>576</v>
      </c>
      <c r="E293">
        <v>195</v>
      </c>
      <c r="F293" t="s">
        <v>882</v>
      </c>
      <c r="G293" t="s">
        <v>3</v>
      </c>
      <c r="H293" t="s">
        <v>361</v>
      </c>
      <c r="I293">
        <v>9.2183333000000006E-2</v>
      </c>
      <c r="J293">
        <v>49.405533329999997</v>
      </c>
      <c r="K293" t="s">
        <v>1166</v>
      </c>
      <c r="L293">
        <v>-18.57</v>
      </c>
      <c r="M293">
        <v>12.39</v>
      </c>
      <c r="N293">
        <v>44.62</v>
      </c>
      <c r="O293">
        <v>13.38</v>
      </c>
      <c r="P293">
        <v>3.34</v>
      </c>
    </row>
    <row r="294" spans="1:16" x14ac:dyDescent="0.3">
      <c r="A294" t="s">
        <v>1167</v>
      </c>
      <c r="B294" t="s">
        <v>574</v>
      </c>
      <c r="C294" t="s">
        <v>253</v>
      </c>
      <c r="D294" t="s">
        <v>576</v>
      </c>
      <c r="E294">
        <v>195</v>
      </c>
      <c r="F294" t="s">
        <v>882</v>
      </c>
      <c r="G294" t="s">
        <v>3</v>
      </c>
      <c r="H294" t="s">
        <v>361</v>
      </c>
      <c r="I294">
        <v>9.2183333000000006E-2</v>
      </c>
      <c r="J294">
        <v>49.405533329999997</v>
      </c>
      <c r="K294" t="s">
        <v>1168</v>
      </c>
      <c r="L294">
        <v>-17.23</v>
      </c>
      <c r="M294">
        <v>12.55</v>
      </c>
      <c r="N294">
        <v>45.93</v>
      </c>
      <c r="O294">
        <v>13.74</v>
      </c>
      <c r="P294">
        <v>3.34</v>
      </c>
    </row>
    <row r="295" spans="1:16" x14ac:dyDescent="0.3">
      <c r="A295" t="s">
        <v>1169</v>
      </c>
      <c r="B295" t="s">
        <v>574</v>
      </c>
      <c r="C295" t="s">
        <v>253</v>
      </c>
      <c r="D295" t="s">
        <v>576</v>
      </c>
      <c r="E295">
        <v>160</v>
      </c>
      <c r="F295" t="s">
        <v>882</v>
      </c>
      <c r="G295" t="s">
        <v>3</v>
      </c>
      <c r="H295" t="s">
        <v>361</v>
      </c>
      <c r="I295">
        <v>9.2183333000000006E-2</v>
      </c>
      <c r="J295">
        <v>49.405533329999997</v>
      </c>
      <c r="K295" t="s">
        <v>1170</v>
      </c>
      <c r="L295">
        <v>-19.059999999999999</v>
      </c>
      <c r="M295">
        <v>13.03</v>
      </c>
      <c r="N295">
        <v>45.34</v>
      </c>
      <c r="O295">
        <v>13.41</v>
      </c>
      <c r="P295">
        <v>3.38</v>
      </c>
    </row>
    <row r="296" spans="1:16" x14ac:dyDescent="0.3">
      <c r="A296" t="s">
        <v>1171</v>
      </c>
      <c r="B296" t="s">
        <v>574</v>
      </c>
      <c r="C296" t="s">
        <v>253</v>
      </c>
      <c r="D296" t="s">
        <v>576</v>
      </c>
      <c r="E296">
        <v>192</v>
      </c>
      <c r="F296" t="s">
        <v>882</v>
      </c>
      <c r="G296" t="s">
        <v>3</v>
      </c>
      <c r="H296" t="s">
        <v>361</v>
      </c>
      <c r="I296">
        <v>9.2183333000000006E-2</v>
      </c>
      <c r="J296">
        <v>49.405533329999997</v>
      </c>
      <c r="K296" t="s">
        <v>1172</v>
      </c>
      <c r="L296">
        <v>-16.89</v>
      </c>
      <c r="M296">
        <v>12.56</v>
      </c>
      <c r="N296">
        <v>47.11</v>
      </c>
      <c r="O296">
        <v>14.12</v>
      </c>
      <c r="P296">
        <v>3.34</v>
      </c>
    </row>
    <row r="297" spans="1:16" x14ac:dyDescent="0.3">
      <c r="A297" t="s">
        <v>1185</v>
      </c>
      <c r="B297" t="s">
        <v>574</v>
      </c>
      <c r="C297" t="s">
        <v>253</v>
      </c>
      <c r="D297" t="s">
        <v>576</v>
      </c>
      <c r="E297">
        <v>128</v>
      </c>
      <c r="F297" t="s">
        <v>882</v>
      </c>
      <c r="G297" t="s">
        <v>3</v>
      </c>
      <c r="H297" t="s">
        <v>361</v>
      </c>
      <c r="I297">
        <v>9.2183333000000006E-2</v>
      </c>
      <c r="J297">
        <v>49.405533329999997</v>
      </c>
      <c r="K297" t="s">
        <v>1186</v>
      </c>
      <c r="L297">
        <v>-19.690000000000001</v>
      </c>
      <c r="M297">
        <v>12.5</v>
      </c>
      <c r="N297">
        <v>46.9</v>
      </c>
      <c r="O297">
        <v>14.44</v>
      </c>
      <c r="P297">
        <v>3.25</v>
      </c>
    </row>
    <row r="298" spans="1:16" x14ac:dyDescent="0.3">
      <c r="A298" t="s">
        <v>1187</v>
      </c>
      <c r="B298" t="s">
        <v>574</v>
      </c>
      <c r="C298" t="s">
        <v>253</v>
      </c>
      <c r="D298" t="s">
        <v>576</v>
      </c>
      <c r="E298">
        <v>218</v>
      </c>
      <c r="F298" t="s">
        <v>882</v>
      </c>
      <c r="G298" t="s">
        <v>3</v>
      </c>
      <c r="H298" t="s">
        <v>361</v>
      </c>
      <c r="I298">
        <v>9.2183333000000006E-2</v>
      </c>
      <c r="J298">
        <v>49.405533329999997</v>
      </c>
      <c r="K298" t="s">
        <v>1188</v>
      </c>
      <c r="L298">
        <v>-18.46</v>
      </c>
      <c r="M298">
        <v>11.32</v>
      </c>
      <c r="N298">
        <v>46.95</v>
      </c>
      <c r="O298">
        <v>14.53</v>
      </c>
      <c r="P298">
        <v>3.23</v>
      </c>
    </row>
  </sheetData>
  <autoFilter ref="A1:P298" xr:uid="{00000000-0009-0000-0000-000009000000}">
    <sortState xmlns:xlrd2="http://schemas.microsoft.com/office/spreadsheetml/2017/richdata2" ref="A2:AA298">
      <sortCondition descending="1" ref="B2:B298"/>
      <sortCondition ref="C2:C298"/>
      <sortCondition descending="1" ref="F2:F298"/>
      <sortCondition ref="G2:G29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2"/>
  <sheetViews>
    <sheetView zoomScale="90" zoomScaleNormal="90" workbookViewId="0">
      <selection activeCell="D12" sqref="D12"/>
    </sheetView>
  </sheetViews>
  <sheetFormatPr baseColWidth="10" defaultColWidth="29.6640625" defaultRowHeight="14.4" x14ac:dyDescent="0.3"/>
  <cols>
    <col min="1" max="1" width="23.109375" bestFit="1" customWidth="1"/>
    <col min="2" max="2" width="19.33203125" style="306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307" bestFit="1" customWidth="1"/>
  </cols>
  <sheetData>
    <row r="1" spans="1:12" x14ac:dyDescent="0.3">
      <c r="A1" s="294" t="s">
        <v>541</v>
      </c>
      <c r="B1" s="295" t="s">
        <v>542</v>
      </c>
      <c r="C1" s="294" t="s">
        <v>543</v>
      </c>
      <c r="D1" s="294" t="s">
        <v>369</v>
      </c>
      <c r="E1" s="294" t="s">
        <v>544</v>
      </c>
      <c r="F1" s="294" t="s">
        <v>545</v>
      </c>
      <c r="G1" s="294" t="s">
        <v>547</v>
      </c>
      <c r="H1" s="294" t="s">
        <v>548</v>
      </c>
      <c r="I1" s="294" t="s">
        <v>549</v>
      </c>
      <c r="J1" s="294" t="s">
        <v>550</v>
      </c>
      <c r="K1" s="294" t="s">
        <v>551</v>
      </c>
      <c r="L1" s="296" t="s">
        <v>552</v>
      </c>
    </row>
    <row r="2" spans="1:12" x14ac:dyDescent="0.3">
      <c r="A2" s="297" t="s">
        <v>1189</v>
      </c>
      <c r="B2" s="298" t="s">
        <v>1190</v>
      </c>
      <c r="C2" t="s">
        <v>1191</v>
      </c>
      <c r="D2" s="299" t="s">
        <v>882</v>
      </c>
      <c r="E2" s="297" t="s">
        <v>5</v>
      </c>
      <c r="F2" s="297" t="s">
        <v>1192</v>
      </c>
      <c r="G2" s="297" t="s">
        <v>1193</v>
      </c>
      <c r="H2" s="300">
        <v>-19.308567255719442</v>
      </c>
      <c r="I2" s="300">
        <v>8.3722060678195991</v>
      </c>
      <c r="J2" s="300">
        <v>43.627094368962673</v>
      </c>
      <c r="K2" s="300">
        <v>9.8411548541515632</v>
      </c>
      <c r="L2" s="300">
        <v>4.4331275155738723</v>
      </c>
    </row>
    <row r="3" spans="1:12" x14ac:dyDescent="0.3">
      <c r="A3" s="297" t="s">
        <v>1194</v>
      </c>
      <c r="B3" s="298" t="s">
        <v>1190</v>
      </c>
      <c r="C3" t="s">
        <v>1191</v>
      </c>
      <c r="D3" s="299" t="s">
        <v>882</v>
      </c>
      <c r="E3" s="297" t="s">
        <v>5</v>
      </c>
      <c r="F3" s="297" t="s">
        <v>1195</v>
      </c>
      <c r="G3" s="297" t="s">
        <v>1196</v>
      </c>
      <c r="H3" s="300">
        <v>-19.383997461632053</v>
      </c>
      <c r="I3" s="300">
        <v>8.7609753714893674</v>
      </c>
      <c r="J3" s="300">
        <v>21.481059516075863</v>
      </c>
      <c r="K3" s="300">
        <v>10.544075685527265</v>
      </c>
      <c r="L3" s="300">
        <v>2.0372634033308996</v>
      </c>
    </row>
    <row r="4" spans="1:12" x14ac:dyDescent="0.3">
      <c r="A4" s="297" t="s">
        <v>1197</v>
      </c>
      <c r="B4" s="298" t="s">
        <v>1190</v>
      </c>
      <c r="C4" t="s">
        <v>1191</v>
      </c>
      <c r="D4" s="299" t="s">
        <v>882</v>
      </c>
      <c r="E4" s="297" t="s">
        <v>5</v>
      </c>
      <c r="F4" s="297" t="s">
        <v>1195</v>
      </c>
      <c r="G4" s="297" t="s">
        <v>1198</v>
      </c>
      <c r="H4" s="300">
        <v>-19.219460937696525</v>
      </c>
      <c r="I4" s="300">
        <v>7.1604618304694281</v>
      </c>
      <c r="J4" s="300">
        <v>34.351342778932569</v>
      </c>
      <c r="K4" s="300">
        <v>5.5878559832042924</v>
      </c>
      <c r="L4" s="300">
        <v>6.1474996639469905</v>
      </c>
    </row>
    <row r="5" spans="1:12" x14ac:dyDescent="0.3">
      <c r="A5" s="297" t="s">
        <v>1199</v>
      </c>
      <c r="B5" s="298" t="s">
        <v>1190</v>
      </c>
      <c r="C5" t="s">
        <v>1191</v>
      </c>
      <c r="D5" s="299" t="s">
        <v>882</v>
      </c>
      <c r="E5" s="297" t="s">
        <v>5</v>
      </c>
      <c r="F5" s="297" t="s">
        <v>1200</v>
      </c>
      <c r="G5" s="297" t="s">
        <v>1201</v>
      </c>
      <c r="H5" s="300">
        <v>-20.304077794984025</v>
      </c>
      <c r="I5" s="300">
        <v>7.0349309734955447</v>
      </c>
      <c r="J5" s="300">
        <v>29.505311580197446</v>
      </c>
      <c r="K5" s="300">
        <v>4.840776385727791</v>
      </c>
      <c r="L5" s="300">
        <v>6.095161029786226</v>
      </c>
    </row>
    <row r="6" spans="1:12" x14ac:dyDescent="0.3">
      <c r="A6" s="297" t="s">
        <v>1202</v>
      </c>
      <c r="B6" s="298" t="s">
        <v>1190</v>
      </c>
      <c r="C6" s="301" t="s">
        <v>1191</v>
      </c>
      <c r="D6" s="299" t="s">
        <v>559</v>
      </c>
      <c r="E6" s="297" t="s">
        <v>5</v>
      </c>
      <c r="F6" s="297" t="s">
        <v>1192</v>
      </c>
      <c r="G6" s="297" t="s">
        <v>1203</v>
      </c>
      <c r="H6" s="300">
        <v>-18.55861333497305</v>
      </c>
      <c r="I6" s="300">
        <v>9.7048686313385879</v>
      </c>
      <c r="J6" s="300">
        <v>46.273749222234869</v>
      </c>
      <c r="K6" s="300">
        <v>12.230967353214051</v>
      </c>
      <c r="L6" s="300">
        <v>3.7833270162457806</v>
      </c>
    </row>
    <row r="7" spans="1:12" x14ac:dyDescent="0.3">
      <c r="A7" s="297" t="s">
        <v>1204</v>
      </c>
      <c r="B7" s="298" t="s">
        <v>1190</v>
      </c>
      <c r="C7" s="301" t="s">
        <v>1191</v>
      </c>
      <c r="D7" s="299" t="s">
        <v>559</v>
      </c>
      <c r="E7" s="297" t="s">
        <v>5</v>
      </c>
      <c r="F7" s="297" t="s">
        <v>1195</v>
      </c>
      <c r="G7" s="297" t="s">
        <v>1205</v>
      </c>
      <c r="H7" s="300">
        <v>-18.141515747415433</v>
      </c>
      <c r="I7" s="300">
        <v>9.4021136740531759</v>
      </c>
      <c r="J7" s="300">
        <v>47.400830337823805</v>
      </c>
      <c r="K7" s="300">
        <v>13.419521068990795</v>
      </c>
      <c r="L7" s="300">
        <v>3.5322296596229084</v>
      </c>
    </row>
    <row r="8" spans="1:12" x14ac:dyDescent="0.3">
      <c r="A8" s="297" t="s">
        <v>1206</v>
      </c>
      <c r="B8" s="298" t="s">
        <v>1190</v>
      </c>
      <c r="C8" s="301" t="s">
        <v>1191</v>
      </c>
      <c r="D8" s="299" t="s">
        <v>559</v>
      </c>
      <c r="E8" s="297" t="s">
        <v>5</v>
      </c>
      <c r="F8" s="297" t="s">
        <v>1195</v>
      </c>
      <c r="G8" s="297" t="s">
        <v>1207</v>
      </c>
      <c r="H8" s="300">
        <v>-18.507849762400287</v>
      </c>
      <c r="I8" s="300">
        <v>9.1699605521838095</v>
      </c>
      <c r="J8" s="300">
        <v>48.471673366809242</v>
      </c>
      <c r="K8" s="300">
        <v>12.568875703607649</v>
      </c>
      <c r="L8" s="300">
        <v>3.8564844230973181</v>
      </c>
    </row>
    <row r="9" spans="1:12" x14ac:dyDescent="0.3">
      <c r="A9" s="297" t="s">
        <v>1208</v>
      </c>
      <c r="B9" s="298" t="s">
        <v>1190</v>
      </c>
      <c r="C9" s="301" t="s">
        <v>1191</v>
      </c>
      <c r="D9" s="299" t="s">
        <v>559</v>
      </c>
      <c r="E9" s="297" t="s">
        <v>5</v>
      </c>
      <c r="F9" s="297" t="s">
        <v>1209</v>
      </c>
      <c r="G9" s="297" t="s">
        <v>1210</v>
      </c>
      <c r="H9" s="300">
        <v>-17.383307954675409</v>
      </c>
      <c r="I9" s="300">
        <v>10.543859941161813</v>
      </c>
      <c r="J9" s="300">
        <v>41.450900392773669</v>
      </c>
      <c r="K9" s="300">
        <v>10.841209928194443</v>
      </c>
      <c r="L9" s="300">
        <v>3.823457037297417</v>
      </c>
    </row>
    <row r="10" spans="1:12" x14ac:dyDescent="0.3">
      <c r="A10" s="297" t="s">
        <v>1211</v>
      </c>
      <c r="B10" s="298" t="s">
        <v>1212</v>
      </c>
      <c r="C10" s="297" t="s">
        <v>1191</v>
      </c>
      <c r="D10" s="299" t="s">
        <v>882</v>
      </c>
      <c r="E10" s="297" t="s">
        <v>3</v>
      </c>
      <c r="F10" s="297" t="s">
        <v>1213</v>
      </c>
      <c r="G10" s="297" t="s">
        <v>1214</v>
      </c>
      <c r="H10" s="300">
        <v>-22.685485573103097</v>
      </c>
      <c r="I10" s="300">
        <v>8.6276310482269594</v>
      </c>
      <c r="J10" s="300">
        <v>40.827379832480318</v>
      </c>
      <c r="K10" s="300">
        <v>9.3204758046298277</v>
      </c>
      <c r="L10" s="300">
        <v>4.3803965257009558</v>
      </c>
    </row>
    <row r="11" spans="1:12" x14ac:dyDescent="0.3">
      <c r="A11" s="297" t="s">
        <v>1215</v>
      </c>
      <c r="B11" s="298" t="s">
        <v>1212</v>
      </c>
      <c r="C11" s="297" t="s">
        <v>1191</v>
      </c>
      <c r="D11" s="299" t="s">
        <v>882</v>
      </c>
      <c r="E11" s="297" t="s">
        <v>3</v>
      </c>
      <c r="F11" s="297" t="s">
        <v>1213</v>
      </c>
      <c r="G11" s="297" t="s">
        <v>1216</v>
      </c>
      <c r="H11" s="300">
        <v>-22.270788760771818</v>
      </c>
      <c r="I11" s="300">
        <v>9.4515041270267091</v>
      </c>
      <c r="J11" s="300">
        <v>44.126116344807649</v>
      </c>
      <c r="K11" s="300">
        <v>11.502668778709682</v>
      </c>
      <c r="L11" s="300">
        <v>3.8361633455429742</v>
      </c>
    </row>
    <row r="12" spans="1:12" x14ac:dyDescent="0.3">
      <c r="A12" s="297" t="s">
        <v>1217</v>
      </c>
      <c r="B12" s="298" t="s">
        <v>1212</v>
      </c>
      <c r="C12" s="297" t="s">
        <v>1191</v>
      </c>
      <c r="D12" s="299" t="s">
        <v>882</v>
      </c>
      <c r="E12" s="297" t="s">
        <v>3</v>
      </c>
      <c r="F12" s="297" t="s">
        <v>1218</v>
      </c>
      <c r="G12" s="297" t="s">
        <v>1219</v>
      </c>
      <c r="H12" s="300">
        <v>-22.720784013828201</v>
      </c>
      <c r="I12" s="300">
        <v>8.7790536405905524</v>
      </c>
      <c r="J12" s="300">
        <v>40.072933634141599</v>
      </c>
      <c r="K12" s="300">
        <v>7.9825852821396825</v>
      </c>
      <c r="L12" s="300">
        <v>5.0200445366742512</v>
      </c>
    </row>
    <row r="13" spans="1:12" x14ac:dyDescent="0.3">
      <c r="A13" s="297" t="s">
        <v>1220</v>
      </c>
      <c r="B13" s="298" t="s">
        <v>1212</v>
      </c>
      <c r="C13" s="297" t="s">
        <v>1191</v>
      </c>
      <c r="D13" s="299" t="s">
        <v>882</v>
      </c>
      <c r="E13" s="297" t="s">
        <v>3</v>
      </c>
      <c r="F13" s="297" t="s">
        <v>1218</v>
      </c>
      <c r="G13" s="297" t="s">
        <v>1221</v>
      </c>
      <c r="H13" s="302">
        <v>-21.513585008461497</v>
      </c>
      <c r="I13" s="302">
        <v>9.8415214878110771</v>
      </c>
      <c r="J13" s="302">
        <v>44.078559338680343</v>
      </c>
      <c r="K13" s="302">
        <v>11.085235992352393</v>
      </c>
      <c r="L13" s="303">
        <v>3.9763302620791974</v>
      </c>
    </row>
    <row r="14" spans="1:12" x14ac:dyDescent="0.3">
      <c r="A14" s="297" t="s">
        <v>1222</v>
      </c>
      <c r="B14" s="298" t="s">
        <v>1212</v>
      </c>
      <c r="C14" s="297" t="s">
        <v>1191</v>
      </c>
      <c r="D14" s="299" t="s">
        <v>882</v>
      </c>
      <c r="E14" s="297" t="s">
        <v>3</v>
      </c>
      <c r="F14" s="297" t="s">
        <v>1223</v>
      </c>
      <c r="G14" s="297" t="s">
        <v>1224</v>
      </c>
      <c r="H14" s="302">
        <v>-21.266684414196959</v>
      </c>
      <c r="I14" s="302">
        <v>8.2522651114857393</v>
      </c>
      <c r="J14" s="302">
        <v>38.768709809941285</v>
      </c>
      <c r="K14" s="302">
        <v>9.2558526886623866</v>
      </c>
      <c r="L14" s="303">
        <v>4.1885616716253038</v>
      </c>
    </row>
    <row r="15" spans="1:12" x14ac:dyDescent="0.3">
      <c r="A15" s="297" t="s">
        <v>1225</v>
      </c>
      <c r="B15" s="298" t="s">
        <v>1212</v>
      </c>
      <c r="C15" s="297" t="s">
        <v>1191</v>
      </c>
      <c r="D15" s="299" t="s">
        <v>882</v>
      </c>
      <c r="E15" s="297" t="s">
        <v>3</v>
      </c>
      <c r="F15" s="297" t="s">
        <v>1223</v>
      </c>
      <c r="G15" s="297" t="s">
        <v>1226</v>
      </c>
      <c r="H15" s="300">
        <v>-20.426609819196436</v>
      </c>
      <c r="I15" s="300">
        <v>9.2031182955849893</v>
      </c>
      <c r="J15" s="300">
        <v>42.145622565592731</v>
      </c>
      <c r="K15" s="300">
        <v>11.590386506582661</v>
      </c>
      <c r="L15" s="300">
        <v>3.6362568704379692</v>
      </c>
    </row>
    <row r="16" spans="1:12" x14ac:dyDescent="0.3">
      <c r="A16" s="297" t="s">
        <v>1227</v>
      </c>
      <c r="B16" s="298" t="s">
        <v>1212</v>
      </c>
      <c r="C16" s="297" t="s">
        <v>1191</v>
      </c>
      <c r="D16" s="299" t="s">
        <v>882</v>
      </c>
      <c r="E16" s="297" t="s">
        <v>17</v>
      </c>
      <c r="F16" s="297" t="s">
        <v>1228</v>
      </c>
      <c r="G16" s="297" t="s">
        <v>1229</v>
      </c>
      <c r="H16" s="300">
        <v>-20.250294432178187</v>
      </c>
      <c r="I16" s="300">
        <v>9.5456705987914745</v>
      </c>
      <c r="J16" s="300">
        <v>38.666367420622599</v>
      </c>
      <c r="K16" s="300">
        <v>10.484181028253033</v>
      </c>
      <c r="L16" s="300">
        <v>3.6880675101301192</v>
      </c>
    </row>
    <row r="17" spans="1:12" x14ac:dyDescent="0.3">
      <c r="A17" s="297" t="s">
        <v>1230</v>
      </c>
      <c r="B17" s="298" t="s">
        <v>1212</v>
      </c>
      <c r="C17" s="297" t="s">
        <v>1191</v>
      </c>
      <c r="D17" s="299" t="s">
        <v>882</v>
      </c>
      <c r="E17" s="297" t="s">
        <v>17</v>
      </c>
      <c r="F17" s="297" t="s">
        <v>1228</v>
      </c>
      <c r="G17" s="297" t="s">
        <v>1231</v>
      </c>
      <c r="H17" s="300">
        <v>-19.880912635494511</v>
      </c>
      <c r="I17" s="300">
        <v>10.278812556904978</v>
      </c>
      <c r="J17" s="300">
        <v>41.937996276022417</v>
      </c>
      <c r="K17" s="300">
        <v>12.123044569274033</v>
      </c>
      <c r="L17" s="300">
        <v>3.4593617169662689</v>
      </c>
    </row>
    <row r="18" spans="1:12" x14ac:dyDescent="0.3">
      <c r="A18" s="297" t="s">
        <v>1232</v>
      </c>
      <c r="B18" s="298" t="s">
        <v>1212</v>
      </c>
      <c r="C18" s="297" t="s">
        <v>1191</v>
      </c>
      <c r="D18" s="299" t="s">
        <v>559</v>
      </c>
      <c r="E18" s="297" t="s">
        <v>3</v>
      </c>
      <c r="F18" s="297" t="s">
        <v>1213</v>
      </c>
      <c r="G18" s="297" t="s">
        <v>1233</v>
      </c>
      <c r="H18" s="300">
        <v>-22.359043292369176</v>
      </c>
      <c r="I18" s="300">
        <v>9.9229903291063177</v>
      </c>
      <c r="J18" s="300">
        <v>41.729136309395457</v>
      </c>
      <c r="K18" s="300">
        <v>9.0383563155241173</v>
      </c>
      <c r="L18" s="300">
        <v>4.6168943613920428</v>
      </c>
    </row>
    <row r="19" spans="1:12" x14ac:dyDescent="0.3">
      <c r="A19" s="297" t="s">
        <v>1234</v>
      </c>
      <c r="B19" s="298" t="s">
        <v>1212</v>
      </c>
      <c r="C19" s="297" t="s">
        <v>1191</v>
      </c>
      <c r="D19" s="299" t="s">
        <v>559</v>
      </c>
      <c r="E19" s="297" t="s">
        <v>3</v>
      </c>
      <c r="F19" s="297" t="s">
        <v>1218</v>
      </c>
      <c r="G19" s="297" t="s">
        <v>1235</v>
      </c>
      <c r="H19" s="300">
        <v>-21.639189055662854</v>
      </c>
      <c r="I19" s="300">
        <v>9.5017645512632285</v>
      </c>
      <c r="J19" s="300">
        <v>39.876220472923208</v>
      </c>
      <c r="K19" s="300">
        <v>6.6108707460613632</v>
      </c>
      <c r="L19" s="300">
        <v>6.0319165212359867</v>
      </c>
    </row>
    <row r="20" spans="1:12" x14ac:dyDescent="0.3">
      <c r="A20" s="297" t="s">
        <v>1236</v>
      </c>
      <c r="B20" s="298" t="s">
        <v>1212</v>
      </c>
      <c r="C20" s="297" t="s">
        <v>1191</v>
      </c>
      <c r="D20" s="299" t="s">
        <v>559</v>
      </c>
      <c r="E20" s="297" t="s">
        <v>3</v>
      </c>
      <c r="F20" s="297" t="s">
        <v>1218</v>
      </c>
      <c r="G20" s="297" t="s">
        <v>1237</v>
      </c>
      <c r="H20" s="300">
        <v>-20.673341302041344</v>
      </c>
      <c r="I20" s="300">
        <v>10.048462680746184</v>
      </c>
      <c r="J20" s="300">
        <v>45.125682542813713</v>
      </c>
      <c r="K20" s="300">
        <v>12.620484770874905</v>
      </c>
      <c r="L20" s="300">
        <v>3.5755902694762662</v>
      </c>
    </row>
    <row r="21" spans="1:12" x14ac:dyDescent="0.3">
      <c r="A21" s="297" t="s">
        <v>1238</v>
      </c>
      <c r="B21" s="298" t="s">
        <v>1212</v>
      </c>
      <c r="C21" s="297" t="s">
        <v>1191</v>
      </c>
      <c r="D21" s="299" t="s">
        <v>559</v>
      </c>
      <c r="E21" s="297" t="s">
        <v>3</v>
      </c>
      <c r="F21" s="297" t="s">
        <v>1223</v>
      </c>
      <c r="G21" s="297" t="s">
        <v>1239</v>
      </c>
      <c r="H21" s="300">
        <v>-19.790963386072942</v>
      </c>
      <c r="I21" s="300">
        <v>9.7497708530701566</v>
      </c>
      <c r="J21" s="300">
        <v>42.872508849835754</v>
      </c>
      <c r="K21" s="300">
        <v>10.15186954708774</v>
      </c>
      <c r="L21" s="300">
        <v>4.2231146343024628</v>
      </c>
    </row>
    <row r="22" spans="1:12" x14ac:dyDescent="0.3">
      <c r="A22" s="297" t="s">
        <v>1240</v>
      </c>
      <c r="B22" s="298" t="s">
        <v>1212</v>
      </c>
      <c r="C22" s="297" t="s">
        <v>1191</v>
      </c>
      <c r="D22" s="299" t="s">
        <v>559</v>
      </c>
      <c r="E22" s="297" t="s">
        <v>3</v>
      </c>
      <c r="F22" s="297" t="s">
        <v>1223</v>
      </c>
      <c r="G22" s="297" t="s">
        <v>1241</v>
      </c>
      <c r="H22" s="300">
        <v>-19.108796606532326</v>
      </c>
      <c r="I22" s="300">
        <v>10.017049003720501</v>
      </c>
      <c r="J22" s="300">
        <v>43.870026899870687</v>
      </c>
      <c r="K22" s="300">
        <v>12.104424064415051</v>
      </c>
      <c r="L22" s="300">
        <v>3.6242969237042106</v>
      </c>
    </row>
    <row r="23" spans="1:12" x14ac:dyDescent="0.3">
      <c r="A23" s="297" t="s">
        <v>1242</v>
      </c>
      <c r="B23" s="298" t="s">
        <v>1212</v>
      </c>
      <c r="C23" s="297" t="s">
        <v>1191</v>
      </c>
      <c r="D23" s="299" t="s">
        <v>559</v>
      </c>
      <c r="E23" s="297" t="s">
        <v>3</v>
      </c>
      <c r="F23" s="297" t="s">
        <v>1243</v>
      </c>
      <c r="G23" s="297" t="s">
        <v>1244</v>
      </c>
      <c r="H23" s="300">
        <v>-19.556290183532798</v>
      </c>
      <c r="I23" s="300">
        <v>10.427046661084109</v>
      </c>
      <c r="J23" s="300">
        <v>46.151857648993378</v>
      </c>
      <c r="K23" s="300">
        <v>12.050090473776448</v>
      </c>
      <c r="L23" s="300">
        <v>3.8300009240121149</v>
      </c>
    </row>
    <row r="24" spans="1:12" x14ac:dyDescent="0.3">
      <c r="A24" s="297" t="s">
        <v>1245</v>
      </c>
      <c r="B24" s="298" t="s">
        <v>1246</v>
      </c>
      <c r="C24" s="297" t="s">
        <v>1191</v>
      </c>
      <c r="D24" s="299" t="s">
        <v>559</v>
      </c>
      <c r="E24" s="297" t="s">
        <v>5</v>
      </c>
      <c r="F24" s="297" t="s">
        <v>1247</v>
      </c>
      <c r="G24" s="297" t="s">
        <v>1248</v>
      </c>
      <c r="H24" s="300">
        <v>-17.802657881817737</v>
      </c>
      <c r="I24" s="300">
        <v>8.5530802006445974</v>
      </c>
      <c r="J24" s="300">
        <v>38.831981980999046</v>
      </c>
      <c r="K24" s="300">
        <v>11.267813937177019</v>
      </c>
      <c r="L24" s="300">
        <v>3.446274689793805</v>
      </c>
    </row>
    <row r="25" spans="1:12" x14ac:dyDescent="0.3">
      <c r="A25" s="297" t="s">
        <v>1249</v>
      </c>
      <c r="B25" s="298" t="s">
        <v>1246</v>
      </c>
      <c r="C25" s="297" t="s">
        <v>1191</v>
      </c>
      <c r="D25" s="299" t="s">
        <v>559</v>
      </c>
      <c r="E25" s="297" t="s">
        <v>5</v>
      </c>
      <c r="F25" s="297" t="s">
        <v>1209</v>
      </c>
      <c r="G25" s="297" t="s">
        <v>1250</v>
      </c>
      <c r="H25" s="300">
        <v>-17.638353469864487</v>
      </c>
      <c r="I25" s="300">
        <v>10.024675061161194</v>
      </c>
      <c r="J25" s="300">
        <v>46.210112602835032</v>
      </c>
      <c r="K25" s="300">
        <v>11.653823154797925</v>
      </c>
      <c r="L25" s="300">
        <v>3.965232009189203</v>
      </c>
    </row>
    <row r="26" spans="1:12" x14ac:dyDescent="0.3">
      <c r="A26" s="297" t="s">
        <v>1251</v>
      </c>
      <c r="B26" s="298" t="s">
        <v>1252</v>
      </c>
      <c r="C26" s="297" t="s">
        <v>1253</v>
      </c>
      <c r="D26" s="299" t="s">
        <v>559</v>
      </c>
      <c r="E26" s="297" t="s">
        <v>3</v>
      </c>
      <c r="F26" s="297" t="s">
        <v>1223</v>
      </c>
      <c r="G26" s="297" t="s">
        <v>1254</v>
      </c>
      <c r="H26" s="300">
        <v>-17.684070812770162</v>
      </c>
      <c r="I26" s="300">
        <v>14.712037926006953</v>
      </c>
      <c r="J26" s="300">
        <v>45.471540532376402</v>
      </c>
      <c r="K26" s="300">
        <v>13.479603939092113</v>
      </c>
      <c r="L26" s="300">
        <v>3.3733587973237609</v>
      </c>
    </row>
    <row r="27" spans="1:12" x14ac:dyDescent="0.3">
      <c r="A27" s="297" t="s">
        <v>1255</v>
      </c>
      <c r="B27" s="298" t="s">
        <v>1252</v>
      </c>
      <c r="C27" s="297" t="s">
        <v>1253</v>
      </c>
      <c r="D27" s="299" t="s">
        <v>559</v>
      </c>
      <c r="E27" s="297" t="s">
        <v>3</v>
      </c>
      <c r="F27" s="297" t="s">
        <v>1243</v>
      </c>
      <c r="G27" s="297" t="s">
        <v>1256</v>
      </c>
      <c r="H27" s="300">
        <v>-17.449946168436362</v>
      </c>
      <c r="I27" s="300">
        <v>14.211074823518857</v>
      </c>
      <c r="J27" s="300">
        <v>44.72637743711492</v>
      </c>
      <c r="K27" s="300">
        <v>12.853405465639359</v>
      </c>
      <c r="L27" s="300">
        <v>3.4797297538524452</v>
      </c>
    </row>
    <row r="28" spans="1:12" x14ac:dyDescent="0.3">
      <c r="A28" s="297" t="s">
        <v>1257</v>
      </c>
      <c r="B28" s="298" t="s">
        <v>1258</v>
      </c>
      <c r="C28" s="297" t="s">
        <v>1191</v>
      </c>
      <c r="D28" s="299" t="s">
        <v>559</v>
      </c>
      <c r="E28" s="297" t="s">
        <v>3</v>
      </c>
      <c r="F28" s="297" t="s">
        <v>1218</v>
      </c>
      <c r="G28" s="297" t="s">
        <v>1259</v>
      </c>
      <c r="H28" s="300">
        <v>-19.746865016349755</v>
      </c>
      <c r="I28" s="300">
        <v>9.1260297269968262</v>
      </c>
      <c r="J28" s="300">
        <v>31.408066961572811</v>
      </c>
      <c r="K28" s="300">
        <v>7.9632021672864735</v>
      </c>
      <c r="L28" s="300">
        <v>3.9441503934936977</v>
      </c>
    </row>
    <row r="29" spans="1:12" x14ac:dyDescent="0.3">
      <c r="A29" s="297" t="s">
        <v>1260</v>
      </c>
      <c r="B29" s="298" t="s">
        <v>1258</v>
      </c>
      <c r="C29" s="297" t="s">
        <v>1191</v>
      </c>
      <c r="D29" s="299" t="s">
        <v>559</v>
      </c>
      <c r="E29" s="297" t="s">
        <v>3</v>
      </c>
      <c r="F29" s="297" t="s">
        <v>1223</v>
      </c>
      <c r="G29" s="297" t="s">
        <v>1261</v>
      </c>
      <c r="H29" s="302">
        <v>-19.170673112020101</v>
      </c>
      <c r="I29" s="302">
        <v>9.6451394497562575</v>
      </c>
      <c r="J29" s="302">
        <v>45.564783764368698</v>
      </c>
      <c r="K29" s="302">
        <v>12.375534414963251</v>
      </c>
      <c r="L29" s="303">
        <v>3.6818437278374292</v>
      </c>
    </row>
    <row r="30" spans="1:12" x14ac:dyDescent="0.3">
      <c r="A30" s="297" t="s">
        <v>1262</v>
      </c>
      <c r="B30" s="298" t="s">
        <v>1258</v>
      </c>
      <c r="C30" s="297" t="s">
        <v>1191</v>
      </c>
      <c r="D30" s="299" t="s">
        <v>559</v>
      </c>
      <c r="E30" s="297" t="s">
        <v>3</v>
      </c>
      <c r="F30" s="297" t="s">
        <v>1243</v>
      </c>
      <c r="G30" s="297" t="s">
        <v>1263</v>
      </c>
      <c r="H30" s="302">
        <v>-18.901922281290005</v>
      </c>
      <c r="I30" s="302">
        <v>9.7315136818608838</v>
      </c>
      <c r="J30" s="302">
        <v>40.133728106128871</v>
      </c>
      <c r="K30" s="302">
        <v>10.904733344166239</v>
      </c>
      <c r="L30" s="303">
        <v>3.6803951861509221</v>
      </c>
    </row>
    <row r="31" spans="1:12" x14ac:dyDescent="0.3">
      <c r="A31" s="297" t="s">
        <v>1264</v>
      </c>
      <c r="B31" s="298" t="s">
        <v>1258</v>
      </c>
      <c r="C31" s="297" t="s">
        <v>1191</v>
      </c>
      <c r="D31" s="299" t="s">
        <v>559</v>
      </c>
      <c r="E31" s="297" t="s">
        <v>3</v>
      </c>
      <c r="F31" s="297" t="s">
        <v>1265</v>
      </c>
      <c r="G31" s="297" t="s">
        <v>1266</v>
      </c>
      <c r="H31" s="302">
        <v>-18.310060798088973</v>
      </c>
      <c r="I31" s="302">
        <v>11.515910865637242</v>
      </c>
      <c r="J31" s="302">
        <v>42.573552192623112</v>
      </c>
      <c r="K31" s="302">
        <v>6.9594581138305873</v>
      </c>
      <c r="L31" s="303">
        <v>6.1173659638839331</v>
      </c>
    </row>
    <row r="32" spans="1:12" x14ac:dyDescent="0.3">
      <c r="A32" s="297" t="s">
        <v>1267</v>
      </c>
      <c r="B32" s="298" t="s">
        <v>1268</v>
      </c>
      <c r="C32" s="297" t="s">
        <v>1269</v>
      </c>
      <c r="D32" s="299" t="s">
        <v>559</v>
      </c>
      <c r="E32" s="297" t="s">
        <v>17</v>
      </c>
      <c r="F32" s="297" t="s">
        <v>1270</v>
      </c>
      <c r="G32" s="297" t="s">
        <v>1271</v>
      </c>
      <c r="H32" s="300">
        <v>-19.042678446489152</v>
      </c>
      <c r="I32" s="300">
        <v>13.589581873745651</v>
      </c>
      <c r="J32" s="300">
        <v>49.686822619714412</v>
      </c>
      <c r="K32" s="300">
        <v>12.598821660992138</v>
      </c>
      <c r="L32" s="300">
        <v>3.9437674376765206</v>
      </c>
    </row>
    <row r="33" spans="1:12" ht="28.8" x14ac:dyDescent="0.3">
      <c r="A33" s="297" t="s">
        <v>1272</v>
      </c>
      <c r="B33" s="298" t="s">
        <v>1273</v>
      </c>
      <c r="C33" s="297" t="s">
        <v>1274</v>
      </c>
      <c r="D33" s="299" t="s">
        <v>882</v>
      </c>
      <c r="E33" s="297" t="s">
        <v>3</v>
      </c>
      <c r="F33" s="297" t="s">
        <v>1243</v>
      </c>
      <c r="G33" s="297" t="s">
        <v>1275</v>
      </c>
      <c r="H33" s="300">
        <v>-22.59327103907108</v>
      </c>
      <c r="I33" s="300">
        <v>11.806617117421986</v>
      </c>
      <c r="J33" s="300">
        <v>36.578867624121365</v>
      </c>
      <c r="K33" s="300">
        <v>7.6092271002806022</v>
      </c>
      <c r="L33" s="300">
        <v>4.8071725474946678</v>
      </c>
    </row>
    <row r="34" spans="1:12" ht="28.8" x14ac:dyDescent="0.3">
      <c r="A34" s="297" t="s">
        <v>1276</v>
      </c>
      <c r="B34" s="298" t="s">
        <v>1273</v>
      </c>
      <c r="C34" s="297" t="s">
        <v>1274</v>
      </c>
      <c r="D34" s="299" t="s">
        <v>559</v>
      </c>
      <c r="E34" s="297" t="s">
        <v>5</v>
      </c>
      <c r="F34" s="297" t="s">
        <v>1192</v>
      </c>
      <c r="G34" s="297" t="s">
        <v>1277</v>
      </c>
      <c r="H34" s="300">
        <v>-20.604803872424277</v>
      </c>
      <c r="I34" s="300">
        <v>10.90664389713741</v>
      </c>
      <c r="J34" s="300">
        <v>40.39550829234669</v>
      </c>
      <c r="K34" s="300">
        <v>9.7903259889355212</v>
      </c>
      <c r="L34" s="300">
        <v>4.1260636610057144</v>
      </c>
    </row>
    <row r="35" spans="1:12" ht="28.8" x14ac:dyDescent="0.3">
      <c r="A35" s="297" t="s">
        <v>1278</v>
      </c>
      <c r="B35" s="298" t="s">
        <v>1273</v>
      </c>
      <c r="C35" s="297" t="s">
        <v>1274</v>
      </c>
      <c r="D35" s="299" t="s">
        <v>559</v>
      </c>
      <c r="E35" s="297" t="s">
        <v>5</v>
      </c>
      <c r="F35" s="297" t="s">
        <v>1195</v>
      </c>
      <c r="G35" s="297" t="s">
        <v>1279</v>
      </c>
      <c r="H35" s="300">
        <v>-19.65540902210099</v>
      </c>
      <c r="I35" s="300">
        <v>10.851966280220473</v>
      </c>
      <c r="J35" s="300">
        <v>33.777474741124777</v>
      </c>
      <c r="K35" s="300">
        <v>6.8085916112858369</v>
      </c>
      <c r="L35" s="300">
        <v>4.9610076017976548</v>
      </c>
    </row>
    <row r="36" spans="1:12" ht="28.8" x14ac:dyDescent="0.3">
      <c r="A36" s="297" t="s">
        <v>1280</v>
      </c>
      <c r="B36" s="298" t="s">
        <v>1273</v>
      </c>
      <c r="C36" s="297" t="s">
        <v>1274</v>
      </c>
      <c r="D36" s="299" t="s">
        <v>559</v>
      </c>
      <c r="E36" s="297" t="s">
        <v>5</v>
      </c>
      <c r="F36" s="297" t="s">
        <v>1209</v>
      </c>
      <c r="G36" s="297" t="s">
        <v>1281</v>
      </c>
      <c r="H36" s="300">
        <v>-17.866193175690356</v>
      </c>
      <c r="I36" s="300">
        <v>12.316374165500973</v>
      </c>
      <c r="J36" s="300">
        <v>25.653450556720664</v>
      </c>
      <c r="K36" s="300">
        <v>6.6095300881415104</v>
      </c>
      <c r="L36" s="300">
        <v>3.8812820600887812</v>
      </c>
    </row>
    <row r="37" spans="1:12" ht="28.8" x14ac:dyDescent="0.3">
      <c r="A37" s="297" t="s">
        <v>1282</v>
      </c>
      <c r="B37" s="298" t="s">
        <v>1273</v>
      </c>
      <c r="C37" s="297" t="s">
        <v>1274</v>
      </c>
      <c r="D37" s="299" t="s">
        <v>559</v>
      </c>
      <c r="E37" s="297" t="s">
        <v>3</v>
      </c>
      <c r="F37" s="297" t="s">
        <v>1218</v>
      </c>
      <c r="G37" s="297" t="s">
        <v>1283</v>
      </c>
      <c r="H37" s="300">
        <v>-19.81233861457331</v>
      </c>
      <c r="I37" s="300">
        <v>11.185874122669764</v>
      </c>
      <c r="J37" s="300">
        <v>39.729157601208044</v>
      </c>
      <c r="K37" s="300">
        <v>9.6066677592799667</v>
      </c>
      <c r="L37" s="300">
        <v>4.1355815144986137</v>
      </c>
    </row>
    <row r="38" spans="1:12" ht="28.8" x14ac:dyDescent="0.3">
      <c r="A38" s="297" t="s">
        <v>1284</v>
      </c>
      <c r="B38" s="298" t="s">
        <v>1273</v>
      </c>
      <c r="C38" s="297" t="s">
        <v>1274</v>
      </c>
      <c r="D38" s="299" t="s">
        <v>559</v>
      </c>
      <c r="E38" s="297" t="s">
        <v>3</v>
      </c>
      <c r="F38" s="297" t="s">
        <v>1223</v>
      </c>
      <c r="G38" s="297" t="s">
        <v>1285</v>
      </c>
      <c r="H38" s="300">
        <v>-20.633306716785498</v>
      </c>
      <c r="I38" s="300">
        <v>11.551558578919554</v>
      </c>
      <c r="J38" s="300">
        <v>42.178655756638342</v>
      </c>
      <c r="K38" s="300">
        <v>10.396033062754988</v>
      </c>
      <c r="L38" s="300">
        <v>4.0571875350943563</v>
      </c>
    </row>
    <row r="39" spans="1:12" ht="28.8" x14ac:dyDescent="0.3">
      <c r="A39" s="297" t="s">
        <v>1286</v>
      </c>
      <c r="B39" s="298" t="s">
        <v>1273</v>
      </c>
      <c r="C39" s="297" t="s">
        <v>1274</v>
      </c>
      <c r="D39" s="299" t="s">
        <v>559</v>
      </c>
      <c r="E39" s="297" t="s">
        <v>3</v>
      </c>
      <c r="F39" s="297" t="s">
        <v>1243</v>
      </c>
      <c r="G39" s="297" t="s">
        <v>1287</v>
      </c>
      <c r="H39" s="300">
        <v>-20.567543327813482</v>
      </c>
      <c r="I39" s="300">
        <v>10.899464726838518</v>
      </c>
      <c r="J39" s="300">
        <v>40.208121776204948</v>
      </c>
      <c r="K39" s="300">
        <v>9.1450822278546777</v>
      </c>
      <c r="L39" s="300">
        <v>4.3966933018640848</v>
      </c>
    </row>
    <row r="40" spans="1:12" ht="28.8" x14ac:dyDescent="0.3">
      <c r="A40" s="297" t="s">
        <v>1288</v>
      </c>
      <c r="B40" s="298" t="s">
        <v>1273</v>
      </c>
      <c r="C40" s="297" t="s">
        <v>1274</v>
      </c>
      <c r="D40" s="299" t="s">
        <v>559</v>
      </c>
      <c r="E40" s="297" t="s">
        <v>3</v>
      </c>
      <c r="F40" s="297" t="s">
        <v>1265</v>
      </c>
      <c r="G40" s="297" t="s">
        <v>1289</v>
      </c>
      <c r="H40" s="300">
        <v>-19.012989508041858</v>
      </c>
      <c r="I40" s="300">
        <v>11.223168466702276</v>
      </c>
      <c r="J40" s="300">
        <v>42.524114226834733</v>
      </c>
      <c r="K40" s="300">
        <v>11.022417369774971</v>
      </c>
      <c r="L40" s="300">
        <v>3.8579662518897058</v>
      </c>
    </row>
    <row r="41" spans="1:12" ht="28.8" x14ac:dyDescent="0.3">
      <c r="A41" s="297" t="s">
        <v>1290</v>
      </c>
      <c r="B41" s="298" t="s">
        <v>1291</v>
      </c>
      <c r="C41" s="297" t="s">
        <v>1274</v>
      </c>
      <c r="D41" s="299" t="s">
        <v>559</v>
      </c>
      <c r="E41" s="297" t="s">
        <v>3</v>
      </c>
      <c r="F41" s="297" t="s">
        <v>1218</v>
      </c>
      <c r="G41" s="297" t="s">
        <v>1292</v>
      </c>
      <c r="H41" s="300">
        <v>-20.11752872030122</v>
      </c>
      <c r="I41" s="300">
        <v>11.403690885324799</v>
      </c>
      <c r="J41" s="300">
        <v>46.614459466714258</v>
      </c>
      <c r="K41" s="300">
        <v>9.98335542382463</v>
      </c>
      <c r="L41" s="300">
        <v>4.6692176615761749</v>
      </c>
    </row>
    <row r="42" spans="1:12" x14ac:dyDescent="0.3">
      <c r="A42" s="297" t="s">
        <v>1293</v>
      </c>
      <c r="B42" s="298" t="s">
        <v>1294</v>
      </c>
      <c r="C42" s="297" t="s">
        <v>1191</v>
      </c>
      <c r="D42" s="299" t="s">
        <v>882</v>
      </c>
      <c r="E42" s="297" t="s">
        <v>3</v>
      </c>
      <c r="F42" s="297" t="s">
        <v>1213</v>
      </c>
      <c r="G42" s="297" t="s">
        <v>1295</v>
      </c>
      <c r="H42" s="300">
        <v>-17.895952745177997</v>
      </c>
      <c r="I42" s="300">
        <v>10.805225043659526</v>
      </c>
      <c r="J42" s="300">
        <v>44.971916540699134</v>
      </c>
      <c r="K42" s="300">
        <v>11.982268692107386</v>
      </c>
      <c r="L42" s="300">
        <v>3.7532054818902312</v>
      </c>
    </row>
    <row r="43" spans="1:12" x14ac:dyDescent="0.3">
      <c r="A43" s="297" t="s">
        <v>1296</v>
      </c>
      <c r="B43" s="298" t="s">
        <v>1294</v>
      </c>
      <c r="C43" s="297" t="s">
        <v>1191</v>
      </c>
      <c r="D43" s="299" t="s">
        <v>882</v>
      </c>
      <c r="E43" s="297" t="s">
        <v>3</v>
      </c>
      <c r="F43" s="297" t="s">
        <v>1213</v>
      </c>
      <c r="G43" s="297" t="s">
        <v>1297</v>
      </c>
      <c r="H43" s="300">
        <v>-18.836989075442446</v>
      </c>
      <c r="I43" s="300">
        <v>10.609904584656423</v>
      </c>
      <c r="J43" s="300">
        <v>46.137403268012008</v>
      </c>
      <c r="K43" s="300">
        <v>10.835717147132284</v>
      </c>
      <c r="L43" s="300">
        <v>4.2579002978333058</v>
      </c>
    </row>
    <row r="44" spans="1:12" x14ac:dyDescent="0.3">
      <c r="A44" s="297" t="s">
        <v>1298</v>
      </c>
      <c r="B44" s="298" t="s">
        <v>1294</v>
      </c>
      <c r="C44" s="297" t="s">
        <v>1191</v>
      </c>
      <c r="D44" s="299" t="s">
        <v>882</v>
      </c>
      <c r="E44" s="297" t="s">
        <v>3</v>
      </c>
      <c r="F44" s="297" t="s">
        <v>1218</v>
      </c>
      <c r="G44" s="297" t="s">
        <v>1299</v>
      </c>
      <c r="H44" s="300">
        <v>-19.316847506615066</v>
      </c>
      <c r="I44" s="300">
        <v>10.429491330293693</v>
      </c>
      <c r="J44" s="300">
        <v>44.852779849840864</v>
      </c>
      <c r="K44" s="300">
        <v>11.043551810164654</v>
      </c>
      <c r="L44" s="300">
        <v>4.0614451420020217</v>
      </c>
    </row>
    <row r="45" spans="1:12" x14ac:dyDescent="0.3">
      <c r="A45" s="297" t="s">
        <v>1300</v>
      </c>
      <c r="B45" s="298" t="s">
        <v>1294</v>
      </c>
      <c r="C45" s="297" t="s">
        <v>1191</v>
      </c>
      <c r="D45" s="299" t="s">
        <v>882</v>
      </c>
      <c r="E45" s="297" t="s">
        <v>3</v>
      </c>
      <c r="F45" s="297" t="s">
        <v>1223</v>
      </c>
      <c r="G45" s="297" t="s">
        <v>1301</v>
      </c>
      <c r="H45" s="300">
        <v>-19.797051358304088</v>
      </c>
      <c r="I45" s="300">
        <v>9.1008104335237121</v>
      </c>
      <c r="J45" s="300">
        <v>43.959969474997237</v>
      </c>
      <c r="K45" s="300">
        <v>8.7449857328357066</v>
      </c>
      <c r="L45" s="300">
        <v>5.0268772091801335</v>
      </c>
    </row>
    <row r="46" spans="1:12" x14ac:dyDescent="0.3">
      <c r="A46" s="297" t="s">
        <v>1302</v>
      </c>
      <c r="B46" s="298" t="s">
        <v>1294</v>
      </c>
      <c r="C46" s="297" t="s">
        <v>1191</v>
      </c>
      <c r="D46" s="299" t="s">
        <v>882</v>
      </c>
      <c r="E46" s="297" t="s">
        <v>3</v>
      </c>
      <c r="F46" s="297" t="s">
        <v>1243</v>
      </c>
      <c r="G46" s="297" t="s">
        <v>1303</v>
      </c>
      <c r="H46" s="300">
        <v>-19.627769785513376</v>
      </c>
      <c r="I46" s="300">
        <v>9.2582581772147226</v>
      </c>
      <c r="J46" s="300">
        <v>43.771719553331614</v>
      </c>
      <c r="K46" s="300">
        <v>8.7073639405355667</v>
      </c>
      <c r="L46" s="300">
        <v>5.0269771485673465</v>
      </c>
    </row>
    <row r="47" spans="1:12" x14ac:dyDescent="0.3">
      <c r="A47" s="297" t="s">
        <v>1304</v>
      </c>
      <c r="B47" s="298" t="s">
        <v>1294</v>
      </c>
      <c r="C47" s="304" t="s">
        <v>1191</v>
      </c>
      <c r="D47" s="299" t="s">
        <v>882</v>
      </c>
      <c r="E47" s="297" t="s">
        <v>3</v>
      </c>
      <c r="F47" s="297" t="s">
        <v>1243</v>
      </c>
      <c r="G47" s="297" t="s">
        <v>1305</v>
      </c>
      <c r="H47" s="300">
        <v>-19.179120151082824</v>
      </c>
      <c r="I47" s="300">
        <v>9.3417167122819844</v>
      </c>
      <c r="J47" s="300">
        <v>43.546879344531945</v>
      </c>
      <c r="K47" s="300">
        <v>10.989992538705929</v>
      </c>
      <c r="L47" s="300">
        <v>3.9624120936536675</v>
      </c>
    </row>
    <row r="48" spans="1:12" x14ac:dyDescent="0.3">
      <c r="A48" s="297" t="s">
        <v>1306</v>
      </c>
      <c r="B48" s="298" t="s">
        <v>1294</v>
      </c>
      <c r="C48" s="304" t="s">
        <v>1191</v>
      </c>
      <c r="D48" s="299" t="s">
        <v>882</v>
      </c>
      <c r="E48" s="297" t="s">
        <v>17</v>
      </c>
      <c r="F48" s="297" t="s">
        <v>1307</v>
      </c>
      <c r="G48" s="297" t="s">
        <v>1308</v>
      </c>
      <c r="H48" s="300">
        <v>-20.129103687795915</v>
      </c>
      <c r="I48" s="300">
        <v>11.274453284600284</v>
      </c>
      <c r="J48" s="300">
        <v>44.49479369135959</v>
      </c>
      <c r="K48" s="300">
        <v>9.6746240786983524</v>
      </c>
      <c r="L48" s="300">
        <v>4.5991237829414482</v>
      </c>
    </row>
    <row r="49" spans="1:12" x14ac:dyDescent="0.3">
      <c r="A49" s="297" t="s">
        <v>1309</v>
      </c>
      <c r="B49" s="298" t="s">
        <v>1294</v>
      </c>
      <c r="C49" s="304" t="s">
        <v>1191</v>
      </c>
      <c r="D49" s="299" t="s">
        <v>882</v>
      </c>
      <c r="E49" s="297" t="s">
        <v>17</v>
      </c>
      <c r="F49" s="297" t="s">
        <v>1307</v>
      </c>
      <c r="G49" s="297" t="s">
        <v>1310</v>
      </c>
      <c r="H49" s="300">
        <v>-19.852286580880033</v>
      </c>
      <c r="I49" s="300">
        <v>11.626959747405419</v>
      </c>
      <c r="J49" s="300">
        <v>44.039009676735688</v>
      </c>
      <c r="K49" s="300">
        <v>10.979331989598412</v>
      </c>
      <c r="L49" s="300">
        <v>4.0110827979750789</v>
      </c>
    </row>
    <row r="50" spans="1:12" x14ac:dyDescent="0.3">
      <c r="A50" s="297" t="s">
        <v>1311</v>
      </c>
      <c r="B50" s="298" t="s">
        <v>1294</v>
      </c>
      <c r="C50" s="304" t="s">
        <v>1191</v>
      </c>
      <c r="D50" s="299" t="s">
        <v>882</v>
      </c>
      <c r="E50" s="297" t="s">
        <v>17</v>
      </c>
      <c r="F50" s="297" t="s">
        <v>1228</v>
      </c>
      <c r="G50" s="297" t="s">
        <v>1312</v>
      </c>
      <c r="H50" s="300">
        <v>-20.672450527336377</v>
      </c>
      <c r="I50" s="300">
        <v>9.5919129832282302</v>
      </c>
      <c r="J50" s="300">
        <v>44.379695774427624</v>
      </c>
      <c r="K50" s="300">
        <v>9.9020540482105073</v>
      </c>
      <c r="L50" s="300">
        <v>4.4818676567866129</v>
      </c>
    </row>
    <row r="51" spans="1:12" x14ac:dyDescent="0.3">
      <c r="A51" s="297" t="s">
        <v>1313</v>
      </c>
      <c r="B51" s="298" t="s">
        <v>1294</v>
      </c>
      <c r="C51" s="297" t="s">
        <v>1191</v>
      </c>
      <c r="D51" s="299" t="s">
        <v>882</v>
      </c>
      <c r="E51" s="297" t="s">
        <v>17</v>
      </c>
      <c r="F51" s="297" t="s">
        <v>1314</v>
      </c>
      <c r="G51" s="297" t="s">
        <v>1315</v>
      </c>
      <c r="H51" s="300">
        <v>-21.494831001084592</v>
      </c>
      <c r="I51" s="300">
        <v>11.04380817972099</v>
      </c>
      <c r="J51" s="300">
        <v>43.786754087531762</v>
      </c>
      <c r="K51" s="300">
        <v>9.3651631833112035</v>
      </c>
      <c r="L51" s="300">
        <v>4.6754929124524081</v>
      </c>
    </row>
    <row r="52" spans="1:12" x14ac:dyDescent="0.3">
      <c r="A52" s="297" t="s">
        <v>1316</v>
      </c>
      <c r="B52" s="298" t="s">
        <v>1294</v>
      </c>
      <c r="C52" s="297" t="s">
        <v>1191</v>
      </c>
      <c r="D52" s="299" t="s">
        <v>559</v>
      </c>
      <c r="E52" s="297" t="s">
        <v>3</v>
      </c>
      <c r="F52" s="297" t="s">
        <v>1213</v>
      </c>
      <c r="G52" s="297" t="s">
        <v>1317</v>
      </c>
      <c r="H52" s="300">
        <v>-18.394133753612682</v>
      </c>
      <c r="I52" s="300">
        <v>10.729093526521453</v>
      </c>
      <c r="J52" s="300">
        <v>40.979277578015555</v>
      </c>
      <c r="K52" s="300">
        <v>8.8579289880373135</v>
      </c>
      <c r="L52" s="300">
        <v>4.6262820161866633</v>
      </c>
    </row>
    <row r="53" spans="1:12" x14ac:dyDescent="0.3">
      <c r="A53" s="297" t="s">
        <v>1318</v>
      </c>
      <c r="B53" s="298" t="s">
        <v>1294</v>
      </c>
      <c r="C53" s="297" t="s">
        <v>1191</v>
      </c>
      <c r="D53" s="299" t="s">
        <v>559</v>
      </c>
      <c r="E53" s="297" t="s">
        <v>3</v>
      </c>
      <c r="F53" s="297" t="s">
        <v>1218</v>
      </c>
      <c r="G53" s="297" t="s">
        <v>1319</v>
      </c>
      <c r="H53" s="300">
        <v>-19.200743291146463</v>
      </c>
      <c r="I53" s="300">
        <v>10.257077424541841</v>
      </c>
      <c r="J53" s="300">
        <v>45.301361735183704</v>
      </c>
      <c r="K53" s="300">
        <v>9.4399943446618551</v>
      </c>
      <c r="L53" s="300">
        <v>4.7988759400900278</v>
      </c>
    </row>
    <row r="54" spans="1:12" x14ac:dyDescent="0.3">
      <c r="A54" s="297" t="s">
        <v>1320</v>
      </c>
      <c r="B54" s="298" t="s">
        <v>1294</v>
      </c>
      <c r="C54" s="297" t="s">
        <v>1191</v>
      </c>
      <c r="D54" s="299" t="s">
        <v>559</v>
      </c>
      <c r="E54" s="297" t="s">
        <v>3</v>
      </c>
      <c r="F54" s="297" t="s">
        <v>1218</v>
      </c>
      <c r="G54" s="297" t="s">
        <v>1321</v>
      </c>
      <c r="H54" s="300">
        <v>-18.963486405976738</v>
      </c>
      <c r="I54" s="300">
        <v>10.630131596988171</v>
      </c>
      <c r="J54" s="300">
        <v>44.398830879956094</v>
      </c>
      <c r="K54" s="300">
        <v>11.527824313465674</v>
      </c>
      <c r="L54" s="300">
        <v>3.8514492997688849</v>
      </c>
    </row>
    <row r="55" spans="1:12" x14ac:dyDescent="0.3">
      <c r="A55" s="297" t="s">
        <v>1322</v>
      </c>
      <c r="B55" s="298" t="s">
        <v>1294</v>
      </c>
      <c r="C55" s="297" t="s">
        <v>1191</v>
      </c>
      <c r="D55" s="299" t="s">
        <v>559</v>
      </c>
      <c r="E55" s="297" t="s">
        <v>3</v>
      </c>
      <c r="F55" s="297" t="s">
        <v>1223</v>
      </c>
      <c r="G55" s="297" t="s">
        <v>1323</v>
      </c>
      <c r="H55" s="300">
        <v>-18.929381775915665</v>
      </c>
      <c r="I55" s="300">
        <v>10.066394252991916</v>
      </c>
      <c r="J55" s="300">
        <v>43.940816691793579</v>
      </c>
      <c r="K55" s="300">
        <v>11.480023492220024</v>
      </c>
      <c r="L55" s="300">
        <v>3.8275894401759833</v>
      </c>
    </row>
    <row r="56" spans="1:12" x14ac:dyDescent="0.3">
      <c r="A56" s="297" t="s">
        <v>1324</v>
      </c>
      <c r="B56" s="298" t="s">
        <v>1294</v>
      </c>
      <c r="C56" s="297" t="s">
        <v>1191</v>
      </c>
      <c r="D56" s="299" t="s">
        <v>559</v>
      </c>
      <c r="E56" s="297" t="s">
        <v>3</v>
      </c>
      <c r="F56" s="297" t="s">
        <v>1243</v>
      </c>
      <c r="G56" s="297" t="s">
        <v>1325</v>
      </c>
      <c r="H56" s="300">
        <v>-19.12505610857994</v>
      </c>
      <c r="I56" s="300">
        <v>9.8013698350128919</v>
      </c>
      <c r="J56" s="300">
        <v>44.331067231877071</v>
      </c>
      <c r="K56" s="300">
        <v>9.6104883398761416</v>
      </c>
      <c r="L56" s="300">
        <v>4.6127798779940461</v>
      </c>
    </row>
    <row r="57" spans="1:12" x14ac:dyDescent="0.3">
      <c r="A57" s="297" t="s">
        <v>1326</v>
      </c>
      <c r="B57" s="298" t="s">
        <v>1294</v>
      </c>
      <c r="C57" s="297" t="s">
        <v>1191</v>
      </c>
      <c r="D57" s="299" t="s">
        <v>559</v>
      </c>
      <c r="E57" s="297" t="s">
        <v>17</v>
      </c>
      <c r="F57" s="297" t="s">
        <v>1307</v>
      </c>
      <c r="G57" s="297" t="s">
        <v>1327</v>
      </c>
      <c r="H57" s="300">
        <v>-19.928080050709326</v>
      </c>
      <c r="I57" s="300">
        <v>11.679285382487556</v>
      </c>
      <c r="J57" s="300">
        <v>43.848561790088667</v>
      </c>
      <c r="K57" s="300">
        <v>11.042295753887942</v>
      </c>
      <c r="L57" s="300">
        <v>3.970964260276201</v>
      </c>
    </row>
    <row r="58" spans="1:12" x14ac:dyDescent="0.3">
      <c r="A58" s="297" t="s">
        <v>1328</v>
      </c>
      <c r="B58" s="298" t="s">
        <v>1294</v>
      </c>
      <c r="C58" s="297" t="s">
        <v>1191</v>
      </c>
      <c r="D58" s="299" t="s">
        <v>559</v>
      </c>
      <c r="E58" s="297" t="s">
        <v>17</v>
      </c>
      <c r="F58" s="297" t="s">
        <v>1314</v>
      </c>
      <c r="G58" s="297" t="s">
        <v>1329</v>
      </c>
      <c r="H58" s="300">
        <v>-19.1620425819434</v>
      </c>
      <c r="I58" s="300">
        <v>11.089422752796114</v>
      </c>
      <c r="J58" s="300">
        <v>44.08303624354442</v>
      </c>
      <c r="K58" s="300">
        <v>10.234433713442293</v>
      </c>
      <c r="L58" s="300">
        <v>4.3073253956048481</v>
      </c>
    </row>
    <row r="59" spans="1:12" x14ac:dyDescent="0.3">
      <c r="A59" s="297" t="s">
        <v>1330</v>
      </c>
      <c r="B59" s="298" t="s">
        <v>1331</v>
      </c>
      <c r="C59" s="297" t="s">
        <v>1269</v>
      </c>
      <c r="D59" s="299" t="s">
        <v>559</v>
      </c>
      <c r="E59" s="297" t="s">
        <v>3</v>
      </c>
      <c r="F59" s="297" t="s">
        <v>1218</v>
      </c>
      <c r="G59" s="297" t="s">
        <v>1332</v>
      </c>
      <c r="H59" s="300">
        <v>-18.706632539754523</v>
      </c>
      <c r="I59" s="300">
        <v>12.475440005250473</v>
      </c>
      <c r="J59" s="300">
        <v>36.384353879571599</v>
      </c>
      <c r="K59" s="300">
        <v>9.2545679376502648</v>
      </c>
      <c r="L59" s="300">
        <v>3.9315021646282915</v>
      </c>
    </row>
    <row r="60" spans="1:12" x14ac:dyDescent="0.3">
      <c r="A60" s="297" t="s">
        <v>1333</v>
      </c>
      <c r="B60" s="298" t="s">
        <v>1334</v>
      </c>
      <c r="C60" s="297" t="s">
        <v>1269</v>
      </c>
      <c r="D60" s="299" t="s">
        <v>882</v>
      </c>
      <c r="E60" s="297" t="s">
        <v>5</v>
      </c>
      <c r="F60" s="297" t="s">
        <v>1247</v>
      </c>
      <c r="G60" s="297" t="s">
        <v>1335</v>
      </c>
      <c r="H60" s="300">
        <v>-15.934917498575654</v>
      </c>
      <c r="I60" s="300">
        <v>13.22466382624844</v>
      </c>
      <c r="J60" s="300">
        <v>34.64008475611778</v>
      </c>
      <c r="K60" s="300">
        <v>9.8354179543804747</v>
      </c>
      <c r="L60" s="300">
        <v>3.5219738415579851</v>
      </c>
    </row>
    <row r="61" spans="1:12" x14ac:dyDescent="0.3">
      <c r="A61" s="297" t="s">
        <v>1336</v>
      </c>
      <c r="B61" s="298" t="s">
        <v>1334</v>
      </c>
      <c r="C61" s="297" t="s">
        <v>1269</v>
      </c>
      <c r="D61" s="299" t="s">
        <v>559</v>
      </c>
      <c r="E61" s="297" t="s">
        <v>5</v>
      </c>
      <c r="F61" s="297" t="s">
        <v>1247</v>
      </c>
      <c r="G61" s="297" t="s">
        <v>1337</v>
      </c>
      <c r="H61" s="300">
        <v>-17.041686856636527</v>
      </c>
      <c r="I61" s="300">
        <v>12.312458907358149</v>
      </c>
      <c r="J61" s="300">
        <v>31.700054869488003</v>
      </c>
      <c r="K61" s="300">
        <v>7.6530006602627054</v>
      </c>
      <c r="L61" s="300">
        <v>4.1421732829694848</v>
      </c>
    </row>
    <row r="62" spans="1:12" x14ac:dyDescent="0.3">
      <c r="A62" s="297" t="s">
        <v>1338</v>
      </c>
      <c r="B62" s="305" t="s">
        <v>1339</v>
      </c>
      <c r="C62" s="297" t="s">
        <v>1269</v>
      </c>
      <c r="D62" s="299" t="s">
        <v>882</v>
      </c>
      <c r="E62" s="297" t="s">
        <v>5</v>
      </c>
      <c r="F62" s="297" t="s">
        <v>1200</v>
      </c>
      <c r="G62" s="297" t="s">
        <v>1340</v>
      </c>
      <c r="H62" s="300">
        <v>-18.401634369156415</v>
      </c>
      <c r="I62" s="300">
        <v>11.062304060716706</v>
      </c>
      <c r="J62" s="300">
        <v>35.981498458006968</v>
      </c>
      <c r="K62" s="300">
        <v>8.6815540647423024</v>
      </c>
      <c r="L62" s="300">
        <v>4.1445918771773513</v>
      </c>
    </row>
    <row r="63" spans="1:12" x14ac:dyDescent="0.3">
      <c r="A63" s="297" t="s">
        <v>1341</v>
      </c>
      <c r="B63" s="305" t="s">
        <v>1339</v>
      </c>
      <c r="C63" s="297" t="s">
        <v>1269</v>
      </c>
      <c r="D63" s="299" t="s">
        <v>559</v>
      </c>
      <c r="E63" s="297" t="s">
        <v>5</v>
      </c>
      <c r="F63" s="297" t="s">
        <v>1192</v>
      </c>
      <c r="G63" s="297" t="s">
        <v>1342</v>
      </c>
      <c r="H63" s="300">
        <v>-17.896951004863475</v>
      </c>
      <c r="I63" s="300">
        <v>12.483891400738692</v>
      </c>
      <c r="J63" s="300">
        <v>40.22060709560423</v>
      </c>
      <c r="K63" s="300">
        <v>10.406505902760363</v>
      </c>
      <c r="L63" s="300">
        <v>3.8649482805689437</v>
      </c>
    </row>
    <row r="64" spans="1:12" x14ac:dyDescent="0.3">
      <c r="A64" s="297" t="s">
        <v>1343</v>
      </c>
      <c r="B64" s="305" t="s">
        <v>1339</v>
      </c>
      <c r="C64" s="297" t="s">
        <v>1269</v>
      </c>
      <c r="D64" s="299" t="s">
        <v>559</v>
      </c>
      <c r="E64" s="297" t="s">
        <v>5</v>
      </c>
      <c r="F64" s="297" t="s">
        <v>1195</v>
      </c>
      <c r="G64" s="297" t="s">
        <v>1344</v>
      </c>
      <c r="H64" s="300">
        <v>-16.853536609656299</v>
      </c>
      <c r="I64" s="300">
        <v>12.601531999479182</v>
      </c>
      <c r="J64" s="300">
        <v>31.892043411907128</v>
      </c>
      <c r="K64" s="300">
        <v>8.0503130997341579</v>
      </c>
      <c r="L64" s="300">
        <v>3.9615904396265389</v>
      </c>
    </row>
    <row r="65" spans="1:12" x14ac:dyDescent="0.3">
      <c r="A65" s="297" t="s">
        <v>1345</v>
      </c>
      <c r="B65" s="88" t="s">
        <v>1346</v>
      </c>
      <c r="C65" s="297" t="s">
        <v>1269</v>
      </c>
      <c r="D65" s="299" t="s">
        <v>882</v>
      </c>
      <c r="E65" s="297" t="s">
        <v>5</v>
      </c>
      <c r="F65" s="297" t="s">
        <v>1247</v>
      </c>
      <c r="G65" s="297" t="s">
        <v>1347</v>
      </c>
      <c r="H65" s="300">
        <v>-18.361370072804078</v>
      </c>
      <c r="I65" s="300">
        <v>12.185875881955718</v>
      </c>
      <c r="J65" s="300">
        <v>35.211964208400914</v>
      </c>
      <c r="K65" s="300">
        <v>8.9164741118061546</v>
      </c>
      <c r="L65" s="300">
        <v>3.9490906121487348</v>
      </c>
    </row>
    <row r="66" spans="1:12" x14ac:dyDescent="0.3">
      <c r="A66" s="297" t="s">
        <v>1348</v>
      </c>
      <c r="B66" s="88" t="s">
        <v>1346</v>
      </c>
      <c r="C66" s="297" t="s">
        <v>1269</v>
      </c>
      <c r="D66" s="299" t="s">
        <v>882</v>
      </c>
      <c r="E66" s="297" t="s">
        <v>5</v>
      </c>
      <c r="F66" s="297" t="s">
        <v>1195</v>
      </c>
      <c r="G66" s="297" t="s">
        <v>1349</v>
      </c>
      <c r="H66" s="300">
        <v>-15.33565788113232</v>
      </c>
      <c r="I66" s="300">
        <v>14.083942823463282</v>
      </c>
      <c r="J66" s="300">
        <v>35.968291361127463</v>
      </c>
      <c r="K66" s="300">
        <v>9.342712617676785</v>
      </c>
      <c r="L66" s="300">
        <v>3.8498766721213302</v>
      </c>
    </row>
    <row r="67" spans="1:12" x14ac:dyDescent="0.3">
      <c r="A67" s="297" t="s">
        <v>1350</v>
      </c>
      <c r="B67" s="88" t="s">
        <v>1346</v>
      </c>
      <c r="C67" s="297" t="s">
        <v>1269</v>
      </c>
      <c r="D67" s="299" t="s">
        <v>882</v>
      </c>
      <c r="E67" s="297" t="s">
        <v>3</v>
      </c>
      <c r="F67" s="297" t="s">
        <v>1213</v>
      </c>
      <c r="G67" s="297" t="s">
        <v>1351</v>
      </c>
      <c r="H67" s="300">
        <v>-16.255235349977106</v>
      </c>
      <c r="I67" s="300">
        <v>14.625669582286083</v>
      </c>
      <c r="J67" s="300">
        <v>33.814452895276595</v>
      </c>
      <c r="K67" s="300">
        <v>8.5253264654667795</v>
      </c>
      <c r="L67" s="300">
        <v>3.9663528466912714</v>
      </c>
    </row>
    <row r="68" spans="1:12" x14ac:dyDescent="0.3">
      <c r="A68" s="297" t="s">
        <v>1352</v>
      </c>
      <c r="B68" s="88" t="s">
        <v>1346</v>
      </c>
      <c r="C68" s="297" t="s">
        <v>1269</v>
      </c>
      <c r="D68" s="299" t="s">
        <v>882</v>
      </c>
      <c r="E68" s="297" t="s">
        <v>3</v>
      </c>
      <c r="F68" s="297" t="s">
        <v>1265</v>
      </c>
      <c r="G68" s="297" t="s">
        <v>1353</v>
      </c>
      <c r="H68" s="300">
        <v>-19.969643894888041</v>
      </c>
      <c r="I68" s="300">
        <v>12.161811225355073</v>
      </c>
      <c r="J68" s="300">
        <v>34.01125152471127</v>
      </c>
      <c r="K68" s="300">
        <v>7.6830191455339616</v>
      </c>
      <c r="L68" s="300">
        <v>4.4268081180666545</v>
      </c>
    </row>
    <row r="69" spans="1:12" x14ac:dyDescent="0.3">
      <c r="A69" s="297" t="s">
        <v>1354</v>
      </c>
      <c r="B69" s="88" t="s">
        <v>1346</v>
      </c>
      <c r="C69" s="297" t="s">
        <v>1269</v>
      </c>
      <c r="D69" s="299" t="s">
        <v>882</v>
      </c>
      <c r="E69" s="297" t="s">
        <v>17</v>
      </c>
      <c r="F69" s="297" t="s">
        <v>1314</v>
      </c>
      <c r="G69" s="297" t="s">
        <v>1355</v>
      </c>
      <c r="H69" s="300">
        <v>-20.748905647496446</v>
      </c>
      <c r="I69" s="300">
        <v>14.261143890233257</v>
      </c>
      <c r="J69" s="300">
        <v>34.152508394984949</v>
      </c>
      <c r="K69" s="300">
        <v>8.2743188408459964</v>
      </c>
      <c r="L69" s="300">
        <v>4.1275311058104052</v>
      </c>
    </row>
    <row r="70" spans="1:12" x14ac:dyDescent="0.3">
      <c r="A70" s="297" t="s">
        <v>1348</v>
      </c>
      <c r="B70" s="88" t="s">
        <v>1346</v>
      </c>
      <c r="C70" s="297" t="s">
        <v>1269</v>
      </c>
      <c r="D70" s="299" t="s">
        <v>559</v>
      </c>
      <c r="E70" s="297" t="s">
        <v>3</v>
      </c>
      <c r="F70" s="297" t="s">
        <v>1213</v>
      </c>
      <c r="G70" s="297" t="s">
        <v>1349</v>
      </c>
      <c r="H70" s="300">
        <v>-15.33565788113232</v>
      </c>
      <c r="I70" s="300">
        <v>14.083942823463282</v>
      </c>
      <c r="J70" s="300">
        <v>35.968291361127463</v>
      </c>
      <c r="K70" s="300">
        <v>9.342712617676785</v>
      </c>
      <c r="L70" s="300">
        <v>3.8498766721213302</v>
      </c>
    </row>
    <row r="71" spans="1:12" x14ac:dyDescent="0.3">
      <c r="A71" s="297" t="s">
        <v>1356</v>
      </c>
      <c r="B71" s="88" t="s">
        <v>1346</v>
      </c>
      <c r="C71" s="297" t="s">
        <v>1269</v>
      </c>
      <c r="D71" s="299" t="s">
        <v>559</v>
      </c>
      <c r="E71" s="297" t="s">
        <v>3</v>
      </c>
      <c r="F71" s="297" t="s">
        <v>1265</v>
      </c>
      <c r="G71" s="297" t="s">
        <v>1357</v>
      </c>
      <c r="H71" s="300">
        <v>-17.898707384605576</v>
      </c>
      <c r="I71" s="300">
        <v>12.5283361982844</v>
      </c>
      <c r="J71" s="300">
        <v>37.284536260453983</v>
      </c>
      <c r="K71" s="300">
        <v>10.347684158147899</v>
      </c>
      <c r="L71" s="300">
        <v>3.6031768742280041</v>
      </c>
    </row>
    <row r="72" spans="1:12" x14ac:dyDescent="0.3">
      <c r="A72" s="297" t="s">
        <v>1358</v>
      </c>
      <c r="B72" s="305" t="s">
        <v>1359</v>
      </c>
      <c r="C72" s="297" t="s">
        <v>1269</v>
      </c>
      <c r="D72" s="299" t="s">
        <v>882</v>
      </c>
      <c r="E72" s="297" t="s">
        <v>5</v>
      </c>
      <c r="F72" s="297" t="s">
        <v>1195</v>
      </c>
      <c r="G72" s="297" t="s">
        <v>1360</v>
      </c>
      <c r="H72" s="300">
        <v>-17.084758922171428</v>
      </c>
      <c r="I72" s="300">
        <v>11.842861581267293</v>
      </c>
      <c r="J72" s="300">
        <v>34.717064794645097</v>
      </c>
      <c r="K72" s="300">
        <v>9.2605128680107587</v>
      </c>
      <c r="L72" s="300">
        <v>3.7489354304091189</v>
      </c>
    </row>
    <row r="73" spans="1:12" x14ac:dyDescent="0.3">
      <c r="A73" s="297" t="s">
        <v>1361</v>
      </c>
      <c r="B73" s="305" t="s">
        <v>1359</v>
      </c>
      <c r="C73" s="297" t="s">
        <v>1269</v>
      </c>
      <c r="D73" s="299" t="s">
        <v>882</v>
      </c>
      <c r="E73" s="297" t="s">
        <v>5</v>
      </c>
      <c r="F73" s="297" t="s">
        <v>1209</v>
      </c>
      <c r="G73" s="297" t="s">
        <v>1362</v>
      </c>
      <c r="H73" s="300">
        <v>-19.365241385055167</v>
      </c>
      <c r="I73" s="300">
        <v>11.966590731070168</v>
      </c>
      <c r="J73" s="300">
        <v>34.754960869607842</v>
      </c>
      <c r="K73" s="300">
        <v>8.5981120971228293</v>
      </c>
      <c r="L73" s="300">
        <v>4.0421618696083099</v>
      </c>
    </row>
    <row r="74" spans="1:12" x14ac:dyDescent="0.3">
      <c r="A74" s="297" t="s">
        <v>1363</v>
      </c>
      <c r="B74" s="305" t="s">
        <v>1359</v>
      </c>
      <c r="C74" s="297" t="s">
        <v>1269</v>
      </c>
      <c r="D74" s="299" t="s">
        <v>882</v>
      </c>
      <c r="E74" s="297" t="s">
        <v>5</v>
      </c>
      <c r="F74" s="297" t="s">
        <v>1200</v>
      </c>
      <c r="G74" s="297" t="s">
        <v>1364</v>
      </c>
      <c r="H74" s="300">
        <v>-18.344326622515048</v>
      </c>
      <c r="I74" s="300">
        <v>11.159952228810017</v>
      </c>
      <c r="J74" s="300">
        <v>39.146002423235089</v>
      </c>
      <c r="K74" s="300">
        <v>9.3679691959557108</v>
      </c>
      <c r="L74" s="300">
        <v>4.1787074236041457</v>
      </c>
    </row>
    <row r="75" spans="1:12" x14ac:dyDescent="0.3">
      <c r="A75" s="297" t="s">
        <v>1365</v>
      </c>
      <c r="B75" s="305" t="s">
        <v>1359</v>
      </c>
      <c r="C75" s="297" t="s">
        <v>1269</v>
      </c>
      <c r="D75" s="299" t="s">
        <v>882</v>
      </c>
      <c r="E75" s="297" t="s">
        <v>3</v>
      </c>
      <c r="F75" s="297" t="s">
        <v>1218</v>
      </c>
      <c r="G75" s="297" t="s">
        <v>1366</v>
      </c>
      <c r="H75" s="300">
        <v>-20.411049803624579</v>
      </c>
      <c r="I75" s="300">
        <v>12.695152780260909</v>
      </c>
      <c r="J75" s="300">
        <v>30.826751761060812</v>
      </c>
      <c r="K75" s="300">
        <v>7.3397833538935515</v>
      </c>
      <c r="L75" s="300">
        <v>4.1999539052754296</v>
      </c>
    </row>
    <row r="76" spans="1:12" x14ac:dyDescent="0.3">
      <c r="A76" s="297" t="s">
        <v>1367</v>
      </c>
      <c r="B76" s="305" t="s">
        <v>1359</v>
      </c>
      <c r="C76" s="297" t="s">
        <v>1269</v>
      </c>
      <c r="D76" s="299" t="s">
        <v>882</v>
      </c>
      <c r="E76" s="297" t="s">
        <v>3</v>
      </c>
      <c r="F76" s="297" t="s">
        <v>1223</v>
      </c>
      <c r="G76" s="297" t="s">
        <v>1368</v>
      </c>
      <c r="H76" s="300">
        <v>-19.961470849759426</v>
      </c>
      <c r="I76" s="300">
        <v>12.559029882617727</v>
      </c>
      <c r="J76" s="300">
        <v>37.269886633003921</v>
      </c>
      <c r="K76" s="300">
        <v>8.9646991829963465</v>
      </c>
      <c r="L76" s="300">
        <v>4.1574051590816339</v>
      </c>
    </row>
    <row r="77" spans="1:12" x14ac:dyDescent="0.3">
      <c r="A77" s="297" t="s">
        <v>1369</v>
      </c>
      <c r="B77" s="305" t="s">
        <v>1359</v>
      </c>
      <c r="C77" s="297" t="s">
        <v>1269</v>
      </c>
      <c r="D77" s="299" t="s">
        <v>882</v>
      </c>
      <c r="E77" s="297" t="s">
        <v>17</v>
      </c>
      <c r="F77" s="297" t="s">
        <v>1307</v>
      </c>
      <c r="G77" s="297" t="s">
        <v>1370</v>
      </c>
      <c r="H77" s="300">
        <v>-18.583611298380514</v>
      </c>
      <c r="I77" s="300">
        <v>14.761794343583915</v>
      </c>
      <c r="J77" s="300">
        <v>36.011095522523398</v>
      </c>
      <c r="K77" s="300">
        <v>8.5467314145726263</v>
      </c>
      <c r="L77" s="300">
        <v>4.2134347946306807</v>
      </c>
    </row>
    <row r="78" spans="1:12" x14ac:dyDescent="0.3">
      <c r="A78" s="297" t="s">
        <v>1371</v>
      </c>
      <c r="B78" s="305" t="s">
        <v>1359</v>
      </c>
      <c r="C78" s="297" t="s">
        <v>1269</v>
      </c>
      <c r="D78" s="299" t="s">
        <v>882</v>
      </c>
      <c r="E78" s="297" t="s">
        <v>17</v>
      </c>
      <c r="F78" s="297" t="s">
        <v>1270</v>
      </c>
      <c r="G78" s="297" t="s">
        <v>1372</v>
      </c>
      <c r="H78" s="300">
        <v>-21.260368223965152</v>
      </c>
      <c r="I78" s="300">
        <v>13.521920190207485</v>
      </c>
      <c r="J78" s="300">
        <v>37.184853912403575</v>
      </c>
      <c r="K78" s="300">
        <v>9.3118183187523531</v>
      </c>
      <c r="L78" s="300">
        <v>3.993296758971324</v>
      </c>
    </row>
    <row r="79" spans="1:12" x14ac:dyDescent="0.3">
      <c r="A79" s="297" t="s">
        <v>1373</v>
      </c>
      <c r="B79" s="305" t="s">
        <v>1359</v>
      </c>
      <c r="C79" s="297" t="s">
        <v>1269</v>
      </c>
      <c r="D79" s="299" t="s">
        <v>882</v>
      </c>
      <c r="E79" s="297" t="s">
        <v>17</v>
      </c>
      <c r="F79" s="297" t="s">
        <v>1314</v>
      </c>
      <c r="G79" s="297" t="s">
        <v>1374</v>
      </c>
      <c r="H79" s="300">
        <v>-21.68782083690612</v>
      </c>
      <c r="I79" s="300">
        <v>14.239394683703249</v>
      </c>
      <c r="J79" s="300">
        <v>30.721702788614579</v>
      </c>
      <c r="K79" s="300">
        <v>7.5676661723436984</v>
      </c>
      <c r="L79" s="300">
        <v>4.059600686521839</v>
      </c>
    </row>
    <row r="80" spans="1:12" x14ac:dyDescent="0.3">
      <c r="A80" s="297" t="s">
        <v>1375</v>
      </c>
      <c r="B80" s="305" t="s">
        <v>1359</v>
      </c>
      <c r="C80" s="297" t="s">
        <v>1269</v>
      </c>
      <c r="D80" s="299" t="s">
        <v>559</v>
      </c>
      <c r="E80" s="297" t="s">
        <v>5</v>
      </c>
      <c r="F80" s="297" t="s">
        <v>1192</v>
      </c>
      <c r="G80" s="297" t="s">
        <v>1376</v>
      </c>
      <c r="H80" s="300">
        <v>-18.27706957512579</v>
      </c>
      <c r="I80" s="300">
        <v>11.856922029042188</v>
      </c>
      <c r="J80" s="300">
        <v>36.927665831265948</v>
      </c>
      <c r="K80" s="300">
        <v>9.2094335001392214</v>
      </c>
      <c r="L80" s="300">
        <v>4.0097651859593428</v>
      </c>
    </row>
    <row r="81" spans="1:12" x14ac:dyDescent="0.3">
      <c r="A81" s="297" t="s">
        <v>1377</v>
      </c>
      <c r="B81" s="305" t="s">
        <v>1359</v>
      </c>
      <c r="C81" s="297" t="s">
        <v>1269</v>
      </c>
      <c r="D81" s="299" t="s">
        <v>559</v>
      </c>
      <c r="E81" s="297" t="s">
        <v>5</v>
      </c>
      <c r="F81" s="297" t="s">
        <v>1195</v>
      </c>
      <c r="G81" s="297" t="s">
        <v>1378</v>
      </c>
      <c r="H81" s="300">
        <v>-17.607276753860354</v>
      </c>
      <c r="I81" s="300">
        <v>12.061825237081322</v>
      </c>
      <c r="J81" s="300">
        <v>33.696979382969005</v>
      </c>
      <c r="K81" s="300">
        <v>8.2712461956622629</v>
      </c>
      <c r="L81" s="300">
        <v>4.0739906159051227</v>
      </c>
    </row>
    <row r="82" spans="1:12" x14ac:dyDescent="0.3">
      <c r="A82" s="297" t="s">
        <v>1379</v>
      </c>
      <c r="B82" s="305" t="s">
        <v>1359</v>
      </c>
      <c r="C82" s="297" t="s">
        <v>1269</v>
      </c>
      <c r="D82" s="299" t="s">
        <v>559</v>
      </c>
      <c r="E82" s="297" t="s">
        <v>5</v>
      </c>
      <c r="F82" s="297" t="s">
        <v>1200</v>
      </c>
      <c r="G82" s="297" t="s">
        <v>1380</v>
      </c>
      <c r="H82" s="300">
        <v>-17.280287547086239</v>
      </c>
      <c r="I82" s="300">
        <v>12.243302142300141</v>
      </c>
      <c r="J82" s="300">
        <v>36.424687372712647</v>
      </c>
      <c r="K82" s="300">
        <v>9.1440755540306036</v>
      </c>
      <c r="L82" s="300">
        <v>3.9834193361030423</v>
      </c>
    </row>
    <row r="83" spans="1:12" x14ac:dyDescent="0.3">
      <c r="A83" s="297" t="s">
        <v>1381</v>
      </c>
      <c r="B83" s="305" t="s">
        <v>1382</v>
      </c>
      <c r="C83" s="297" t="s">
        <v>1191</v>
      </c>
      <c r="D83" s="299" t="s">
        <v>559</v>
      </c>
      <c r="E83" s="297" t="s">
        <v>5</v>
      </c>
      <c r="F83" s="297" t="s">
        <v>1247</v>
      </c>
      <c r="G83" s="297" t="s">
        <v>1383</v>
      </c>
      <c r="H83" s="300">
        <v>-18.526711674001099</v>
      </c>
      <c r="I83" s="300">
        <v>9.159502497450017</v>
      </c>
      <c r="J83" s="300">
        <v>41.386088302706355</v>
      </c>
      <c r="K83" s="300">
        <v>11.592978305276933</v>
      </c>
      <c r="L83" s="300">
        <v>3.5699271759930826</v>
      </c>
    </row>
    <row r="84" spans="1:12" x14ac:dyDescent="0.3">
      <c r="A84" s="297" t="s">
        <v>1384</v>
      </c>
      <c r="B84" s="305" t="s">
        <v>1382</v>
      </c>
      <c r="C84" s="297" t="s">
        <v>1191</v>
      </c>
      <c r="D84" s="299" t="s">
        <v>559</v>
      </c>
      <c r="E84" s="297" t="s">
        <v>5</v>
      </c>
      <c r="F84" s="297" t="s">
        <v>1195</v>
      </c>
      <c r="G84" s="297" t="s">
        <v>1385</v>
      </c>
      <c r="H84" s="300">
        <v>-17.836396815484331</v>
      </c>
      <c r="I84" s="300">
        <v>9.5171186638174134</v>
      </c>
      <c r="J84" s="300">
        <v>46.661212798182291</v>
      </c>
      <c r="K84" s="300">
        <v>13.719490900386514</v>
      </c>
      <c r="L84" s="300">
        <v>3.4010892340668208</v>
      </c>
    </row>
    <row r="85" spans="1:12" ht="28.8" x14ac:dyDescent="0.3">
      <c r="A85" s="297" t="s">
        <v>1386</v>
      </c>
      <c r="B85" s="305" t="s">
        <v>1387</v>
      </c>
      <c r="C85" s="297" t="s">
        <v>1274</v>
      </c>
      <c r="D85" s="299" t="s">
        <v>882</v>
      </c>
      <c r="E85" s="297" t="s">
        <v>5</v>
      </c>
      <c r="F85" s="297" t="s">
        <v>1247</v>
      </c>
      <c r="G85" s="297" t="s">
        <v>1388</v>
      </c>
      <c r="H85" s="300">
        <v>-18.896660385285287</v>
      </c>
      <c r="I85" s="300">
        <v>9.7090829306178321</v>
      </c>
      <c r="J85" s="300">
        <v>44.062828856438742</v>
      </c>
      <c r="K85" s="300">
        <v>9.9685142313511435</v>
      </c>
      <c r="L85" s="300">
        <v>4.4202002258130317</v>
      </c>
    </row>
    <row r="86" spans="1:12" ht="28.8" x14ac:dyDescent="0.3">
      <c r="A86" s="297" t="s">
        <v>1389</v>
      </c>
      <c r="B86" s="305" t="s">
        <v>1387</v>
      </c>
      <c r="C86" s="297" t="s">
        <v>1274</v>
      </c>
      <c r="D86" s="299" t="s">
        <v>882</v>
      </c>
      <c r="E86" s="297" t="s">
        <v>5</v>
      </c>
      <c r="F86" s="297" t="s">
        <v>1195</v>
      </c>
      <c r="G86" s="297" t="s">
        <v>1390</v>
      </c>
      <c r="H86" s="300">
        <v>-18.532617474796385</v>
      </c>
      <c r="I86" s="300">
        <v>9.5224211849289286</v>
      </c>
      <c r="J86" s="300">
        <v>44.994295661860399</v>
      </c>
      <c r="K86" s="300">
        <v>10.753099498574301</v>
      </c>
      <c r="L86" s="300">
        <v>4.1843094326269341</v>
      </c>
    </row>
    <row r="87" spans="1:12" ht="28.8" x14ac:dyDescent="0.3">
      <c r="A87" s="297" t="s">
        <v>1391</v>
      </c>
      <c r="B87" s="305" t="s">
        <v>1387</v>
      </c>
      <c r="C87" s="297" t="s">
        <v>1274</v>
      </c>
      <c r="D87" s="299" t="s">
        <v>882</v>
      </c>
      <c r="E87" s="297" t="s">
        <v>5</v>
      </c>
      <c r="F87" s="297" t="s">
        <v>1200</v>
      </c>
      <c r="G87" s="297" t="s">
        <v>1392</v>
      </c>
      <c r="H87" s="300">
        <v>-19.265346141271134</v>
      </c>
      <c r="I87" s="300">
        <v>8.5315916333752853</v>
      </c>
      <c r="J87" s="300">
        <v>43.315949016538497</v>
      </c>
      <c r="K87" s="300">
        <v>9.3318196498247818</v>
      </c>
      <c r="L87" s="300">
        <v>4.6417473378144223</v>
      </c>
    </row>
    <row r="88" spans="1:12" ht="28.8" x14ac:dyDescent="0.3">
      <c r="A88" s="297" t="s">
        <v>1393</v>
      </c>
      <c r="B88" s="305" t="s">
        <v>1387</v>
      </c>
      <c r="C88" s="297" t="s">
        <v>1274</v>
      </c>
      <c r="D88" s="299" t="s">
        <v>559</v>
      </c>
      <c r="E88" s="297" t="s">
        <v>5</v>
      </c>
      <c r="F88" s="297" t="s">
        <v>1192</v>
      </c>
      <c r="G88" s="297" t="s">
        <v>1394</v>
      </c>
      <c r="H88" s="300">
        <v>-17.076870238176536</v>
      </c>
      <c r="I88" s="300">
        <v>11.574949432799883</v>
      </c>
      <c r="J88" s="300">
        <v>25.465570108451725</v>
      </c>
      <c r="K88" s="300">
        <v>5.2826889950245963</v>
      </c>
      <c r="L88" s="300">
        <v>4.8205696251352306</v>
      </c>
    </row>
    <row r="89" spans="1:12" ht="28.8" x14ac:dyDescent="0.3">
      <c r="A89" s="297" t="s">
        <v>1395</v>
      </c>
      <c r="B89" s="305" t="s">
        <v>1387</v>
      </c>
      <c r="C89" s="297" t="s">
        <v>1274</v>
      </c>
      <c r="D89" s="299" t="s">
        <v>559</v>
      </c>
      <c r="E89" s="297" t="s">
        <v>5</v>
      </c>
      <c r="F89" s="297" t="s">
        <v>1247</v>
      </c>
      <c r="G89" s="297" t="s">
        <v>1396</v>
      </c>
      <c r="H89" s="300">
        <v>-17.22386891696026</v>
      </c>
      <c r="I89" s="300">
        <v>10.977299164627858</v>
      </c>
      <c r="J89" s="300">
        <v>48.225630715520772</v>
      </c>
      <c r="K89" s="300">
        <v>11.37484885524027</v>
      </c>
      <c r="L89" s="300">
        <v>4.239672221517365</v>
      </c>
    </row>
    <row r="90" spans="1:12" ht="28.8" x14ac:dyDescent="0.3">
      <c r="A90" s="297" t="s">
        <v>1397</v>
      </c>
      <c r="B90" s="305" t="s">
        <v>1387</v>
      </c>
      <c r="C90" s="297" t="s">
        <v>1274</v>
      </c>
      <c r="D90" s="299" t="s">
        <v>559</v>
      </c>
      <c r="E90" s="297" t="s">
        <v>5</v>
      </c>
      <c r="F90" s="297" t="s">
        <v>1195</v>
      </c>
      <c r="G90" s="297" t="s">
        <v>1398</v>
      </c>
      <c r="H90" s="300">
        <v>-17.683232452761889</v>
      </c>
      <c r="I90" s="300">
        <v>10.158911878315319</v>
      </c>
      <c r="J90" s="300">
        <v>44.283267116459044</v>
      </c>
      <c r="K90" s="300">
        <v>10.424497144631081</v>
      </c>
      <c r="L90" s="300">
        <v>4.248000311388278</v>
      </c>
    </row>
    <row r="91" spans="1:12" ht="28.8" x14ac:dyDescent="0.3">
      <c r="A91" s="297" t="s">
        <v>1399</v>
      </c>
      <c r="B91" s="305" t="s">
        <v>1387</v>
      </c>
      <c r="C91" s="297" t="s">
        <v>1274</v>
      </c>
      <c r="D91" s="299" t="s">
        <v>559</v>
      </c>
      <c r="E91" s="297" t="s">
        <v>5</v>
      </c>
      <c r="F91" s="297" t="s">
        <v>1200</v>
      </c>
      <c r="G91" s="297" t="s">
        <v>1400</v>
      </c>
      <c r="H91" s="302">
        <v>-17.92873929952572</v>
      </c>
      <c r="I91" s="302">
        <v>9.3912356273912305</v>
      </c>
      <c r="J91" s="302">
        <v>46.253418027903813</v>
      </c>
      <c r="K91" s="302">
        <v>11.793511657667437</v>
      </c>
      <c r="L91" s="303">
        <v>3.9219377035874299</v>
      </c>
    </row>
    <row r="92" spans="1:12" x14ac:dyDescent="0.3">
      <c r="A92" s="297" t="s">
        <v>1401</v>
      </c>
      <c r="B92" s="305" t="s">
        <v>1402</v>
      </c>
      <c r="C92" s="297" t="s">
        <v>1191</v>
      </c>
      <c r="D92" s="299" t="s">
        <v>559</v>
      </c>
      <c r="E92" s="297" t="s">
        <v>17</v>
      </c>
      <c r="F92" s="297" t="s">
        <v>1314</v>
      </c>
      <c r="G92" s="297" t="s">
        <v>1403</v>
      </c>
      <c r="H92" s="300">
        <v>-19.166550551293319</v>
      </c>
      <c r="I92" s="300">
        <v>11.182994421048452</v>
      </c>
      <c r="J92" s="300">
        <v>42.383024841191144</v>
      </c>
      <c r="K92" s="300">
        <v>10.983158517886633</v>
      </c>
      <c r="L92" s="300">
        <v>3.8589104192722186</v>
      </c>
    </row>
    <row r="93" spans="1:12" x14ac:dyDescent="0.3">
      <c r="A93" s="297" t="s">
        <v>1404</v>
      </c>
      <c r="B93" s="305" t="s">
        <v>1405</v>
      </c>
      <c r="C93" s="297" t="s">
        <v>1191</v>
      </c>
      <c r="D93" s="299" t="s">
        <v>882</v>
      </c>
      <c r="E93" s="297" t="s">
        <v>5</v>
      </c>
      <c r="F93" s="297" t="s">
        <v>1192</v>
      </c>
      <c r="G93" s="297" t="s">
        <v>1406</v>
      </c>
      <c r="H93" s="300">
        <v>-18.982614265746026</v>
      </c>
      <c r="I93" s="300">
        <v>8.4511098999574852</v>
      </c>
      <c r="J93" s="300">
        <v>46.139855902893636</v>
      </c>
      <c r="K93" s="300">
        <v>11.678934380170418</v>
      </c>
      <c r="L93" s="300">
        <v>3.9506905682451801</v>
      </c>
    </row>
    <row r="94" spans="1:12" x14ac:dyDescent="0.3">
      <c r="A94" s="297" t="s">
        <v>1407</v>
      </c>
      <c r="B94" s="305" t="s">
        <v>1405</v>
      </c>
      <c r="C94" s="297" t="s">
        <v>1191</v>
      </c>
      <c r="D94" s="299" t="s">
        <v>882</v>
      </c>
      <c r="E94" s="297" t="s">
        <v>5</v>
      </c>
      <c r="F94" s="297" t="s">
        <v>1192</v>
      </c>
      <c r="G94" s="297" t="s">
        <v>1408</v>
      </c>
      <c r="H94" s="300">
        <v>-18.4799986286469</v>
      </c>
      <c r="I94" s="300">
        <v>8.8038681379254022</v>
      </c>
      <c r="J94" s="300">
        <v>42.447688599856811</v>
      </c>
      <c r="K94" s="300">
        <v>10.386864019443125</v>
      </c>
      <c r="L94" s="300">
        <v>4.0866702905130143</v>
      </c>
    </row>
    <row r="95" spans="1:12" x14ac:dyDescent="0.3">
      <c r="A95" s="297" t="s">
        <v>1409</v>
      </c>
      <c r="B95" s="305" t="s">
        <v>1405</v>
      </c>
      <c r="C95" s="297" t="s">
        <v>1191</v>
      </c>
      <c r="D95" s="299" t="s">
        <v>882</v>
      </c>
      <c r="E95" s="297" t="s">
        <v>5</v>
      </c>
      <c r="F95" s="297" t="s">
        <v>1195</v>
      </c>
      <c r="G95" s="297" t="s">
        <v>1410</v>
      </c>
      <c r="H95" s="300">
        <v>-18.881813366217013</v>
      </c>
      <c r="I95" s="300">
        <v>8.4745850263346281</v>
      </c>
      <c r="J95" s="300">
        <v>46.444322400438153</v>
      </c>
      <c r="K95" s="300">
        <v>10.998049219089779</v>
      </c>
      <c r="L95" s="300">
        <v>4.2229600427521978</v>
      </c>
    </row>
    <row r="96" spans="1:12" x14ac:dyDescent="0.3">
      <c r="A96" s="297" t="s">
        <v>1411</v>
      </c>
      <c r="B96" s="305" t="s">
        <v>1405</v>
      </c>
      <c r="C96" s="297" t="s">
        <v>1191</v>
      </c>
      <c r="D96" s="299" t="s">
        <v>882</v>
      </c>
      <c r="E96" s="297" t="s">
        <v>5</v>
      </c>
      <c r="F96" s="297" t="s">
        <v>1200</v>
      </c>
      <c r="G96" s="297" t="s">
        <v>1412</v>
      </c>
      <c r="H96" s="300">
        <v>-20.047329402171531</v>
      </c>
      <c r="I96" s="300">
        <v>8.2359993835213388</v>
      </c>
      <c r="J96" s="300">
        <v>43.567376580510967</v>
      </c>
      <c r="K96" s="300">
        <v>11.393360010694622</v>
      </c>
      <c r="L96" s="300">
        <v>3.8239269661992172</v>
      </c>
    </row>
    <row r="97" spans="1:12" x14ac:dyDescent="0.3">
      <c r="A97" s="297" t="s">
        <v>1413</v>
      </c>
      <c r="B97" s="305" t="s">
        <v>1405</v>
      </c>
      <c r="C97" s="297" t="s">
        <v>1191</v>
      </c>
      <c r="D97" s="299" t="s">
        <v>559</v>
      </c>
      <c r="E97" s="297" t="s">
        <v>5</v>
      </c>
      <c r="F97" s="297" t="s">
        <v>1192</v>
      </c>
      <c r="G97" s="297" t="s">
        <v>1414</v>
      </c>
      <c r="H97" s="300">
        <v>-18.169684058746274</v>
      </c>
      <c r="I97" s="300">
        <v>10.497685189730536</v>
      </c>
      <c r="J97" s="300">
        <v>47.361017243748449</v>
      </c>
      <c r="K97" s="300">
        <v>12.748356614668346</v>
      </c>
      <c r="L97" s="300">
        <v>3.7150684339387352</v>
      </c>
    </row>
    <row r="98" spans="1:12" x14ac:dyDescent="0.3">
      <c r="A98" s="297" t="s">
        <v>1415</v>
      </c>
      <c r="B98" s="305" t="s">
        <v>1405</v>
      </c>
      <c r="C98" s="297" t="s">
        <v>1191</v>
      </c>
      <c r="D98" s="299" t="s">
        <v>559</v>
      </c>
      <c r="E98" s="297" t="s">
        <v>5</v>
      </c>
      <c r="F98" s="297" t="s">
        <v>1195</v>
      </c>
      <c r="G98" s="297" t="s">
        <v>1416</v>
      </c>
      <c r="H98" s="300">
        <v>-17.212971082323726</v>
      </c>
      <c r="I98" s="300">
        <v>10.829228658140615</v>
      </c>
      <c r="J98" s="300">
        <v>48.110652123523742</v>
      </c>
      <c r="K98" s="300">
        <v>12.99325077226438</v>
      </c>
      <c r="L98" s="300">
        <v>3.7027417516039618</v>
      </c>
    </row>
    <row r="99" spans="1:12" x14ac:dyDescent="0.3">
      <c r="A99" s="297" t="s">
        <v>1417</v>
      </c>
      <c r="B99" s="305" t="s">
        <v>1405</v>
      </c>
      <c r="C99" s="297" t="s">
        <v>1191</v>
      </c>
      <c r="D99" s="299" t="s">
        <v>559</v>
      </c>
      <c r="E99" s="297" t="s">
        <v>5</v>
      </c>
      <c r="F99" s="297" t="s">
        <v>1195</v>
      </c>
      <c r="G99" s="297" t="s">
        <v>1418</v>
      </c>
      <c r="H99" s="300">
        <v>-16.736383159972519</v>
      </c>
      <c r="I99" s="300">
        <v>11.489029774177588</v>
      </c>
      <c r="J99" s="300">
        <v>48.068063465564016</v>
      </c>
      <c r="K99" s="300">
        <v>13.581771684287384</v>
      </c>
      <c r="L99" s="300">
        <v>3.539160028818146</v>
      </c>
    </row>
    <row r="100" spans="1:12" x14ac:dyDescent="0.3">
      <c r="A100" s="297" t="s">
        <v>1419</v>
      </c>
      <c r="B100" s="305" t="s">
        <v>1405</v>
      </c>
      <c r="C100" s="297" t="s">
        <v>1191</v>
      </c>
      <c r="D100" s="299" t="s">
        <v>559</v>
      </c>
      <c r="E100" s="297" t="s">
        <v>5</v>
      </c>
      <c r="F100" s="297" t="s">
        <v>1209</v>
      </c>
      <c r="G100" s="297" t="s">
        <v>1420</v>
      </c>
      <c r="H100" s="300">
        <v>-17.463199105292457</v>
      </c>
      <c r="I100" s="300">
        <v>10.354354299499057</v>
      </c>
      <c r="J100" s="300">
        <v>45.74429406146492</v>
      </c>
      <c r="K100" s="300">
        <v>12.396353782511047</v>
      </c>
      <c r="L100" s="300">
        <v>3.6901410579296003</v>
      </c>
    </row>
    <row r="101" spans="1:12" x14ac:dyDescent="0.3">
      <c r="A101" s="297" t="s">
        <v>1421</v>
      </c>
      <c r="B101" s="305" t="s">
        <v>1405</v>
      </c>
      <c r="C101" s="297" t="s">
        <v>1191</v>
      </c>
      <c r="D101" s="299" t="s">
        <v>559</v>
      </c>
      <c r="E101" s="297" t="s">
        <v>5</v>
      </c>
      <c r="F101" s="297" t="s">
        <v>1200</v>
      </c>
      <c r="G101" s="297" t="s">
        <v>1422</v>
      </c>
      <c r="H101" s="300">
        <v>-18.584143569865102</v>
      </c>
      <c r="I101" s="300">
        <v>9.3551268380741739</v>
      </c>
      <c r="J101" s="300">
        <v>43.006598943751847</v>
      </c>
      <c r="K101" s="300">
        <v>11.771295168436946</v>
      </c>
      <c r="L101" s="300">
        <v>3.6535146157126297</v>
      </c>
    </row>
    <row r="102" spans="1:12" x14ac:dyDescent="0.3">
      <c r="A102" s="297" t="s">
        <v>1423</v>
      </c>
      <c r="B102" s="305" t="s">
        <v>1405</v>
      </c>
      <c r="C102" s="297" t="s">
        <v>1191</v>
      </c>
      <c r="D102" s="299" t="s">
        <v>559</v>
      </c>
      <c r="E102" s="297" t="s">
        <v>5</v>
      </c>
      <c r="F102" s="297" t="s">
        <v>1200</v>
      </c>
      <c r="G102" s="297" t="s">
        <v>1424</v>
      </c>
      <c r="H102" s="300">
        <v>-18.260785168455456</v>
      </c>
      <c r="I102" s="300">
        <v>9.4026996141238275</v>
      </c>
      <c r="J102" s="300">
        <v>41.885559693554399</v>
      </c>
      <c r="K102" s="300">
        <v>12.530155538257468</v>
      </c>
      <c r="L102" s="300">
        <v>3.3427805078451014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66"/>
  <sheetViews>
    <sheetView zoomScale="70" zoomScaleNormal="7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Q52" sqref="Q52:Q63"/>
    </sheetView>
  </sheetViews>
  <sheetFormatPr baseColWidth="10" defaultRowHeight="14.4" x14ac:dyDescent="0.3"/>
  <cols>
    <col min="1" max="1" width="6.33203125" bestFit="1" customWidth="1"/>
    <col min="4" max="4" width="11.5546875" style="49"/>
    <col min="25" max="25" width="14.88671875" style="49" customWidth="1"/>
    <col min="26" max="27" width="18" customWidth="1"/>
  </cols>
  <sheetData>
    <row r="1" spans="1:30" ht="16.2" thickBot="1" x14ac:dyDescent="0.35">
      <c r="A1" s="538" t="s">
        <v>1928</v>
      </c>
      <c r="B1" s="539" t="s">
        <v>1929</v>
      </c>
      <c r="C1" s="539" t="s">
        <v>1930</v>
      </c>
      <c r="D1" s="540" t="s">
        <v>1931</v>
      </c>
      <c r="E1" s="539" t="s">
        <v>1932</v>
      </c>
      <c r="F1" s="539" t="s">
        <v>1933</v>
      </c>
      <c r="G1" s="539" t="s">
        <v>1934</v>
      </c>
      <c r="H1" s="539" t="s">
        <v>1935</v>
      </c>
      <c r="I1" s="539" t="s">
        <v>1936</v>
      </c>
      <c r="J1" s="539" t="s">
        <v>1937</v>
      </c>
      <c r="K1" s="539" t="s">
        <v>1938</v>
      </c>
      <c r="L1" s="539" t="s">
        <v>1939</v>
      </c>
      <c r="M1" s="539" t="s">
        <v>1940</v>
      </c>
      <c r="N1" s="539" t="s">
        <v>1941</v>
      </c>
      <c r="O1" s="539" t="s">
        <v>1942</v>
      </c>
      <c r="P1" s="539" t="s">
        <v>1943</v>
      </c>
      <c r="Q1" s="539" t="s">
        <v>1863</v>
      </c>
      <c r="R1" s="539" t="s">
        <v>1866</v>
      </c>
      <c r="S1" s="539" t="s">
        <v>1869</v>
      </c>
      <c r="T1" s="539" t="s">
        <v>1900</v>
      </c>
      <c r="U1" s="539" t="s">
        <v>1944</v>
      </c>
      <c r="V1" s="539" t="s">
        <v>1945</v>
      </c>
      <c r="W1" s="539" t="s">
        <v>1946</v>
      </c>
      <c r="X1" s="539" t="s">
        <v>1947</v>
      </c>
      <c r="Y1" s="540" t="s">
        <v>1920</v>
      </c>
      <c r="Z1" s="539" t="s">
        <v>1948</v>
      </c>
      <c r="AA1" s="539" t="s">
        <v>1922</v>
      </c>
      <c r="AB1" s="539" t="s">
        <v>1924</v>
      </c>
      <c r="AC1" s="541" t="s">
        <v>1949</v>
      </c>
      <c r="AD1" s="541" t="s">
        <v>1950</v>
      </c>
    </row>
    <row r="2" spans="1:30" ht="15" thickBot="1" x14ac:dyDescent="0.35">
      <c r="A2" s="542" t="s">
        <v>1951</v>
      </c>
      <c r="B2" s="543">
        <v>43033</v>
      </c>
      <c r="C2" s="544" t="s">
        <v>1952</v>
      </c>
      <c r="D2" s="545" t="s">
        <v>252</v>
      </c>
      <c r="E2" s="544">
        <v>11.35</v>
      </c>
      <c r="F2" s="544">
        <v>1.4539218991709628</v>
      </c>
      <c r="G2" s="544">
        <v>10.5</v>
      </c>
      <c r="H2" s="544">
        <v>1.4142135623730951</v>
      </c>
      <c r="I2" s="544">
        <v>12.004000000000001</v>
      </c>
      <c r="J2" s="544">
        <v>4.3701060246482211</v>
      </c>
      <c r="K2" s="544">
        <v>10.064</v>
      </c>
      <c r="L2" s="544">
        <v>3.953918450235296</v>
      </c>
      <c r="M2" s="546"/>
      <c r="N2" s="546"/>
      <c r="O2" s="546"/>
      <c r="P2" s="546"/>
      <c r="Q2" s="546"/>
      <c r="R2" s="546"/>
      <c r="S2" s="546"/>
      <c r="T2" s="546"/>
      <c r="U2" s="545">
        <v>0.18</v>
      </c>
      <c r="V2" s="547">
        <v>0.01</v>
      </c>
      <c r="W2" s="545">
        <v>49.57</v>
      </c>
      <c r="X2" s="548">
        <v>0</v>
      </c>
      <c r="Y2" s="548">
        <v>870.93600000000004</v>
      </c>
      <c r="Z2" s="548">
        <v>357.02050153395322</v>
      </c>
      <c r="AA2" s="549"/>
      <c r="AB2" s="546"/>
      <c r="AC2" s="550"/>
      <c r="AD2" s="550"/>
    </row>
    <row r="3" spans="1:30" ht="13.2" customHeight="1" thickBot="1" x14ac:dyDescent="0.35">
      <c r="A3" s="542" t="s">
        <v>1951</v>
      </c>
      <c r="B3" s="543">
        <v>43033</v>
      </c>
      <c r="C3" s="544" t="s">
        <v>1953</v>
      </c>
      <c r="D3" s="545" t="s">
        <v>252</v>
      </c>
      <c r="E3" s="544">
        <v>10.74</v>
      </c>
      <c r="F3" s="544">
        <v>1.3082643293904925</v>
      </c>
      <c r="G3" s="544">
        <v>9.9999999999999982</v>
      </c>
      <c r="H3" s="544">
        <v>1.2147244772192489</v>
      </c>
      <c r="I3" s="544">
        <v>9.2420000000000009</v>
      </c>
      <c r="J3" s="544">
        <v>4.6025688479369817</v>
      </c>
      <c r="K3" s="544">
        <v>8.243999999999998</v>
      </c>
      <c r="L3" s="544">
        <v>4.1725244157464232</v>
      </c>
      <c r="M3" s="546"/>
      <c r="N3" s="546"/>
      <c r="O3" s="546"/>
      <c r="P3" s="546"/>
      <c r="Q3" s="546"/>
      <c r="R3" s="546"/>
      <c r="S3" s="546"/>
      <c r="T3" s="546"/>
      <c r="U3" s="545">
        <v>1.9E-2</v>
      </c>
      <c r="V3" s="547">
        <v>0.01</v>
      </c>
      <c r="W3" s="551">
        <v>38.549999999999997</v>
      </c>
      <c r="X3" s="548">
        <v>2.25</v>
      </c>
      <c r="Y3" s="548">
        <v>730.09100000000012</v>
      </c>
      <c r="Z3" s="548">
        <v>336.9054700077026</v>
      </c>
      <c r="AA3" s="552"/>
      <c r="AB3" s="553"/>
      <c r="AC3" s="553"/>
      <c r="AD3" s="553"/>
    </row>
    <row r="4" spans="1:30" x14ac:dyDescent="0.3">
      <c r="A4" s="542" t="s">
        <v>1951</v>
      </c>
      <c r="B4" s="543">
        <v>43034</v>
      </c>
      <c r="C4" s="544" t="s">
        <v>1954</v>
      </c>
      <c r="D4" s="545" t="s">
        <v>252</v>
      </c>
      <c r="E4" s="544">
        <v>12.780000000000001</v>
      </c>
      <c r="F4" s="544">
        <v>1.7535994728304061</v>
      </c>
      <c r="G4" s="544">
        <v>11.5</v>
      </c>
      <c r="H4" s="544">
        <v>1.3597385369580708</v>
      </c>
      <c r="I4" s="544">
        <v>17.539000000000001</v>
      </c>
      <c r="J4" s="544">
        <v>7.8894295667613896</v>
      </c>
      <c r="K4" s="544">
        <v>15.001999999999999</v>
      </c>
      <c r="L4" s="544">
        <v>6.6136454899447648</v>
      </c>
      <c r="M4" s="546"/>
      <c r="N4" s="546"/>
      <c r="O4" s="546"/>
      <c r="P4" s="546"/>
      <c r="Q4" s="546"/>
      <c r="R4" s="546"/>
      <c r="S4" s="546"/>
      <c r="T4" s="546"/>
      <c r="U4" s="545">
        <v>0.03</v>
      </c>
      <c r="V4" s="547">
        <v>0.03</v>
      </c>
      <c r="W4" s="551">
        <v>23.41</v>
      </c>
      <c r="X4" s="548">
        <v>3.56</v>
      </c>
      <c r="Y4" s="548">
        <v>426.01500000000004</v>
      </c>
      <c r="Z4" s="548">
        <v>296.01767658367959</v>
      </c>
      <c r="AA4" s="554"/>
      <c r="AB4" s="555"/>
      <c r="AC4" s="555"/>
      <c r="AD4" s="555"/>
    </row>
    <row r="5" spans="1:30" x14ac:dyDescent="0.3">
      <c r="A5" s="556" t="s">
        <v>1955</v>
      </c>
      <c r="B5" s="557">
        <v>43033</v>
      </c>
      <c r="C5" s="556" t="s">
        <v>1956</v>
      </c>
      <c r="D5" s="558" t="s">
        <v>253</v>
      </c>
      <c r="E5" s="556">
        <v>20.100000000000001</v>
      </c>
      <c r="F5" s="553"/>
      <c r="G5" s="556">
        <v>17.399999999999999</v>
      </c>
      <c r="H5" s="559"/>
      <c r="I5" s="556">
        <v>72</v>
      </c>
      <c r="J5" s="559"/>
      <c r="K5" s="556">
        <v>63.84</v>
      </c>
      <c r="L5" s="559"/>
      <c r="M5" s="556" t="s">
        <v>271</v>
      </c>
      <c r="N5" s="556">
        <v>0.51</v>
      </c>
      <c r="O5" s="556">
        <v>0.67600000000000005</v>
      </c>
      <c r="P5" s="556"/>
      <c r="Q5" s="556">
        <v>0.70833333333333337</v>
      </c>
      <c r="R5" s="556">
        <v>0.93888888888888899</v>
      </c>
      <c r="S5" s="556">
        <v>2</v>
      </c>
      <c r="T5" s="556" t="s">
        <v>279</v>
      </c>
      <c r="U5" s="556">
        <v>0.14460868072683192</v>
      </c>
      <c r="V5" s="556">
        <v>3.3315836634000727E-3</v>
      </c>
      <c r="W5" s="556">
        <v>11.600707709813131</v>
      </c>
      <c r="X5" s="560">
        <v>1.1048293056964891</v>
      </c>
      <c r="Y5" s="49">
        <v>153.83000000000001</v>
      </c>
      <c r="Z5" s="522"/>
      <c r="AA5" s="561">
        <v>19.16</v>
      </c>
      <c r="AB5" s="561">
        <v>0</v>
      </c>
      <c r="AC5" s="562"/>
      <c r="AD5" s="562"/>
    </row>
    <row r="6" spans="1:30" x14ac:dyDescent="0.3">
      <c r="A6" s="561" t="s">
        <v>1955</v>
      </c>
      <c r="B6" s="563">
        <v>43033</v>
      </c>
      <c r="C6" s="561" t="s">
        <v>1957</v>
      </c>
      <c r="D6" s="564" t="s">
        <v>253</v>
      </c>
      <c r="E6" s="561">
        <v>23.2</v>
      </c>
      <c r="F6" s="555"/>
      <c r="G6" s="561">
        <v>21.3</v>
      </c>
      <c r="H6" s="562"/>
      <c r="I6" s="561">
        <v>110.15</v>
      </c>
      <c r="J6" s="562"/>
      <c r="K6" s="561">
        <v>102.16</v>
      </c>
      <c r="L6" s="562"/>
      <c r="M6" s="561" t="s">
        <v>271</v>
      </c>
      <c r="N6" s="561">
        <v>0.4</v>
      </c>
      <c r="O6" s="561">
        <v>0.76200000000000001</v>
      </c>
      <c r="P6" s="561"/>
      <c r="Q6" s="561">
        <v>0.36314117113027689</v>
      </c>
      <c r="R6" s="561">
        <v>0.69178393100317748</v>
      </c>
      <c r="S6" s="561">
        <v>1</v>
      </c>
      <c r="T6" s="561" t="s">
        <v>279</v>
      </c>
      <c r="U6" s="561">
        <v>0.18883620123330375</v>
      </c>
      <c r="V6" s="561">
        <v>5.6395894542459598E-3</v>
      </c>
      <c r="W6" s="561">
        <v>9.0049926403478135</v>
      </c>
      <c r="X6" s="560">
        <v>0.7203994112278238</v>
      </c>
      <c r="Y6" s="49">
        <v>109.05</v>
      </c>
      <c r="Z6" s="522"/>
      <c r="AA6" s="561">
        <v>12.72</v>
      </c>
      <c r="AB6" s="561">
        <v>0</v>
      </c>
      <c r="AC6" s="562"/>
      <c r="AD6" s="562"/>
    </row>
    <row r="7" spans="1:30" x14ac:dyDescent="0.3">
      <c r="A7" s="561" t="s">
        <v>1955</v>
      </c>
      <c r="B7" s="563">
        <v>43033</v>
      </c>
      <c r="C7" s="561" t="s">
        <v>1958</v>
      </c>
      <c r="D7" s="564" t="s">
        <v>253</v>
      </c>
      <c r="E7" s="561">
        <v>21</v>
      </c>
      <c r="F7" s="555"/>
      <c r="G7" s="561">
        <v>18.2</v>
      </c>
      <c r="H7" s="562"/>
      <c r="I7" s="561">
        <v>86.26</v>
      </c>
      <c r="J7" s="562"/>
      <c r="K7" s="561">
        <v>78.08</v>
      </c>
      <c r="L7" s="562"/>
      <c r="M7" s="561" t="s">
        <v>268</v>
      </c>
      <c r="N7" s="561">
        <v>4.1000000000000002E-2</v>
      </c>
      <c r="O7" s="561">
        <v>0.60099999999999998</v>
      </c>
      <c r="P7" s="561"/>
      <c r="Q7" s="561">
        <v>4.7530721075817302E-2</v>
      </c>
      <c r="R7" s="561">
        <v>0.69673081381868762</v>
      </c>
      <c r="S7" s="561">
        <v>1</v>
      </c>
      <c r="T7" s="561" t="s">
        <v>1902</v>
      </c>
      <c r="U7" s="561">
        <v>0.14198743726670784</v>
      </c>
      <c r="V7" s="561">
        <v>3.3808840515016543E-2</v>
      </c>
      <c r="W7" s="561">
        <v>6.1295706682201647</v>
      </c>
      <c r="X7" s="560">
        <v>0.94301087203387612</v>
      </c>
      <c r="Y7" s="49">
        <v>188.18</v>
      </c>
      <c r="Z7" s="522"/>
      <c r="AA7" s="561">
        <v>19.850000000000001</v>
      </c>
      <c r="AB7" s="561">
        <v>0</v>
      </c>
      <c r="AC7" s="561">
        <v>205.15942028985506</v>
      </c>
      <c r="AD7" s="565">
        <v>13.937177136430513</v>
      </c>
    </row>
    <row r="8" spans="1:30" x14ac:dyDescent="0.3">
      <c r="A8" s="561" t="s">
        <v>1955</v>
      </c>
      <c r="B8" s="563">
        <v>43033</v>
      </c>
      <c r="C8" s="561" t="s">
        <v>1959</v>
      </c>
      <c r="D8" s="564" t="s">
        <v>253</v>
      </c>
      <c r="E8" s="561">
        <v>23.5</v>
      </c>
      <c r="F8" s="555"/>
      <c r="G8" s="561">
        <v>20.100000000000001</v>
      </c>
      <c r="H8" s="562"/>
      <c r="I8" s="561">
        <v>108.72</v>
      </c>
      <c r="J8" s="562"/>
      <c r="K8" s="561">
        <v>92.25</v>
      </c>
      <c r="L8" s="562"/>
      <c r="M8" s="561" t="s">
        <v>268</v>
      </c>
      <c r="N8" s="561">
        <v>2.9000000000000001E-2</v>
      </c>
      <c r="O8" s="561">
        <v>0.752</v>
      </c>
      <c r="P8" s="561"/>
      <c r="Q8" s="561">
        <v>2.6674025018395883E-2</v>
      </c>
      <c r="R8" s="561">
        <v>0.69168506254598972</v>
      </c>
      <c r="S8" s="561">
        <v>0</v>
      </c>
      <c r="T8" s="561" t="s">
        <v>1902</v>
      </c>
      <c r="U8" s="561">
        <v>0.19341144785789474</v>
      </c>
      <c r="V8" s="561">
        <v>3.8951003114207169E-2</v>
      </c>
      <c r="W8" s="561">
        <v>3.7564664343407719</v>
      </c>
      <c r="X8" s="560">
        <v>0.86751876282737639</v>
      </c>
      <c r="Y8" s="49">
        <v>396.32</v>
      </c>
      <c r="Z8" s="522"/>
      <c r="AA8" s="561">
        <v>24.27</v>
      </c>
      <c r="AB8" s="561">
        <v>0</v>
      </c>
      <c r="AC8" s="561">
        <v>174.72463768115944</v>
      </c>
      <c r="AD8" s="565">
        <v>9.4280904158206411</v>
      </c>
    </row>
    <row r="9" spans="1:30" x14ac:dyDescent="0.3">
      <c r="A9" s="561" t="s">
        <v>1955</v>
      </c>
      <c r="B9" s="563">
        <v>43033</v>
      </c>
      <c r="C9" s="561" t="s">
        <v>1960</v>
      </c>
      <c r="D9" s="564" t="s">
        <v>253</v>
      </c>
      <c r="E9" s="561">
        <v>23</v>
      </c>
      <c r="F9" s="555"/>
      <c r="G9" s="561">
        <v>20.5</v>
      </c>
      <c r="H9" s="562"/>
      <c r="I9" s="561">
        <v>126.06</v>
      </c>
      <c r="J9" s="562"/>
      <c r="K9" s="561">
        <v>110.69</v>
      </c>
      <c r="L9" s="562"/>
      <c r="M9" s="561" t="s">
        <v>268</v>
      </c>
      <c r="N9" s="561">
        <v>2.7E-2</v>
      </c>
      <c r="O9" s="561">
        <v>0.93</v>
      </c>
      <c r="P9" s="561"/>
      <c r="Q9" s="561">
        <v>2.1418372203712521E-2</v>
      </c>
      <c r="R9" s="561">
        <v>0.73774393146120898</v>
      </c>
      <c r="S9" s="561">
        <v>1</v>
      </c>
      <c r="T9" s="561" t="s">
        <v>1902</v>
      </c>
      <c r="U9" s="561">
        <v>0.12844100676549122</v>
      </c>
      <c r="V9" s="561">
        <v>3.7347427147303124E-3</v>
      </c>
      <c r="W9" s="561">
        <v>9.8313101649018364</v>
      </c>
      <c r="X9" s="560">
        <v>0.85489653607842087</v>
      </c>
      <c r="Y9" s="49">
        <v>445.55</v>
      </c>
      <c r="Z9" s="522"/>
      <c r="AA9" s="561">
        <v>22</v>
      </c>
      <c r="AB9" s="561">
        <v>0</v>
      </c>
      <c r="AC9" s="561">
        <v>139.07246376811594</v>
      </c>
      <c r="AD9" s="565">
        <v>13.117343187228725</v>
      </c>
    </row>
    <row r="10" spans="1:30" x14ac:dyDescent="0.3">
      <c r="A10" s="561" t="s">
        <v>1955</v>
      </c>
      <c r="B10" s="563">
        <v>43033</v>
      </c>
      <c r="C10" s="561" t="s">
        <v>1961</v>
      </c>
      <c r="D10" s="564" t="s">
        <v>253</v>
      </c>
      <c r="E10" s="561">
        <v>22.5</v>
      </c>
      <c r="F10" s="555"/>
      <c r="G10" s="561">
        <v>19.600000000000001</v>
      </c>
      <c r="H10" s="562"/>
      <c r="I10" s="561">
        <v>103.48</v>
      </c>
      <c r="J10" s="562"/>
      <c r="K10" s="561">
        <v>94.26</v>
      </c>
      <c r="L10" s="562"/>
      <c r="M10" s="561" t="s">
        <v>271</v>
      </c>
      <c r="N10" s="561">
        <v>0.22</v>
      </c>
      <c r="O10" s="561">
        <v>0.91</v>
      </c>
      <c r="P10" s="561"/>
      <c r="Q10" s="561">
        <v>0.2126014688828759</v>
      </c>
      <c r="R10" s="561">
        <v>0.87939698492462304</v>
      </c>
      <c r="S10" s="561">
        <v>0</v>
      </c>
      <c r="T10" s="561" t="s">
        <v>279</v>
      </c>
      <c r="U10" s="561">
        <v>6.6317286324304031E-2</v>
      </c>
      <c r="V10" s="561">
        <v>6.0694667352320202E-3</v>
      </c>
      <c r="W10" s="561">
        <v>7.3935659323347078</v>
      </c>
      <c r="X10" s="560">
        <v>0.86983128615703131</v>
      </c>
      <c r="Y10" s="49">
        <v>285.31</v>
      </c>
      <c r="Z10" s="522"/>
      <c r="AA10" s="561">
        <v>23.11</v>
      </c>
      <c r="AB10" s="561">
        <v>0</v>
      </c>
      <c r="AC10" s="562"/>
      <c r="AD10" s="562"/>
    </row>
    <row r="11" spans="1:30" x14ac:dyDescent="0.3">
      <c r="A11" s="561" t="s">
        <v>1955</v>
      </c>
      <c r="B11" s="563">
        <v>43033</v>
      </c>
      <c r="C11" s="561" t="s">
        <v>1962</v>
      </c>
      <c r="D11" s="564" t="s">
        <v>253</v>
      </c>
      <c r="E11" s="561">
        <v>19.600000000000001</v>
      </c>
      <c r="F11" s="555"/>
      <c r="G11" s="561">
        <v>17.399999999999999</v>
      </c>
      <c r="H11" s="562"/>
      <c r="I11" s="561">
        <v>63.17</v>
      </c>
      <c r="J11" s="562"/>
      <c r="K11" s="561">
        <v>58.57</v>
      </c>
      <c r="L11" s="562"/>
      <c r="M11" s="561" t="s">
        <v>268</v>
      </c>
      <c r="N11" s="561">
        <v>3.1E-2</v>
      </c>
      <c r="O11" s="561">
        <v>0.57699999999999996</v>
      </c>
      <c r="P11" s="561"/>
      <c r="Q11" s="561">
        <v>4.9073927497229698E-2</v>
      </c>
      <c r="R11" s="561">
        <v>0.91340826341617842</v>
      </c>
      <c r="S11" s="561">
        <v>0</v>
      </c>
      <c r="T11" s="561" t="s">
        <v>1902</v>
      </c>
      <c r="U11" s="561">
        <v>0.1204984090489527</v>
      </c>
      <c r="V11" s="561">
        <v>3.7387769394385283E-3</v>
      </c>
      <c r="W11" s="561">
        <v>3.6877410609058474</v>
      </c>
      <c r="X11" s="560">
        <v>2.017567576055642</v>
      </c>
      <c r="Y11" s="49">
        <v>494.08</v>
      </c>
      <c r="Z11" s="522"/>
      <c r="AA11" s="561">
        <v>28.15</v>
      </c>
      <c r="AB11" s="561">
        <v>0</v>
      </c>
      <c r="AC11" s="561">
        <v>80.52</v>
      </c>
      <c r="AD11" s="566">
        <v>39.4</v>
      </c>
    </row>
    <row r="12" spans="1:30" x14ac:dyDescent="0.3">
      <c r="A12" s="561" t="s">
        <v>1955</v>
      </c>
      <c r="B12" s="563">
        <v>43033</v>
      </c>
      <c r="C12" s="561" t="s">
        <v>1963</v>
      </c>
      <c r="D12" s="564" t="s">
        <v>253</v>
      </c>
      <c r="E12" s="561">
        <v>21.2</v>
      </c>
      <c r="F12" s="555"/>
      <c r="G12" s="561">
        <v>19.5</v>
      </c>
      <c r="H12" s="562"/>
      <c r="I12" s="561">
        <v>73.66</v>
      </c>
      <c r="J12" s="562"/>
      <c r="K12" s="561">
        <v>66.010000000000005</v>
      </c>
      <c r="L12" s="562"/>
      <c r="M12" s="561" t="s">
        <v>271</v>
      </c>
      <c r="N12" s="561">
        <v>0.20100000000000001</v>
      </c>
      <c r="O12" s="561">
        <v>0.50700000000000001</v>
      </c>
      <c r="P12" s="561"/>
      <c r="Q12" s="561">
        <v>0.27287537333695361</v>
      </c>
      <c r="R12" s="561">
        <v>0.68829758349171877</v>
      </c>
      <c r="S12" s="561">
        <v>0</v>
      </c>
      <c r="T12" s="561" t="s">
        <v>279</v>
      </c>
      <c r="U12" s="561">
        <v>8.3785326014104877E-2</v>
      </c>
      <c r="V12" s="561">
        <v>8.1170678503961185E-3</v>
      </c>
      <c r="W12" s="561">
        <v>2.2097962505241218</v>
      </c>
      <c r="X12" s="560">
        <v>0.88391850020964879</v>
      </c>
      <c r="Y12" s="49">
        <v>608.05999999999995</v>
      </c>
      <c r="Z12" s="522"/>
      <c r="AA12" s="561">
        <v>26.91</v>
      </c>
      <c r="AB12" s="561">
        <v>0</v>
      </c>
      <c r="AC12" s="562"/>
      <c r="AD12" s="562"/>
    </row>
    <row r="13" spans="1:30" x14ac:dyDescent="0.3">
      <c r="A13" s="561" t="s">
        <v>1955</v>
      </c>
      <c r="B13" s="563">
        <v>43033</v>
      </c>
      <c r="C13" s="561" t="s">
        <v>1964</v>
      </c>
      <c r="D13" s="564" t="s">
        <v>253</v>
      </c>
      <c r="E13" s="561">
        <v>21</v>
      </c>
      <c r="F13" s="555"/>
      <c r="G13" s="561">
        <v>18.2</v>
      </c>
      <c r="H13" s="562"/>
      <c r="I13" s="561">
        <v>89.49</v>
      </c>
      <c r="J13" s="562"/>
      <c r="K13" s="561">
        <v>77.75</v>
      </c>
      <c r="L13" s="562"/>
      <c r="M13" s="561" t="s">
        <v>271</v>
      </c>
      <c r="N13" s="561">
        <v>0.23699999999999999</v>
      </c>
      <c r="O13" s="561">
        <v>0.92600000000000005</v>
      </c>
      <c r="P13" s="561"/>
      <c r="Q13" s="561">
        <v>0.26483405967147167</v>
      </c>
      <c r="R13" s="561">
        <v>1.0347524863113198</v>
      </c>
      <c r="S13" s="561">
        <v>1</v>
      </c>
      <c r="T13" s="561" t="s">
        <v>279</v>
      </c>
      <c r="U13" s="561">
        <v>0.11445926781209603</v>
      </c>
      <c r="V13" s="561">
        <v>1.1072994702578144E-2</v>
      </c>
      <c r="W13" s="561">
        <v>6.8557206272702089</v>
      </c>
      <c r="X13" s="560">
        <v>0.91409608363603001</v>
      </c>
      <c r="Y13" s="49">
        <v>1247.44</v>
      </c>
      <c r="Z13" s="522"/>
      <c r="AA13" s="561">
        <v>43.61</v>
      </c>
      <c r="AB13" s="561">
        <v>0</v>
      </c>
      <c r="AC13" s="562"/>
      <c r="AD13" s="562"/>
    </row>
    <row r="14" spans="1:30" x14ac:dyDescent="0.3">
      <c r="A14" s="561" t="s">
        <v>1955</v>
      </c>
      <c r="B14" s="563">
        <v>43033</v>
      </c>
      <c r="C14" s="561" t="s">
        <v>1965</v>
      </c>
      <c r="D14" s="564" t="s">
        <v>253</v>
      </c>
      <c r="E14" s="561">
        <v>20.3</v>
      </c>
      <c r="F14" s="555"/>
      <c r="G14" s="561">
        <v>17.600000000000001</v>
      </c>
      <c r="H14" s="562"/>
      <c r="I14" s="561">
        <v>63.25</v>
      </c>
      <c r="J14" s="562"/>
      <c r="K14" s="561">
        <v>57.56</v>
      </c>
      <c r="L14" s="562"/>
      <c r="M14" s="561" t="s">
        <v>268</v>
      </c>
      <c r="N14" s="561">
        <v>4.5999999999999999E-2</v>
      </c>
      <c r="O14" s="561">
        <v>0.57899999999999996</v>
      </c>
      <c r="P14" s="561"/>
      <c r="Q14" s="561">
        <v>7.2727272727272724E-2</v>
      </c>
      <c r="R14" s="561">
        <v>0.91541501976284578</v>
      </c>
      <c r="S14" s="561">
        <v>2</v>
      </c>
      <c r="T14" s="561" t="s">
        <v>1902</v>
      </c>
      <c r="U14" s="561">
        <v>0.13563885196980402</v>
      </c>
      <c r="V14" s="561">
        <v>1.6524345984168572E-2</v>
      </c>
      <c r="W14" s="561">
        <v>12.045445965287788</v>
      </c>
      <c r="X14" s="560">
        <v>1.7085387395823268</v>
      </c>
      <c r="Y14" s="49">
        <v>614.66999999999996</v>
      </c>
      <c r="Z14" s="522"/>
      <c r="AA14" s="561">
        <v>30.74</v>
      </c>
      <c r="AB14" s="561">
        <v>0</v>
      </c>
      <c r="AC14" s="561">
        <v>94.72</v>
      </c>
      <c r="AD14" s="527">
        <v>13.5</v>
      </c>
    </row>
    <row r="15" spans="1:30" x14ac:dyDescent="0.3">
      <c r="A15" s="561" t="s">
        <v>1955</v>
      </c>
      <c r="B15" s="563">
        <v>43033</v>
      </c>
      <c r="C15" s="561" t="s">
        <v>1966</v>
      </c>
      <c r="D15" s="564" t="s">
        <v>253</v>
      </c>
      <c r="E15" s="561">
        <v>21</v>
      </c>
      <c r="F15" s="555"/>
      <c r="G15" s="561">
        <v>18.5</v>
      </c>
      <c r="H15" s="562"/>
      <c r="I15" s="561">
        <v>77.25</v>
      </c>
      <c r="J15" s="562"/>
      <c r="K15" s="561">
        <v>73.150000000000006</v>
      </c>
      <c r="L15" s="562"/>
      <c r="M15" s="561" t="s">
        <v>268</v>
      </c>
      <c r="N15" s="561">
        <v>3.4000000000000002E-2</v>
      </c>
      <c r="O15" s="561">
        <v>0.65900000000000003</v>
      </c>
      <c r="P15" s="561"/>
      <c r="Q15" s="561">
        <v>4.4012944983818775E-2</v>
      </c>
      <c r="R15" s="561">
        <v>0.85307443365695801</v>
      </c>
      <c r="S15" s="561">
        <v>0</v>
      </c>
      <c r="T15" s="561" t="s">
        <v>1902</v>
      </c>
      <c r="U15" s="561">
        <v>0.10605731129911655</v>
      </c>
      <c r="V15" s="561">
        <v>1.4225364406414469E-2</v>
      </c>
      <c r="W15" s="561">
        <v>18.789046808825823</v>
      </c>
      <c r="X15" s="560">
        <v>2.7119653082229966</v>
      </c>
      <c r="Y15" s="49">
        <v>1369.54</v>
      </c>
      <c r="Z15" s="522"/>
      <c r="AA15" s="561">
        <v>48.54</v>
      </c>
      <c r="AB15" s="561">
        <v>1</v>
      </c>
      <c r="AC15" s="561">
        <v>191.25</v>
      </c>
      <c r="AD15" s="527">
        <v>9.8000000000000007</v>
      </c>
    </row>
    <row r="16" spans="1:30" x14ac:dyDescent="0.3">
      <c r="A16" s="561" t="s">
        <v>1955</v>
      </c>
      <c r="B16" s="563">
        <v>43033</v>
      </c>
      <c r="C16" s="561" t="s">
        <v>1967</v>
      </c>
      <c r="D16" s="564" t="s">
        <v>253</v>
      </c>
      <c r="E16" s="561">
        <v>20.399999999999999</v>
      </c>
      <c r="F16" s="555"/>
      <c r="G16" s="561">
        <v>18.3</v>
      </c>
      <c r="H16" s="562"/>
      <c r="I16" s="561">
        <v>73.52</v>
      </c>
      <c r="J16" s="562"/>
      <c r="K16" s="561">
        <v>65.92</v>
      </c>
      <c r="L16" s="562"/>
      <c r="M16" s="561" t="s">
        <v>268</v>
      </c>
      <c r="N16" s="561">
        <v>4.1000000000000002E-2</v>
      </c>
      <c r="O16" s="561">
        <v>0.54900000000000004</v>
      </c>
      <c r="P16" s="561"/>
      <c r="Q16" s="561">
        <v>5.5767138193688802E-2</v>
      </c>
      <c r="R16" s="561">
        <v>0.74673558215451585</v>
      </c>
      <c r="S16" s="561">
        <v>0</v>
      </c>
      <c r="T16" s="561" t="s">
        <v>1902</v>
      </c>
      <c r="U16" s="561">
        <v>0.13332277369290338</v>
      </c>
      <c r="V16" s="561">
        <v>3.6863529350532089E-2</v>
      </c>
      <c r="W16" s="561">
        <v>5.4156031630443735</v>
      </c>
      <c r="X16" s="560">
        <v>2.6800285234353072</v>
      </c>
      <c r="Y16" s="49">
        <v>440.66</v>
      </c>
      <c r="Z16" s="522"/>
      <c r="AA16" s="561">
        <v>18.190000000000001</v>
      </c>
      <c r="AB16" s="561">
        <v>0</v>
      </c>
      <c r="AC16" s="561">
        <v>65.739999999999995</v>
      </c>
      <c r="AD16" s="527">
        <v>0.4</v>
      </c>
    </row>
    <row r="17" spans="1:30" x14ac:dyDescent="0.3">
      <c r="A17" s="561" t="s">
        <v>1955</v>
      </c>
      <c r="B17" s="563">
        <v>43033</v>
      </c>
      <c r="C17" s="561" t="s">
        <v>1968</v>
      </c>
      <c r="D17" s="564" t="s">
        <v>253</v>
      </c>
      <c r="E17" s="561">
        <v>20.5</v>
      </c>
      <c r="F17" s="555"/>
      <c r="G17" s="561">
        <v>18.3</v>
      </c>
      <c r="H17" s="562"/>
      <c r="I17" s="561">
        <v>79.25</v>
      </c>
      <c r="J17" s="562"/>
      <c r="K17" s="561">
        <v>72.13</v>
      </c>
      <c r="L17" s="562"/>
      <c r="M17" s="561" t="s">
        <v>268</v>
      </c>
      <c r="N17" s="561">
        <v>3.2000000000000001E-2</v>
      </c>
      <c r="O17" s="561">
        <v>0.58099999999999996</v>
      </c>
      <c r="P17" s="561"/>
      <c r="Q17" s="561">
        <v>4.0378548895899057E-2</v>
      </c>
      <c r="R17" s="561">
        <v>0.73312302839116716</v>
      </c>
      <c r="S17" s="561">
        <v>0</v>
      </c>
      <c r="T17" s="561" t="s">
        <v>1902</v>
      </c>
      <c r="U17" s="561">
        <v>0.17446753300493634</v>
      </c>
      <c r="V17" s="561">
        <v>3.5941744530980084E-2</v>
      </c>
      <c r="W17" s="561">
        <v>6.0349240653871403</v>
      </c>
      <c r="X17" s="560">
        <v>0.92844985621340981</v>
      </c>
      <c r="Y17" s="49">
        <v>859.78</v>
      </c>
      <c r="Z17" s="522"/>
      <c r="AA17" s="561">
        <v>34.299999999999997</v>
      </c>
      <c r="AB17" s="561">
        <v>1</v>
      </c>
      <c r="AC17" s="561">
        <v>205.45</v>
      </c>
      <c r="AD17" s="527">
        <v>26.6</v>
      </c>
    </row>
    <row r="18" spans="1:30" x14ac:dyDescent="0.3">
      <c r="A18" s="561" t="s">
        <v>1955</v>
      </c>
      <c r="B18" s="563">
        <v>43033</v>
      </c>
      <c r="C18" s="561" t="s">
        <v>1969</v>
      </c>
      <c r="D18" s="564" t="s">
        <v>253</v>
      </c>
      <c r="E18" s="561">
        <v>20.5</v>
      </c>
      <c r="F18" s="555"/>
      <c r="G18" s="561">
        <v>17.2</v>
      </c>
      <c r="H18" s="562"/>
      <c r="I18" s="561">
        <v>71.17</v>
      </c>
      <c r="J18" s="562"/>
      <c r="K18" s="561">
        <v>67.819999999999993</v>
      </c>
      <c r="L18" s="562"/>
      <c r="M18" s="561" t="s">
        <v>268</v>
      </c>
      <c r="N18" s="561">
        <v>1.2E-2</v>
      </c>
      <c r="O18" s="561">
        <v>0.51400000000000001</v>
      </c>
      <c r="P18" s="561"/>
      <c r="Q18" s="561">
        <v>1.6861036953772657E-2</v>
      </c>
      <c r="R18" s="561">
        <v>0.72221441618659543</v>
      </c>
      <c r="S18" s="561">
        <v>0</v>
      </c>
      <c r="T18" s="561" t="s">
        <v>1902</v>
      </c>
      <c r="U18" s="561">
        <v>0.15457650554685654</v>
      </c>
      <c r="V18" s="561">
        <v>5.1014183354355612E-2</v>
      </c>
      <c r="W18" s="567">
        <v>56.635441229017779</v>
      </c>
      <c r="X18" s="568">
        <v>1.8568997124268165</v>
      </c>
      <c r="Y18" s="49">
        <v>640.64</v>
      </c>
      <c r="Z18" s="522"/>
      <c r="AA18" s="561">
        <v>37.229999999999997</v>
      </c>
      <c r="AB18" s="561">
        <v>3</v>
      </c>
      <c r="AC18" s="561">
        <v>170.09</v>
      </c>
      <c r="AD18" s="527">
        <v>0.4</v>
      </c>
    </row>
    <row r="19" spans="1:30" x14ac:dyDescent="0.3">
      <c r="A19" s="561" t="s">
        <v>1955</v>
      </c>
      <c r="B19" s="563">
        <v>43033</v>
      </c>
      <c r="C19" s="561" t="s">
        <v>1970</v>
      </c>
      <c r="D19" s="564" t="s">
        <v>253</v>
      </c>
      <c r="E19" s="561">
        <v>22.8</v>
      </c>
      <c r="F19" s="555"/>
      <c r="G19" s="561">
        <v>19.5</v>
      </c>
      <c r="H19" s="562"/>
      <c r="I19" s="561">
        <v>96.32</v>
      </c>
      <c r="J19" s="562"/>
      <c r="K19" s="561">
        <v>84.85</v>
      </c>
      <c r="L19" s="562"/>
      <c r="M19" s="561" t="s">
        <v>268</v>
      </c>
      <c r="N19" s="561">
        <v>7.0000000000000007E-2</v>
      </c>
      <c r="O19" s="561">
        <v>0.93</v>
      </c>
      <c r="P19" s="561"/>
      <c r="Q19" s="561">
        <v>7.2674418604651181E-2</v>
      </c>
      <c r="R19" s="561">
        <v>0.96553156146179409</v>
      </c>
      <c r="S19" s="561">
        <v>0</v>
      </c>
      <c r="T19" s="561" t="s">
        <v>1902</v>
      </c>
      <c r="U19" s="561">
        <v>0.13255333498833155</v>
      </c>
      <c r="V19" s="561">
        <v>4.6692653083028638E-3</v>
      </c>
      <c r="W19" s="561">
        <v>3.7137994248536246</v>
      </c>
      <c r="X19" s="560">
        <v>1.5161522663221714</v>
      </c>
      <c r="Y19" s="49">
        <v>861.35</v>
      </c>
      <c r="Z19" s="522"/>
      <c r="AA19" s="561">
        <v>35.04</v>
      </c>
      <c r="AB19" s="561">
        <v>0</v>
      </c>
      <c r="AC19" s="561">
        <v>119.65</v>
      </c>
      <c r="AD19" s="527">
        <v>20.100000000000001</v>
      </c>
    </row>
    <row r="20" spans="1:30" x14ac:dyDescent="0.3">
      <c r="A20" s="561" t="s">
        <v>1955</v>
      </c>
      <c r="B20" s="563">
        <v>43033</v>
      </c>
      <c r="C20" s="561" t="s">
        <v>1971</v>
      </c>
      <c r="D20" s="564" t="s">
        <v>253</v>
      </c>
      <c r="E20" s="561">
        <v>22.5</v>
      </c>
      <c r="F20" s="555"/>
      <c r="G20" s="561">
        <v>19.5</v>
      </c>
      <c r="H20" s="562"/>
      <c r="I20" s="561">
        <v>92.36</v>
      </c>
      <c r="J20" s="562"/>
      <c r="K20" s="561">
        <v>84.32</v>
      </c>
      <c r="L20" s="562"/>
      <c r="M20" s="561" t="s">
        <v>271</v>
      </c>
      <c r="N20" s="561">
        <v>0.25</v>
      </c>
      <c r="O20" s="561">
        <v>0.61</v>
      </c>
      <c r="P20" s="561"/>
      <c r="Q20" s="561">
        <v>0.27067994802945</v>
      </c>
      <c r="R20" s="561">
        <v>0.66045907319185793</v>
      </c>
      <c r="S20" s="561">
        <v>1</v>
      </c>
      <c r="T20" s="561" t="s">
        <v>279</v>
      </c>
      <c r="U20" s="561">
        <v>0.15580864812037215</v>
      </c>
      <c r="V20" s="561">
        <v>8.8025793242343785E-3</v>
      </c>
      <c r="W20" s="567">
        <v>43.327659956625631</v>
      </c>
      <c r="X20" s="568">
        <v>3.8654449957773367</v>
      </c>
      <c r="Y20" s="49">
        <v>505.75</v>
      </c>
      <c r="Z20" s="522"/>
      <c r="AA20" s="561">
        <v>26.85</v>
      </c>
      <c r="AB20" s="561">
        <v>1</v>
      </c>
      <c r="AC20" s="562"/>
      <c r="AD20" s="562"/>
    </row>
    <row r="21" spans="1:30" x14ac:dyDescent="0.3">
      <c r="A21" s="561" t="s">
        <v>1955</v>
      </c>
      <c r="B21" s="563">
        <v>43033</v>
      </c>
      <c r="C21" s="561" t="s">
        <v>1972</v>
      </c>
      <c r="D21" s="564" t="s">
        <v>253</v>
      </c>
      <c r="E21" s="561">
        <v>21.2</v>
      </c>
      <c r="F21" s="555"/>
      <c r="G21" s="561">
        <v>18.5</v>
      </c>
      <c r="H21" s="562"/>
      <c r="I21" s="561">
        <v>86.47</v>
      </c>
      <c r="J21" s="562"/>
      <c r="K21" s="561">
        <v>77.319999999999993</v>
      </c>
      <c r="L21" s="562"/>
      <c r="M21" s="561" t="s">
        <v>268</v>
      </c>
      <c r="N21" s="561">
        <v>0.04</v>
      </c>
      <c r="O21" s="561">
        <v>0.57399999999999995</v>
      </c>
      <c r="P21" s="561" t="s">
        <v>1973</v>
      </c>
      <c r="Q21" s="561">
        <v>4.6258818087197874E-2</v>
      </c>
      <c r="R21" s="561">
        <v>0.66381403955128948</v>
      </c>
      <c r="S21" s="561">
        <v>1</v>
      </c>
      <c r="T21" s="561" t="s">
        <v>1902</v>
      </c>
      <c r="U21" s="561">
        <v>0.12717017887933874</v>
      </c>
      <c r="V21" s="561">
        <v>1.1856717420373898E-2</v>
      </c>
      <c r="W21" s="561">
        <v>6.4991489934938436</v>
      </c>
      <c r="X21" s="560">
        <v>1.0720815488277571</v>
      </c>
      <c r="Y21" s="49">
        <v>568.64</v>
      </c>
      <c r="Z21" s="522"/>
      <c r="AA21" s="561">
        <v>30.32</v>
      </c>
      <c r="AB21" s="561">
        <v>0</v>
      </c>
      <c r="AC21" s="561">
        <v>83.42</v>
      </c>
      <c r="AD21" s="527">
        <v>0</v>
      </c>
    </row>
    <row r="22" spans="1:30" x14ac:dyDescent="0.3">
      <c r="A22" s="561" t="s">
        <v>1955</v>
      </c>
      <c r="B22" s="563">
        <v>43033</v>
      </c>
      <c r="C22" s="561" t="s">
        <v>1974</v>
      </c>
      <c r="D22" s="564" t="s">
        <v>253</v>
      </c>
      <c r="E22" s="561">
        <v>22.3</v>
      </c>
      <c r="F22" s="555"/>
      <c r="G22" s="561">
        <v>19.3</v>
      </c>
      <c r="H22" s="562"/>
      <c r="I22" s="561">
        <v>97.11</v>
      </c>
      <c r="J22" s="562"/>
      <c r="K22" s="561">
        <v>87.93</v>
      </c>
      <c r="L22" s="562"/>
      <c r="M22" s="561" t="s">
        <v>268</v>
      </c>
      <c r="N22" s="561">
        <v>6.5000000000000002E-2</v>
      </c>
      <c r="O22" s="561">
        <v>0.69499999999999995</v>
      </c>
      <c r="P22" s="561"/>
      <c r="Q22" s="561">
        <v>6.6934404283801874E-2</v>
      </c>
      <c r="R22" s="561">
        <v>0.71568324580372777</v>
      </c>
      <c r="S22" s="561">
        <v>0</v>
      </c>
      <c r="T22" s="561" t="s">
        <v>1902</v>
      </c>
      <c r="U22" s="561">
        <v>9.6952219850057808E-2</v>
      </c>
      <c r="V22" s="561">
        <v>1.2387977889300808E-2</v>
      </c>
      <c r="W22" s="561">
        <v>1.8568997124268123</v>
      </c>
      <c r="X22" s="560">
        <v>0</v>
      </c>
      <c r="Y22" s="49">
        <v>681.72</v>
      </c>
      <c r="Z22" s="522"/>
      <c r="AA22" s="561">
        <v>27.63</v>
      </c>
      <c r="AB22" s="561">
        <v>0</v>
      </c>
      <c r="AC22" s="561">
        <v>81.97</v>
      </c>
      <c r="AD22" s="527">
        <v>2</v>
      </c>
    </row>
    <row r="23" spans="1:30" x14ac:dyDescent="0.3">
      <c r="A23" s="561" t="s">
        <v>1955</v>
      </c>
      <c r="B23" s="563">
        <v>43033</v>
      </c>
      <c r="C23" s="561" t="s">
        <v>1975</v>
      </c>
      <c r="D23" s="564" t="s">
        <v>253</v>
      </c>
      <c r="E23" s="561">
        <v>23.9</v>
      </c>
      <c r="F23" s="555"/>
      <c r="G23" s="561">
        <v>20.5</v>
      </c>
      <c r="H23" s="562"/>
      <c r="I23" s="561">
        <v>98.16</v>
      </c>
      <c r="J23" s="562"/>
      <c r="K23" s="561">
        <v>89.95</v>
      </c>
      <c r="L23" s="562"/>
      <c r="M23" s="561" t="s">
        <v>271</v>
      </c>
      <c r="N23" s="561">
        <v>0.30099999999999999</v>
      </c>
      <c r="O23" s="561">
        <v>0.88700000000000001</v>
      </c>
      <c r="P23" s="561"/>
      <c r="Q23" s="561">
        <v>0.30664221678891607</v>
      </c>
      <c r="R23" s="561">
        <v>0.90362673186634068</v>
      </c>
      <c r="S23" s="561">
        <v>1</v>
      </c>
      <c r="T23" s="561" t="s">
        <v>279</v>
      </c>
      <c r="U23" s="561">
        <v>0.20439859764892843</v>
      </c>
      <c r="V23" s="561">
        <v>2.3878367520195776E-2</v>
      </c>
      <c r="W23" s="567">
        <v>33.424194823682626</v>
      </c>
      <c r="X23" s="568">
        <v>1.5161522663221705</v>
      </c>
      <c r="Y23" s="49">
        <v>688.13</v>
      </c>
      <c r="Z23" s="522"/>
      <c r="AA23" s="561">
        <v>32.79</v>
      </c>
      <c r="AB23" s="561">
        <v>0</v>
      </c>
      <c r="AC23" s="562"/>
      <c r="AD23" s="562"/>
    </row>
    <row r="24" spans="1:30" x14ac:dyDescent="0.3">
      <c r="A24" s="561" t="s">
        <v>1955</v>
      </c>
      <c r="B24" s="563">
        <v>43033</v>
      </c>
      <c r="C24" s="561" t="s">
        <v>1976</v>
      </c>
      <c r="D24" s="564" t="s">
        <v>253</v>
      </c>
      <c r="E24" s="561">
        <v>23.2</v>
      </c>
      <c r="F24" s="555"/>
      <c r="G24" s="561">
        <v>20.399999999999999</v>
      </c>
      <c r="H24" s="562"/>
      <c r="I24" s="561">
        <v>107.77</v>
      </c>
      <c r="J24" s="562"/>
      <c r="K24" s="561">
        <v>97.05</v>
      </c>
      <c r="L24" s="562"/>
      <c r="M24" s="561" t="s">
        <v>268</v>
      </c>
      <c r="N24" s="561">
        <v>4.9000000000000002E-2</v>
      </c>
      <c r="O24" s="561">
        <v>0.82199999999999995</v>
      </c>
      <c r="P24" s="561"/>
      <c r="Q24" s="561">
        <v>4.5467198663821103E-2</v>
      </c>
      <c r="R24" s="561">
        <v>0.76273545513593755</v>
      </c>
      <c r="S24" s="561">
        <v>1</v>
      </c>
      <c r="T24" s="561" t="s">
        <v>1902</v>
      </c>
      <c r="U24" s="561">
        <v>0.14949595082496378</v>
      </c>
      <c r="V24" s="561">
        <v>1.2332908673219518E-2</v>
      </c>
      <c r="W24" s="561">
        <v>11.605623202667578</v>
      </c>
      <c r="X24" s="560">
        <v>0.9284498562134047</v>
      </c>
      <c r="Y24" s="49">
        <v>569.23</v>
      </c>
      <c r="Z24" s="522"/>
      <c r="AA24" s="561">
        <v>29.98</v>
      </c>
      <c r="AB24" s="561">
        <v>0</v>
      </c>
      <c r="AC24" s="561">
        <v>174.72</v>
      </c>
      <c r="AD24" s="527">
        <v>27.5</v>
      </c>
    </row>
    <row r="25" spans="1:30" x14ac:dyDescent="0.3">
      <c r="A25" s="561" t="s">
        <v>1955</v>
      </c>
      <c r="B25" s="563">
        <v>43033</v>
      </c>
      <c r="C25" s="561" t="s">
        <v>1977</v>
      </c>
      <c r="D25" s="564" t="s">
        <v>253</v>
      </c>
      <c r="E25" s="561">
        <v>22.2</v>
      </c>
      <c r="F25" s="555"/>
      <c r="G25" s="561">
        <v>20.3</v>
      </c>
      <c r="H25" s="562"/>
      <c r="I25" s="561">
        <v>104.5</v>
      </c>
      <c r="J25" s="562"/>
      <c r="K25" s="561">
        <v>92.01</v>
      </c>
      <c r="L25" s="562"/>
      <c r="M25" s="561" t="s">
        <v>268</v>
      </c>
      <c r="N25" s="561">
        <v>7.5999999999999998E-2</v>
      </c>
      <c r="O25" s="561">
        <v>0.76400000000000001</v>
      </c>
      <c r="P25" s="561"/>
      <c r="Q25" s="561">
        <v>7.2727272727272724E-2</v>
      </c>
      <c r="R25" s="561">
        <v>0.73110047846889958</v>
      </c>
      <c r="S25" s="561">
        <v>0</v>
      </c>
      <c r="T25" s="561" t="s">
        <v>1902</v>
      </c>
      <c r="U25" s="561">
        <v>0.13383712323695418</v>
      </c>
      <c r="V25" s="561">
        <v>2.4752392287248789E-2</v>
      </c>
      <c r="W25" s="561">
        <v>2.9007187943128927</v>
      </c>
      <c r="X25" s="560">
        <v>0.82877679837511142</v>
      </c>
      <c r="Y25" s="49">
        <v>659.31</v>
      </c>
      <c r="Z25" s="522"/>
      <c r="AA25" s="561">
        <v>28.85</v>
      </c>
      <c r="AB25" s="561">
        <v>0</v>
      </c>
      <c r="AC25" s="561">
        <v>210.96</v>
      </c>
      <c r="AD25" s="527">
        <v>7.4</v>
      </c>
    </row>
    <row r="26" spans="1:30" x14ac:dyDescent="0.3">
      <c r="A26" s="561" t="s">
        <v>1955</v>
      </c>
      <c r="B26" s="563">
        <v>43033</v>
      </c>
      <c r="C26" s="561" t="s">
        <v>1978</v>
      </c>
      <c r="D26" s="564" t="s">
        <v>253</v>
      </c>
      <c r="E26" s="561">
        <v>22.5</v>
      </c>
      <c r="F26" s="555"/>
      <c r="G26" s="561">
        <v>19.2</v>
      </c>
      <c r="H26" s="562"/>
      <c r="I26" s="561">
        <v>104.5</v>
      </c>
      <c r="J26" s="562"/>
      <c r="K26" s="561">
        <v>94.26</v>
      </c>
      <c r="L26" s="562"/>
      <c r="M26" s="561" t="s">
        <v>268</v>
      </c>
      <c r="N26" s="561">
        <v>5.3999999999999999E-2</v>
      </c>
      <c r="O26" s="561">
        <v>1.1339999999999999</v>
      </c>
      <c r="P26" s="561"/>
      <c r="Q26" s="561">
        <v>5.1674641148325359E-2</v>
      </c>
      <c r="R26" s="561">
        <v>1.0851674641148326</v>
      </c>
      <c r="S26" s="561">
        <v>1</v>
      </c>
      <c r="T26" s="561" t="s">
        <v>1902</v>
      </c>
      <c r="U26" s="561">
        <v>0.20380343420306243</v>
      </c>
      <c r="V26" s="561">
        <v>5.51779327461105E-3</v>
      </c>
      <c r="W26" s="561">
        <v>3.9362648791101904</v>
      </c>
      <c r="X26" s="560">
        <v>0.97397296609540263</v>
      </c>
      <c r="Y26" s="49">
        <v>771.1</v>
      </c>
      <c r="Z26" s="522"/>
      <c r="AA26" s="561">
        <v>39.17</v>
      </c>
      <c r="AB26" s="561">
        <v>1</v>
      </c>
      <c r="AC26" s="561">
        <v>139.94</v>
      </c>
      <c r="AD26" s="527">
        <v>3.7</v>
      </c>
    </row>
    <row r="27" spans="1:30" x14ac:dyDescent="0.3">
      <c r="A27" s="561" t="s">
        <v>1955</v>
      </c>
      <c r="B27" s="563">
        <v>43033</v>
      </c>
      <c r="C27" s="561" t="s">
        <v>1979</v>
      </c>
      <c r="D27" s="564" t="s">
        <v>253</v>
      </c>
      <c r="E27" s="561">
        <v>22.5</v>
      </c>
      <c r="F27" s="555"/>
      <c r="G27" s="561">
        <v>20.2</v>
      </c>
      <c r="H27" s="562"/>
      <c r="I27" s="561">
        <v>104.3</v>
      </c>
      <c r="J27" s="562"/>
      <c r="K27" s="561">
        <v>91.66</v>
      </c>
      <c r="L27" s="562"/>
      <c r="M27" s="561" t="s">
        <v>271</v>
      </c>
      <c r="N27" s="561">
        <v>0.30599999999999999</v>
      </c>
      <c r="O27" s="561">
        <v>0.76500000000000001</v>
      </c>
      <c r="P27" s="561"/>
      <c r="Q27" s="561">
        <v>0.29338446788111217</v>
      </c>
      <c r="R27" s="561">
        <v>0.73346116970278041</v>
      </c>
      <c r="S27" s="561">
        <v>0</v>
      </c>
      <c r="T27" s="561" t="s">
        <v>279</v>
      </c>
      <c r="U27" s="561">
        <v>0.11273641626064013</v>
      </c>
      <c r="V27" s="561">
        <v>3.334305498628167E-3</v>
      </c>
      <c r="W27" s="561">
        <v>15.94134663679317</v>
      </c>
      <c r="X27" s="560">
        <v>0.96881481810501757</v>
      </c>
      <c r="Y27" s="49">
        <v>847.34</v>
      </c>
      <c r="Z27" s="522"/>
      <c r="AA27" s="561">
        <v>36.520000000000003</v>
      </c>
      <c r="AB27" s="561">
        <v>0</v>
      </c>
      <c r="AC27" s="562"/>
      <c r="AD27" s="562"/>
    </row>
    <row r="28" spans="1:30" x14ac:dyDescent="0.3">
      <c r="A28" s="561" t="s">
        <v>1955</v>
      </c>
      <c r="B28" s="563">
        <v>43033</v>
      </c>
      <c r="C28" s="561" t="s">
        <v>1980</v>
      </c>
      <c r="D28" s="564" t="s">
        <v>253</v>
      </c>
      <c r="E28" s="561">
        <v>24.4</v>
      </c>
      <c r="F28" s="555"/>
      <c r="G28" s="561">
        <v>21.3</v>
      </c>
      <c r="H28" s="562"/>
      <c r="I28" s="561">
        <v>126.96</v>
      </c>
      <c r="J28" s="562"/>
      <c r="K28" s="561">
        <v>114.59</v>
      </c>
      <c r="L28" s="562"/>
      <c r="M28" s="561" t="s">
        <v>268</v>
      </c>
      <c r="N28" s="561">
        <v>7.6999999999999999E-2</v>
      </c>
      <c r="O28" s="561">
        <v>1.052</v>
      </c>
      <c r="P28" s="561"/>
      <c r="Q28" s="561">
        <v>6.0649023314429749E-2</v>
      </c>
      <c r="R28" s="561">
        <v>0.82860743541272852</v>
      </c>
      <c r="S28" s="561">
        <v>2</v>
      </c>
      <c r="T28" s="561" t="s">
        <v>1902</v>
      </c>
      <c r="U28" s="561">
        <v>0.13378981445280982</v>
      </c>
      <c r="V28" s="561">
        <v>1.6792147450689229E-2</v>
      </c>
      <c r="W28" s="561">
        <v>3.294764412889208</v>
      </c>
      <c r="X28" s="560">
        <v>1.4019985611426766</v>
      </c>
      <c r="Y28" s="49">
        <v>243.14</v>
      </c>
      <c r="Z28" s="522"/>
      <c r="AA28" s="561">
        <v>15.1</v>
      </c>
      <c r="AB28" s="561">
        <v>0</v>
      </c>
      <c r="AC28" s="561">
        <v>183.13</v>
      </c>
      <c r="AD28" s="527">
        <v>9</v>
      </c>
    </row>
    <row r="29" spans="1:30" x14ac:dyDescent="0.3">
      <c r="A29" s="561" t="s">
        <v>1955</v>
      </c>
      <c r="B29" s="563">
        <v>43033</v>
      </c>
      <c r="C29" s="561" t="s">
        <v>1981</v>
      </c>
      <c r="D29" s="564" t="s">
        <v>253</v>
      </c>
      <c r="E29" s="561">
        <v>25</v>
      </c>
      <c r="F29" s="555"/>
      <c r="G29" s="561">
        <v>23.8</v>
      </c>
      <c r="H29" s="562"/>
      <c r="I29" s="561">
        <v>133.56</v>
      </c>
      <c r="J29" s="562"/>
      <c r="K29" s="561">
        <v>127.26</v>
      </c>
      <c r="L29" s="562"/>
      <c r="M29" s="561" t="s">
        <v>271</v>
      </c>
      <c r="N29" s="561">
        <v>0.49099999999999999</v>
      </c>
      <c r="O29" s="561">
        <v>1.379</v>
      </c>
      <c r="P29" s="561"/>
      <c r="Q29" s="561">
        <v>0.36762503743635822</v>
      </c>
      <c r="R29" s="561">
        <v>1.0324947589098532</v>
      </c>
      <c r="S29" s="561">
        <v>0</v>
      </c>
      <c r="T29" s="561" t="s">
        <v>279</v>
      </c>
      <c r="U29" s="561">
        <v>0.18391473898727279</v>
      </c>
      <c r="V29" s="561">
        <v>1.0863961016268308E-2</v>
      </c>
      <c r="W29" s="561">
        <v>10.774098378876459</v>
      </c>
      <c r="X29" s="560">
        <v>1.6575535967502284</v>
      </c>
      <c r="Y29" s="49">
        <v>1060.22</v>
      </c>
      <c r="Z29" s="522"/>
      <c r="AA29" s="561">
        <v>41.96</v>
      </c>
      <c r="AB29" s="561">
        <v>0</v>
      </c>
      <c r="AC29" s="562"/>
      <c r="AD29" s="562"/>
    </row>
    <row r="30" spans="1:30" x14ac:dyDescent="0.3">
      <c r="A30" s="561" t="s">
        <v>1955</v>
      </c>
      <c r="B30" s="563">
        <v>43033</v>
      </c>
      <c r="C30" s="561" t="s">
        <v>1982</v>
      </c>
      <c r="D30" s="564" t="s">
        <v>253</v>
      </c>
      <c r="E30" s="561">
        <v>26.1</v>
      </c>
      <c r="F30" s="555"/>
      <c r="G30" s="561">
        <v>24.2</v>
      </c>
      <c r="H30" s="562"/>
      <c r="I30" s="561">
        <v>150.66999999999999</v>
      </c>
      <c r="J30" s="562"/>
      <c r="K30" s="561">
        <v>122.19</v>
      </c>
      <c r="L30" s="562"/>
      <c r="M30" s="561" t="s">
        <v>271</v>
      </c>
      <c r="N30" s="561">
        <v>0.56000000000000005</v>
      </c>
      <c r="O30" s="561">
        <v>1.24</v>
      </c>
      <c r="P30" s="561"/>
      <c r="Q30" s="561">
        <v>0.37167319307094981</v>
      </c>
      <c r="R30" s="561">
        <v>0.82299064179996029</v>
      </c>
      <c r="S30" s="561">
        <v>2</v>
      </c>
      <c r="T30" s="561" t="s">
        <v>279</v>
      </c>
      <c r="U30" s="561">
        <v>0.22018159948776633</v>
      </c>
      <c r="V30" s="561">
        <v>1.0950897934989403E-2</v>
      </c>
      <c r="W30" s="561">
        <v>10.95846350778209</v>
      </c>
      <c r="X30" s="560">
        <v>2.2062556039656216</v>
      </c>
      <c r="Y30" s="569"/>
      <c r="Z30" s="522"/>
      <c r="AA30" s="562"/>
      <c r="AB30" s="562"/>
      <c r="AC30" s="562"/>
      <c r="AD30" s="562"/>
    </row>
    <row r="31" spans="1:30" x14ac:dyDescent="0.3">
      <c r="A31" s="561" t="s">
        <v>1955</v>
      </c>
      <c r="B31" s="563">
        <v>43033</v>
      </c>
      <c r="C31" s="561" t="s">
        <v>1983</v>
      </c>
      <c r="D31" s="564" t="s">
        <v>253</v>
      </c>
      <c r="E31" s="561">
        <v>23.3</v>
      </c>
      <c r="F31" s="555"/>
      <c r="G31" s="561">
        <v>21.3</v>
      </c>
      <c r="H31" s="562"/>
      <c r="I31" s="561">
        <v>114.9</v>
      </c>
      <c r="J31" s="562"/>
      <c r="K31" s="561">
        <v>109.8</v>
      </c>
      <c r="L31" s="562"/>
      <c r="M31" s="561" t="s">
        <v>268</v>
      </c>
      <c r="N31" s="561">
        <v>7.8E-2</v>
      </c>
      <c r="O31" s="561">
        <v>0.629</v>
      </c>
      <c r="P31" s="561"/>
      <c r="Q31" s="561">
        <v>6.7885117493472577E-2</v>
      </c>
      <c r="R31" s="561">
        <v>0.5474325500435161</v>
      </c>
      <c r="S31" s="561">
        <v>2</v>
      </c>
      <c r="T31" s="561" t="s">
        <v>279</v>
      </c>
      <c r="U31" s="561">
        <v>0.15521754702277818</v>
      </c>
      <c r="V31" s="561">
        <v>3.9977343861328932E-3</v>
      </c>
      <c r="W31" s="561">
        <v>4.8583467490954853</v>
      </c>
      <c r="X31" s="560">
        <v>1.9433386996381956</v>
      </c>
      <c r="Y31" s="49">
        <v>511.04</v>
      </c>
      <c r="Z31" s="522"/>
      <c r="AA31" s="561">
        <v>23.99</v>
      </c>
      <c r="AB31" s="561">
        <v>0</v>
      </c>
      <c r="AC31" s="561">
        <v>209.8</v>
      </c>
      <c r="AD31" s="527">
        <v>1.6</v>
      </c>
    </row>
    <row r="32" spans="1:30" x14ac:dyDescent="0.3">
      <c r="A32" s="561" t="s">
        <v>1955</v>
      </c>
      <c r="B32" s="563">
        <v>43033</v>
      </c>
      <c r="C32" s="561" t="s">
        <v>1984</v>
      </c>
      <c r="D32" s="564" t="s">
        <v>253</v>
      </c>
      <c r="E32" s="561">
        <v>26.2</v>
      </c>
      <c r="F32" s="555"/>
      <c r="G32" s="561">
        <v>23.4</v>
      </c>
      <c r="H32" s="562"/>
      <c r="I32" s="561">
        <v>157.5</v>
      </c>
      <c r="J32" s="562"/>
      <c r="K32" s="561">
        <v>133.19999999999999</v>
      </c>
      <c r="L32" s="562"/>
      <c r="M32" s="561" t="s">
        <v>268</v>
      </c>
      <c r="N32" s="561">
        <v>0.13600000000000001</v>
      </c>
      <c r="O32" s="561">
        <v>1.224</v>
      </c>
      <c r="P32" s="561"/>
      <c r="Q32" s="561">
        <v>8.6349206349206356E-2</v>
      </c>
      <c r="R32" s="561">
        <v>0.77714285714285714</v>
      </c>
      <c r="S32" s="561">
        <v>1</v>
      </c>
      <c r="T32" s="561" t="s">
        <v>1902</v>
      </c>
      <c r="U32" s="561">
        <v>0.10185092646547328</v>
      </c>
      <c r="V32" s="561">
        <v>1.4311356722669548E-2</v>
      </c>
      <c r="W32" s="561">
        <v>6.647657671154791</v>
      </c>
      <c r="X32" s="560">
        <v>1.0965791274061953</v>
      </c>
      <c r="Y32" s="569"/>
      <c r="Z32" s="522"/>
      <c r="AA32" s="562"/>
      <c r="AB32" s="562"/>
      <c r="AC32" s="561">
        <v>106.03</v>
      </c>
      <c r="AD32" s="527">
        <v>0</v>
      </c>
    </row>
    <row r="33" spans="1:30" x14ac:dyDescent="0.3">
      <c r="A33" s="561" t="s">
        <v>1955</v>
      </c>
      <c r="B33" s="563">
        <v>43033</v>
      </c>
      <c r="C33" s="561" t="s">
        <v>1985</v>
      </c>
      <c r="D33" s="564" t="s">
        <v>253</v>
      </c>
      <c r="E33" s="561">
        <v>22.5</v>
      </c>
      <c r="F33" s="555"/>
      <c r="G33" s="561">
        <v>20.100000000000001</v>
      </c>
      <c r="H33" s="562"/>
      <c r="I33" s="561">
        <v>77.430000000000007</v>
      </c>
      <c r="J33" s="562"/>
      <c r="K33" s="561">
        <v>66.84</v>
      </c>
      <c r="L33" s="562"/>
      <c r="M33" s="561" t="s">
        <v>268</v>
      </c>
      <c r="N33" s="561">
        <v>0.06</v>
      </c>
      <c r="O33" s="561">
        <v>0.89300000000000002</v>
      </c>
      <c r="P33" s="561"/>
      <c r="Q33" s="561">
        <v>7.7489345215032923E-2</v>
      </c>
      <c r="R33" s="561">
        <v>1.1532997546170733</v>
      </c>
      <c r="S33" s="561">
        <v>1</v>
      </c>
      <c r="T33" s="561" t="s">
        <v>1902</v>
      </c>
      <c r="U33" s="561">
        <v>0.20060394256777123</v>
      </c>
      <c r="V33" s="561">
        <v>1.946461124646337E-2</v>
      </c>
      <c r="W33" s="561">
        <v>3.8228503356110823</v>
      </c>
      <c r="X33" s="560">
        <v>1.5606721142124289</v>
      </c>
      <c r="Y33" s="49">
        <v>526.64</v>
      </c>
      <c r="Z33" s="522"/>
      <c r="AA33" s="561">
        <v>33.33</v>
      </c>
      <c r="AB33" s="561">
        <v>0</v>
      </c>
      <c r="AC33" s="561">
        <v>185.2</v>
      </c>
      <c r="AD33" s="527">
        <v>16</v>
      </c>
    </row>
    <row r="34" spans="1:30" x14ac:dyDescent="0.3">
      <c r="A34" s="561" t="s">
        <v>1955</v>
      </c>
      <c r="B34" s="563">
        <v>43033</v>
      </c>
      <c r="C34" s="561" t="s">
        <v>1986</v>
      </c>
      <c r="D34" s="564" t="s">
        <v>253</v>
      </c>
      <c r="E34" s="561">
        <v>22</v>
      </c>
      <c r="F34" s="555"/>
      <c r="G34" s="561">
        <v>20</v>
      </c>
      <c r="H34" s="562"/>
      <c r="I34" s="561">
        <v>89.2</v>
      </c>
      <c r="J34" s="562"/>
      <c r="K34" s="561">
        <v>79.03</v>
      </c>
      <c r="L34" s="562"/>
      <c r="M34" s="561" t="s">
        <v>268</v>
      </c>
      <c r="N34" s="561">
        <v>0.05</v>
      </c>
      <c r="O34" s="561">
        <v>0.76</v>
      </c>
      <c r="P34" s="561"/>
      <c r="Q34" s="561">
        <v>5.605381165919282E-2</v>
      </c>
      <c r="R34" s="561">
        <v>0.85201793721973096</v>
      </c>
      <c r="S34" s="561">
        <v>0</v>
      </c>
      <c r="T34" s="561" t="s">
        <v>1902</v>
      </c>
      <c r="U34" s="561">
        <v>0.12538414136290382</v>
      </c>
      <c r="V34" s="561">
        <v>9.2651404426082121E-3</v>
      </c>
      <c r="W34" s="561">
        <v>6.5957099753650663</v>
      </c>
      <c r="X34" s="560">
        <v>1.3463436609191142</v>
      </c>
      <c r="Y34" s="49">
        <v>706.54</v>
      </c>
      <c r="Z34" s="522"/>
      <c r="AA34" s="561">
        <v>36.44</v>
      </c>
      <c r="AB34" s="561">
        <v>0</v>
      </c>
      <c r="AC34" s="561">
        <v>193</v>
      </c>
      <c r="AD34" s="527">
        <v>10.7</v>
      </c>
    </row>
    <row r="35" spans="1:30" x14ac:dyDescent="0.3">
      <c r="A35" s="561" t="s">
        <v>1955</v>
      </c>
      <c r="B35" s="563">
        <v>43033</v>
      </c>
      <c r="C35" s="561" t="s">
        <v>1987</v>
      </c>
      <c r="D35" s="564" t="s">
        <v>253</v>
      </c>
      <c r="E35" s="561">
        <v>21.5</v>
      </c>
      <c r="F35" s="555"/>
      <c r="G35" s="561">
        <v>19.5</v>
      </c>
      <c r="H35" s="562"/>
      <c r="I35" s="561">
        <v>74.67</v>
      </c>
      <c r="J35" s="562"/>
      <c r="K35" s="561">
        <v>67.040000000000006</v>
      </c>
      <c r="L35" s="562"/>
      <c r="M35" s="561" t="s">
        <v>271</v>
      </c>
      <c r="N35" s="561">
        <v>0.22700000000000001</v>
      </c>
      <c r="O35" s="561">
        <v>0.86399999999999999</v>
      </c>
      <c r="P35" s="561"/>
      <c r="Q35" s="561">
        <v>0.30400428552296771</v>
      </c>
      <c r="R35" s="561">
        <v>1.1570912012856569</v>
      </c>
      <c r="S35" s="561">
        <v>1</v>
      </c>
      <c r="T35" s="561" t="s">
        <v>279</v>
      </c>
      <c r="U35" s="561">
        <v>0.21118367822587245</v>
      </c>
      <c r="V35" s="561">
        <v>3.600968080522006E-2</v>
      </c>
      <c r="W35" s="567">
        <v>53.178100903772837</v>
      </c>
      <c r="X35" s="568">
        <v>3.1331787904168591</v>
      </c>
      <c r="Y35" s="49">
        <v>528.04999999999995</v>
      </c>
      <c r="Z35" s="522"/>
      <c r="AA35" s="561">
        <v>28.14</v>
      </c>
      <c r="AB35" s="561">
        <v>1</v>
      </c>
      <c r="AC35" s="562"/>
      <c r="AD35" s="562"/>
    </row>
    <row r="36" spans="1:30" x14ac:dyDescent="0.3">
      <c r="A36" s="561" t="s">
        <v>1955</v>
      </c>
      <c r="B36" s="563">
        <v>43033</v>
      </c>
      <c r="C36" s="561" t="s">
        <v>1988</v>
      </c>
      <c r="D36" s="564" t="s">
        <v>253</v>
      </c>
      <c r="E36" s="561">
        <v>21.1</v>
      </c>
      <c r="F36" s="555"/>
      <c r="G36" s="561">
        <v>19.399999999999999</v>
      </c>
      <c r="H36" s="562"/>
      <c r="I36" s="561">
        <v>83.78</v>
      </c>
      <c r="J36" s="562"/>
      <c r="K36" s="561">
        <v>73.25</v>
      </c>
      <c r="L36" s="562"/>
      <c r="M36" s="561" t="s">
        <v>271</v>
      </c>
      <c r="N36" s="561">
        <v>0.17100000000000001</v>
      </c>
      <c r="O36" s="561">
        <v>1.0069999999999999</v>
      </c>
      <c r="P36" s="561" t="s">
        <v>1973</v>
      </c>
      <c r="Q36" s="561">
        <v>0.20410599188350442</v>
      </c>
      <c r="R36" s="561">
        <v>1.2019575077584148</v>
      </c>
      <c r="S36" s="561">
        <v>1</v>
      </c>
      <c r="T36" s="561" t="s">
        <v>279</v>
      </c>
      <c r="U36" s="561">
        <v>0.27862614556626264</v>
      </c>
      <c r="V36" s="561">
        <v>1.8620694336532736E-2</v>
      </c>
      <c r="W36" s="561">
        <v>10.44427321040901</v>
      </c>
      <c r="X36" s="560">
        <v>1.228738024753997</v>
      </c>
      <c r="Y36" s="49">
        <v>371.46</v>
      </c>
      <c r="Z36" s="522"/>
      <c r="AA36" s="561">
        <v>26.39</v>
      </c>
      <c r="AB36" s="561">
        <v>0</v>
      </c>
      <c r="AC36" s="562"/>
      <c r="AD36" s="562"/>
    </row>
    <row r="37" spans="1:30" x14ac:dyDescent="0.3">
      <c r="A37" s="561" t="s">
        <v>1989</v>
      </c>
      <c r="B37" s="570">
        <v>43357</v>
      </c>
      <c r="C37" s="561" t="s">
        <v>1990</v>
      </c>
      <c r="D37" s="564" t="s">
        <v>253</v>
      </c>
      <c r="E37" s="561">
        <v>18.5</v>
      </c>
      <c r="F37" s="555"/>
      <c r="G37" s="561"/>
      <c r="H37" s="562"/>
      <c r="I37" s="561">
        <v>51.31</v>
      </c>
      <c r="J37" s="562"/>
      <c r="K37" s="561"/>
      <c r="L37" s="562"/>
      <c r="M37" s="561" t="s">
        <v>271</v>
      </c>
      <c r="N37" s="561">
        <v>0.152</v>
      </c>
      <c r="O37" s="561">
        <v>0.42499999999999999</v>
      </c>
      <c r="P37" s="561"/>
      <c r="Q37" s="561">
        <v>0.29623854999025528</v>
      </c>
      <c r="R37" s="561">
        <v>0.82829857727538492</v>
      </c>
      <c r="S37" s="561">
        <v>0</v>
      </c>
      <c r="T37" s="561" t="s">
        <v>279</v>
      </c>
      <c r="U37" s="561">
        <v>0.11534805329415962</v>
      </c>
      <c r="V37" s="561">
        <v>3.2614363239275774E-3</v>
      </c>
      <c r="W37" s="561">
        <v>12.258156922599465</v>
      </c>
      <c r="X37" s="561">
        <v>0.83406193464816658</v>
      </c>
      <c r="Y37" s="564">
        <v>446.38</v>
      </c>
      <c r="Z37" s="562"/>
      <c r="AA37" s="561">
        <v>28.3</v>
      </c>
      <c r="AB37" s="561">
        <v>0</v>
      </c>
      <c r="AC37" s="562"/>
      <c r="AD37" s="562"/>
    </row>
    <row r="38" spans="1:30" x14ac:dyDescent="0.3">
      <c r="A38" s="561" t="s">
        <v>1989</v>
      </c>
      <c r="B38" s="570">
        <v>43357</v>
      </c>
      <c r="C38" s="561" t="s">
        <v>1991</v>
      </c>
      <c r="D38" s="564" t="s">
        <v>253</v>
      </c>
      <c r="E38" s="561">
        <v>22.3</v>
      </c>
      <c r="F38" s="555"/>
      <c r="G38" s="561"/>
      <c r="H38" s="562"/>
      <c r="I38" s="561">
        <v>83.29</v>
      </c>
      <c r="J38" s="562"/>
      <c r="K38" s="561"/>
      <c r="L38" s="562"/>
      <c r="M38" s="561" t="s">
        <v>271</v>
      </c>
      <c r="N38" s="561">
        <v>0.17499999999999999</v>
      </c>
      <c r="O38" s="561">
        <v>0.68200000000000005</v>
      </c>
      <c r="P38" s="561"/>
      <c r="Q38" s="561">
        <v>0.21010925681354303</v>
      </c>
      <c r="R38" s="561">
        <v>0.81882578941049344</v>
      </c>
      <c r="S38" s="561">
        <v>0</v>
      </c>
      <c r="T38" s="561" t="s">
        <v>279</v>
      </c>
      <c r="U38" s="561">
        <v>0.11245877057926257</v>
      </c>
      <c r="V38" s="561">
        <v>7.2258705350956029E-3</v>
      </c>
      <c r="W38" s="561">
        <v>16.798959398059175</v>
      </c>
      <c r="X38" s="561">
        <v>1.9569179636184375</v>
      </c>
      <c r="Y38" s="564">
        <v>618.71</v>
      </c>
      <c r="Z38" s="562"/>
      <c r="AA38" s="561">
        <v>33.130000000000003</v>
      </c>
      <c r="AB38" s="561">
        <v>0</v>
      </c>
      <c r="AC38" s="562"/>
      <c r="AD38" s="562"/>
    </row>
    <row r="39" spans="1:30" x14ac:dyDescent="0.3">
      <c r="A39" s="561" t="s">
        <v>1989</v>
      </c>
      <c r="B39" s="570">
        <v>43357</v>
      </c>
      <c r="C39" s="561" t="s">
        <v>1992</v>
      </c>
      <c r="D39" s="564" t="s">
        <v>253</v>
      </c>
      <c r="E39" s="561">
        <v>24</v>
      </c>
      <c r="F39" s="555"/>
      <c r="G39" s="561"/>
      <c r="H39" s="562"/>
      <c r="I39" s="561">
        <v>76.87</v>
      </c>
      <c r="J39" s="562"/>
      <c r="K39" s="561"/>
      <c r="L39" s="562"/>
      <c r="M39" s="561" t="s">
        <v>271</v>
      </c>
      <c r="N39" s="561">
        <v>0.23899999999999999</v>
      </c>
      <c r="O39" s="561">
        <v>0.57999999999999996</v>
      </c>
      <c r="P39" s="561"/>
      <c r="Q39" s="561">
        <v>0.3109145310264082</v>
      </c>
      <c r="R39" s="561">
        <v>0.75452061922726665</v>
      </c>
      <c r="S39" s="561">
        <v>0</v>
      </c>
      <c r="T39" s="561" t="s">
        <v>279</v>
      </c>
      <c r="U39" s="561">
        <v>0.14516913504452922</v>
      </c>
      <c r="V39" s="561">
        <v>5.7043528146786589E-3</v>
      </c>
      <c r="W39" s="561">
        <v>17.595138367049081</v>
      </c>
      <c r="X39" s="561">
        <v>1.0261693084032735</v>
      </c>
      <c r="Y39" s="564">
        <v>585.29999999999995</v>
      </c>
      <c r="Z39" s="562"/>
      <c r="AA39" s="561">
        <v>37.270000000000003</v>
      </c>
      <c r="AB39" s="561">
        <v>0</v>
      </c>
      <c r="AC39" s="562"/>
      <c r="AD39" s="562"/>
    </row>
    <row r="40" spans="1:30" x14ac:dyDescent="0.3">
      <c r="A40" s="561" t="s">
        <v>1989</v>
      </c>
      <c r="B40" s="570">
        <v>43357</v>
      </c>
      <c r="C40" s="561" t="s">
        <v>1993</v>
      </c>
      <c r="D40" s="564" t="s">
        <v>253</v>
      </c>
      <c r="E40" s="561">
        <v>18.7</v>
      </c>
      <c r="F40" s="555"/>
      <c r="G40" s="561"/>
      <c r="H40" s="562"/>
      <c r="I40" s="561">
        <v>55.32</v>
      </c>
      <c r="J40" s="562"/>
      <c r="K40" s="561"/>
      <c r="L40" s="562"/>
      <c r="M40" s="561" t="s">
        <v>271</v>
      </c>
      <c r="N40" s="561">
        <v>0.14899999999999999</v>
      </c>
      <c r="O40" s="561">
        <v>0.379</v>
      </c>
      <c r="P40" s="561"/>
      <c r="Q40" s="561">
        <v>0.26934201012292114</v>
      </c>
      <c r="R40" s="561">
        <v>0.68510484454085319</v>
      </c>
      <c r="S40" s="561">
        <v>0</v>
      </c>
      <c r="T40" s="561" t="s">
        <v>279</v>
      </c>
      <c r="U40" s="561">
        <v>9.7151868517975512E-2</v>
      </c>
      <c r="V40" s="561">
        <v>5.1221821878694295E-3</v>
      </c>
      <c r="W40" s="561">
        <v>9.8377985797859768</v>
      </c>
      <c r="X40" s="561">
        <v>1.5070360065494297</v>
      </c>
      <c r="Y40" s="564">
        <v>979.11</v>
      </c>
      <c r="Z40" s="562"/>
      <c r="AA40" s="561">
        <v>41.9</v>
      </c>
      <c r="AB40" s="561">
        <v>0</v>
      </c>
      <c r="AC40" s="562"/>
      <c r="AD40" s="562"/>
    </row>
    <row r="41" spans="1:30" x14ac:dyDescent="0.3">
      <c r="A41" s="561" t="s">
        <v>1989</v>
      </c>
      <c r="B41" s="570">
        <v>43357</v>
      </c>
      <c r="C41" s="561" t="s">
        <v>1994</v>
      </c>
      <c r="D41" s="564" t="s">
        <v>253</v>
      </c>
      <c r="E41" s="561">
        <v>21.8</v>
      </c>
      <c r="F41" s="555"/>
      <c r="G41" s="561"/>
      <c r="H41" s="562"/>
      <c r="I41" s="561">
        <v>85.86</v>
      </c>
      <c r="J41" s="562"/>
      <c r="K41" s="561"/>
      <c r="L41" s="562"/>
      <c r="M41" s="561" t="s">
        <v>271</v>
      </c>
      <c r="N41" s="561">
        <v>0.24099999999999999</v>
      </c>
      <c r="O41" s="561">
        <v>0.48</v>
      </c>
      <c r="P41" s="561"/>
      <c r="Q41" s="561">
        <v>0.28068949452597247</v>
      </c>
      <c r="R41" s="561">
        <v>0.55904961565338929</v>
      </c>
      <c r="S41" s="561">
        <v>1</v>
      </c>
      <c r="T41" s="561" t="s">
        <v>279</v>
      </c>
      <c r="U41" s="561">
        <v>9.024887076805857E-2</v>
      </c>
      <c r="V41" s="561">
        <v>3.0575338470161741E-3</v>
      </c>
      <c r="W41" s="561">
        <v>21.990433865155239</v>
      </c>
      <c r="X41" s="561">
        <v>2.242138240182451</v>
      </c>
      <c r="Y41" s="564">
        <v>359.89</v>
      </c>
      <c r="Z41" s="562"/>
      <c r="AA41" s="561">
        <v>28.76</v>
      </c>
      <c r="AB41" s="561">
        <v>0.2</v>
      </c>
      <c r="AC41" s="562"/>
      <c r="AD41" s="562"/>
    </row>
    <row r="42" spans="1:30" x14ac:dyDescent="0.3">
      <c r="A42" s="561" t="s">
        <v>1989</v>
      </c>
      <c r="B42" s="570">
        <v>43357</v>
      </c>
      <c r="C42" s="561" t="s">
        <v>1995</v>
      </c>
      <c r="D42" s="564" t="s">
        <v>253</v>
      </c>
      <c r="E42" s="561">
        <v>21.7</v>
      </c>
      <c r="F42" s="555"/>
      <c r="G42" s="561"/>
      <c r="H42" s="562"/>
      <c r="I42" s="561">
        <v>79.900000000000006</v>
      </c>
      <c r="J42" s="562"/>
      <c r="K42" s="561"/>
      <c r="L42" s="562"/>
      <c r="M42" s="561" t="s">
        <v>271</v>
      </c>
      <c r="N42" s="561">
        <v>0.20699999999999999</v>
      </c>
      <c r="O42" s="561">
        <v>0.67800000000000005</v>
      </c>
      <c r="P42" s="561"/>
      <c r="Q42" s="561">
        <v>0.25907384230287855</v>
      </c>
      <c r="R42" s="561">
        <v>0.84856070087609525</v>
      </c>
      <c r="S42" s="561">
        <v>0</v>
      </c>
      <c r="T42" s="561" t="s">
        <v>279</v>
      </c>
      <c r="U42" s="561">
        <v>9.3031994683280661E-2</v>
      </c>
      <c r="V42" s="561">
        <v>1.5403398487258186E-2</v>
      </c>
      <c r="W42" s="561">
        <v>6.9398408081745639</v>
      </c>
      <c r="X42" s="561">
        <v>0.89038199082949876</v>
      </c>
      <c r="Y42" s="564">
        <v>501.83</v>
      </c>
      <c r="Z42" s="562"/>
      <c r="AA42" s="561">
        <v>33.369999999999997</v>
      </c>
      <c r="AB42" s="561">
        <v>0</v>
      </c>
      <c r="AC42" s="562"/>
      <c r="AD42" s="562"/>
    </row>
    <row r="43" spans="1:30" x14ac:dyDescent="0.3">
      <c r="A43" s="561" t="s">
        <v>1989</v>
      </c>
      <c r="B43" s="570">
        <v>43357</v>
      </c>
      <c r="C43" s="561" t="s">
        <v>1996</v>
      </c>
      <c r="D43" s="564" t="s">
        <v>253</v>
      </c>
      <c r="E43" s="561">
        <v>18.5</v>
      </c>
      <c r="F43" s="555"/>
      <c r="G43" s="561"/>
      <c r="H43" s="562"/>
      <c r="I43" s="561">
        <v>48.86</v>
      </c>
      <c r="J43" s="562"/>
      <c r="K43" s="561"/>
      <c r="L43" s="562"/>
      <c r="M43" s="561" t="s">
        <v>271</v>
      </c>
      <c r="N43" s="561">
        <v>0.13300000000000001</v>
      </c>
      <c r="O43" s="561">
        <v>0.375</v>
      </c>
      <c r="P43" s="561"/>
      <c r="Q43" s="561">
        <v>0.27220630372492838</v>
      </c>
      <c r="R43" s="561">
        <v>0.76749897666803113</v>
      </c>
      <c r="S43" s="561">
        <v>0</v>
      </c>
      <c r="T43" s="561" t="s">
        <v>279</v>
      </c>
      <c r="U43" s="561">
        <v>0.10237398115846501</v>
      </c>
      <c r="V43" s="561">
        <v>1.4186665190127096E-2</v>
      </c>
      <c r="W43" s="561">
        <v>8.7236945547669507</v>
      </c>
      <c r="X43" s="561">
        <v>0.75858213519712647</v>
      </c>
      <c r="Y43" s="564">
        <v>945.31</v>
      </c>
      <c r="Z43" s="562"/>
      <c r="AA43" s="561">
        <v>43.57</v>
      </c>
      <c r="AB43" s="561">
        <v>0</v>
      </c>
      <c r="AC43" s="562"/>
      <c r="AD43" s="562"/>
    </row>
    <row r="44" spans="1:30" x14ac:dyDescent="0.3">
      <c r="A44" s="561" t="s">
        <v>1989</v>
      </c>
      <c r="B44" s="570">
        <v>43357</v>
      </c>
      <c r="C44" s="561" t="s">
        <v>1997</v>
      </c>
      <c r="D44" s="564" t="s">
        <v>253</v>
      </c>
      <c r="E44" s="561">
        <v>22</v>
      </c>
      <c r="F44" s="555"/>
      <c r="G44" s="561"/>
      <c r="H44" s="562"/>
      <c r="I44" s="561">
        <v>91.22</v>
      </c>
      <c r="J44" s="562"/>
      <c r="K44" s="561"/>
      <c r="L44" s="562"/>
      <c r="M44" s="561" t="s">
        <v>268</v>
      </c>
      <c r="N44" s="561">
        <v>1.6E-2</v>
      </c>
      <c r="O44" s="561">
        <v>0.95399999999999996</v>
      </c>
      <c r="P44" s="561"/>
      <c r="Q44" s="561">
        <v>1.7540013155009866E-2</v>
      </c>
      <c r="R44" s="561">
        <v>1.0458232843674633</v>
      </c>
      <c r="S44" s="561">
        <v>0</v>
      </c>
      <c r="T44" s="561" t="s">
        <v>1902</v>
      </c>
      <c r="U44" s="561">
        <v>6.7065923623756143E-2</v>
      </c>
      <c r="V44" s="561">
        <v>4.047787264100898E-3</v>
      </c>
      <c r="W44" s="561">
        <v>2.7393608552201436</v>
      </c>
      <c r="X44" s="561">
        <v>1.1183393861072499</v>
      </c>
      <c r="Y44" s="564">
        <v>780.67</v>
      </c>
      <c r="Z44" s="562"/>
      <c r="AA44" s="561">
        <v>44.22</v>
      </c>
      <c r="AB44" s="561">
        <v>0</v>
      </c>
      <c r="AC44" s="561">
        <v>230.73</v>
      </c>
      <c r="AD44" s="571">
        <v>1.8</v>
      </c>
    </row>
    <row r="45" spans="1:30" x14ac:dyDescent="0.3">
      <c r="A45" s="561" t="s">
        <v>1989</v>
      </c>
      <c r="B45" s="570">
        <v>43371</v>
      </c>
      <c r="C45" s="561" t="s">
        <v>1998</v>
      </c>
      <c r="D45" s="564" t="s">
        <v>253</v>
      </c>
      <c r="E45" s="561">
        <v>19</v>
      </c>
      <c r="F45" s="555"/>
      <c r="G45" s="561"/>
      <c r="H45" s="562"/>
      <c r="I45" s="561">
        <v>48.89</v>
      </c>
      <c r="J45" s="562"/>
      <c r="K45" s="561"/>
      <c r="L45" s="562"/>
      <c r="M45" s="561" t="s">
        <v>271</v>
      </c>
      <c r="N45" s="561">
        <v>0.33100000000000002</v>
      </c>
      <c r="O45" s="561">
        <v>0.65100000000000002</v>
      </c>
      <c r="P45" s="561"/>
      <c r="Q45" s="561">
        <v>0.67703006749846595</v>
      </c>
      <c r="R45" s="561">
        <v>1.3315606463489467</v>
      </c>
      <c r="S45" s="561">
        <v>1</v>
      </c>
      <c r="T45" s="561" t="s">
        <v>279</v>
      </c>
      <c r="U45" s="561">
        <v>0.10236426311070715</v>
      </c>
      <c r="V45" s="561">
        <v>4.0577424929336293E-3</v>
      </c>
      <c r="W45" s="561">
        <v>6.5570899170533643</v>
      </c>
      <c r="X45" s="561">
        <v>1.3384603745274357</v>
      </c>
      <c r="Y45" s="564">
        <v>315.49</v>
      </c>
      <c r="Z45" s="562"/>
      <c r="AA45" s="561">
        <v>25.07</v>
      </c>
      <c r="AB45" s="561">
        <v>0.2</v>
      </c>
      <c r="AC45" s="562"/>
      <c r="AD45" s="562"/>
    </row>
    <row r="46" spans="1:30" x14ac:dyDescent="0.3">
      <c r="A46" s="561" t="s">
        <v>1989</v>
      </c>
      <c r="B46" s="570">
        <v>43371</v>
      </c>
      <c r="C46" s="561" t="s">
        <v>1999</v>
      </c>
      <c r="D46" s="564" t="s">
        <v>253</v>
      </c>
      <c r="E46" s="561">
        <v>21.5</v>
      </c>
      <c r="F46" s="555"/>
      <c r="G46" s="561"/>
      <c r="H46" s="562"/>
      <c r="I46" s="561">
        <v>80.67</v>
      </c>
      <c r="J46" s="562"/>
      <c r="K46" s="561"/>
      <c r="L46" s="562"/>
      <c r="M46" s="561" t="s">
        <v>271</v>
      </c>
      <c r="N46" s="561">
        <v>0.22500000000000001</v>
      </c>
      <c r="O46" s="561">
        <v>0.877</v>
      </c>
      <c r="P46" s="561"/>
      <c r="Q46" s="561">
        <v>0.27891409445890664</v>
      </c>
      <c r="R46" s="561">
        <v>1.0871451592909385</v>
      </c>
      <c r="S46" s="561">
        <v>1</v>
      </c>
      <c r="T46" s="561" t="s">
        <v>279</v>
      </c>
      <c r="U46" s="561">
        <v>0.12207822679279681</v>
      </c>
      <c r="V46" s="561">
        <v>3.8132556635879437E-2</v>
      </c>
      <c r="W46" s="561">
        <v>12.492998825724458</v>
      </c>
      <c r="X46" s="561">
        <v>2.1682775341207252</v>
      </c>
      <c r="Y46" s="564">
        <v>232.26</v>
      </c>
      <c r="Z46" s="562"/>
      <c r="AA46" s="561">
        <v>22.75</v>
      </c>
      <c r="AB46" s="561">
        <v>0</v>
      </c>
      <c r="AC46" s="562"/>
      <c r="AD46" s="562"/>
    </row>
    <row r="47" spans="1:30" x14ac:dyDescent="0.3">
      <c r="A47" s="561" t="s">
        <v>1989</v>
      </c>
      <c r="B47" s="570">
        <v>43371</v>
      </c>
      <c r="C47" s="561" t="s">
        <v>2000</v>
      </c>
      <c r="D47" s="564" t="s">
        <v>253</v>
      </c>
      <c r="E47" s="561">
        <v>20.2</v>
      </c>
      <c r="F47" s="555"/>
      <c r="G47" s="561"/>
      <c r="H47" s="562"/>
      <c r="I47" s="561">
        <v>67.66</v>
      </c>
      <c r="J47" s="562"/>
      <c r="K47" s="561"/>
      <c r="L47" s="562"/>
      <c r="M47" s="561" t="s">
        <v>268</v>
      </c>
      <c r="N47" s="561">
        <v>2.4E-2</v>
      </c>
      <c r="O47" s="561">
        <v>0.68300000000000005</v>
      </c>
      <c r="P47" s="561"/>
      <c r="Q47" s="561">
        <v>3.5471475022169671E-2</v>
      </c>
      <c r="R47" s="561">
        <v>1.0094590600059121</v>
      </c>
      <c r="S47" s="561">
        <v>1</v>
      </c>
      <c r="T47" s="561" t="s">
        <v>1902</v>
      </c>
      <c r="U47" s="561">
        <v>0.10150745226408442</v>
      </c>
      <c r="V47" s="561">
        <v>6.0172918935465017E-3</v>
      </c>
      <c r="W47" s="561">
        <v>6.6982329703195482</v>
      </c>
      <c r="X47" s="561">
        <v>1.1049218881453784</v>
      </c>
      <c r="Y47" s="564">
        <v>209.81</v>
      </c>
      <c r="Z47" s="562"/>
      <c r="AA47" s="561">
        <v>27.12</v>
      </c>
      <c r="AB47" s="561">
        <v>0</v>
      </c>
      <c r="AC47" s="561">
        <v>220.09</v>
      </c>
      <c r="AD47" s="571">
        <v>31.5</v>
      </c>
    </row>
    <row r="48" spans="1:30" x14ac:dyDescent="0.3">
      <c r="A48" s="561" t="s">
        <v>1989</v>
      </c>
      <c r="B48" s="570">
        <v>43371</v>
      </c>
      <c r="C48" s="561" t="s">
        <v>2001</v>
      </c>
      <c r="D48" s="564" t="s">
        <v>253</v>
      </c>
      <c r="E48" s="561">
        <v>19.8</v>
      </c>
      <c r="F48" s="555"/>
      <c r="G48" s="561"/>
      <c r="H48" s="562"/>
      <c r="I48" s="561">
        <v>64.959999999999994</v>
      </c>
      <c r="J48" s="562"/>
      <c r="K48" s="561"/>
      <c r="L48" s="562"/>
      <c r="M48" s="561" t="s">
        <v>268</v>
      </c>
      <c r="N48" s="561">
        <v>1.2E-2</v>
      </c>
      <c r="O48" s="561">
        <v>0.59399999999999997</v>
      </c>
      <c r="P48" s="561"/>
      <c r="Q48" s="561">
        <v>1.8472906403940888E-2</v>
      </c>
      <c r="R48" s="561">
        <v>0.91440886699507395</v>
      </c>
      <c r="S48" s="561">
        <v>1</v>
      </c>
      <c r="T48" s="561" t="s">
        <v>1902</v>
      </c>
      <c r="U48" s="561">
        <v>0.10060305938613692</v>
      </c>
      <c r="V48" s="561">
        <v>1.77955227155124E-2</v>
      </c>
      <c r="W48" s="561">
        <v>4.342670538795792</v>
      </c>
      <c r="X48" s="561">
        <v>1.7728878235111649</v>
      </c>
      <c r="Y48" s="564">
        <v>163.69999999999999</v>
      </c>
      <c r="Z48" s="562"/>
      <c r="AA48" s="561">
        <v>22.52</v>
      </c>
      <c r="AB48" s="561">
        <v>0.2</v>
      </c>
      <c r="AC48" s="561">
        <v>204.4</v>
      </c>
      <c r="AD48" s="571">
        <v>15.5</v>
      </c>
    </row>
    <row r="49" spans="1:30" x14ac:dyDescent="0.3">
      <c r="A49" s="561" t="s">
        <v>1989</v>
      </c>
      <c r="B49" s="570">
        <v>43371</v>
      </c>
      <c r="C49" s="561" t="s">
        <v>2002</v>
      </c>
      <c r="D49" s="564" t="s">
        <v>253</v>
      </c>
      <c r="E49" s="561">
        <v>21.3</v>
      </c>
      <c r="F49" s="555"/>
      <c r="G49" s="561"/>
      <c r="H49" s="562"/>
      <c r="I49" s="561">
        <v>89.17</v>
      </c>
      <c r="J49" s="562"/>
      <c r="K49" s="561"/>
      <c r="L49" s="562"/>
      <c r="M49" s="561" t="s">
        <v>268</v>
      </c>
      <c r="N49" s="561">
        <v>1.4E-2</v>
      </c>
      <c r="O49" s="561">
        <v>0.70199999999999996</v>
      </c>
      <c r="P49" s="561"/>
      <c r="Q49" s="561">
        <v>1.570034765055512E-2</v>
      </c>
      <c r="R49" s="561">
        <v>0.78726028933497794</v>
      </c>
      <c r="S49" s="561">
        <v>0</v>
      </c>
      <c r="T49" s="561" t="s">
        <v>1902</v>
      </c>
      <c r="U49" s="561">
        <v>8.5688168751213004E-2</v>
      </c>
      <c r="V49" s="561">
        <v>4.7665615730091105E-3</v>
      </c>
      <c r="W49" s="561">
        <v>9.0990430839690024</v>
      </c>
      <c r="X49" s="561">
        <v>0</v>
      </c>
      <c r="Y49" s="564">
        <v>409.06</v>
      </c>
      <c r="Z49" s="562"/>
      <c r="AA49" s="561">
        <v>27.36</v>
      </c>
      <c r="AB49" s="561">
        <v>1.2</v>
      </c>
      <c r="AC49" s="561">
        <v>158.79</v>
      </c>
      <c r="AD49" s="571">
        <v>12.4</v>
      </c>
    </row>
    <row r="50" spans="1:30" x14ac:dyDescent="0.3">
      <c r="A50" s="561" t="s">
        <v>1989</v>
      </c>
      <c r="B50" s="570">
        <v>43371</v>
      </c>
      <c r="C50" s="561" t="s">
        <v>2003</v>
      </c>
      <c r="D50" s="564" t="s">
        <v>253</v>
      </c>
      <c r="E50" s="561">
        <v>20.399999999999999</v>
      </c>
      <c r="F50" s="555"/>
      <c r="G50" s="561"/>
      <c r="H50" s="562"/>
      <c r="I50" s="561">
        <v>68.599999999999994</v>
      </c>
      <c r="J50" s="562"/>
      <c r="K50" s="561"/>
      <c r="L50" s="562"/>
      <c r="M50" s="561" t="s">
        <v>271</v>
      </c>
      <c r="N50" s="561">
        <v>0.21099999999999999</v>
      </c>
      <c r="O50" s="561">
        <v>0.52900000000000003</v>
      </c>
      <c r="P50" s="561"/>
      <c r="Q50" s="561">
        <v>0.3075801749271137</v>
      </c>
      <c r="R50" s="561">
        <v>0.77113702623906721</v>
      </c>
      <c r="S50" s="561">
        <v>0</v>
      </c>
      <c r="T50" s="561" t="s">
        <v>279</v>
      </c>
      <c r="U50" s="561">
        <v>0.12667750270039443</v>
      </c>
      <c r="V50" s="561">
        <v>6.6750023615705168E-3</v>
      </c>
      <c r="W50" s="561">
        <v>7.5234842139974365</v>
      </c>
      <c r="X50" s="561">
        <v>1.0031312285329999</v>
      </c>
      <c r="Y50" s="564">
        <v>560</v>
      </c>
      <c r="Z50" s="562"/>
      <c r="AA50" s="561">
        <v>32.67</v>
      </c>
      <c r="AB50" s="561">
        <v>0</v>
      </c>
      <c r="AC50" s="562"/>
      <c r="AD50" s="562"/>
    </row>
    <row r="51" spans="1:30" x14ac:dyDescent="0.3">
      <c r="A51" s="561" t="s">
        <v>1989</v>
      </c>
      <c r="B51" s="570">
        <v>43371</v>
      </c>
      <c r="C51" s="561" t="s">
        <v>2004</v>
      </c>
      <c r="D51" s="564" t="s">
        <v>253</v>
      </c>
      <c r="E51" s="561">
        <v>18.8</v>
      </c>
      <c r="F51" s="555"/>
      <c r="G51" s="561"/>
      <c r="H51" s="562"/>
      <c r="I51" s="561">
        <v>51.7</v>
      </c>
      <c r="J51" s="562"/>
      <c r="K51" s="561"/>
      <c r="L51" s="562"/>
      <c r="M51" s="561" t="s">
        <v>268</v>
      </c>
      <c r="N51" s="561">
        <v>7.0000000000000001E-3</v>
      </c>
      <c r="O51" s="561">
        <v>0.29399999999999998</v>
      </c>
      <c r="P51" s="561"/>
      <c r="Q51" s="561">
        <v>1.3539651837524178E-2</v>
      </c>
      <c r="R51" s="561">
        <v>0.5686653771760154</v>
      </c>
      <c r="S51" s="561">
        <v>0</v>
      </c>
      <c r="T51" s="561" t="s">
        <v>1902</v>
      </c>
      <c r="U51" s="561">
        <v>9.9093677843178435E-2</v>
      </c>
      <c r="V51" s="561">
        <v>5.1263368547294274E-3</v>
      </c>
      <c r="W51" s="561">
        <v>8.4086235389445445</v>
      </c>
      <c r="X51" s="561">
        <v>0.76284581887295699</v>
      </c>
      <c r="Y51" s="564">
        <v>286.42</v>
      </c>
      <c r="Z51" s="562"/>
      <c r="AA51" s="561">
        <v>23.95</v>
      </c>
      <c r="AB51" s="561">
        <v>0</v>
      </c>
      <c r="AC51" s="561">
        <v>215.19</v>
      </c>
      <c r="AD51" s="571">
        <v>21</v>
      </c>
    </row>
    <row r="52" spans="1:30" x14ac:dyDescent="0.3">
      <c r="A52" s="561" t="s">
        <v>2005</v>
      </c>
      <c r="B52" s="570">
        <v>43420</v>
      </c>
      <c r="C52" s="561" t="s">
        <v>2006</v>
      </c>
      <c r="D52" s="564" t="s">
        <v>254</v>
      </c>
      <c r="E52" s="561">
        <v>28.9</v>
      </c>
      <c r="F52" s="555"/>
      <c r="G52" s="561">
        <v>26.9</v>
      </c>
      <c r="H52" s="562"/>
      <c r="I52" s="561">
        <v>224.96</v>
      </c>
      <c r="J52" s="562"/>
      <c r="K52" s="561"/>
      <c r="L52" s="562"/>
      <c r="M52" s="561" t="s">
        <v>271</v>
      </c>
      <c r="N52" s="561">
        <v>1.006</v>
      </c>
      <c r="O52" s="561">
        <v>1.4830000000000001</v>
      </c>
      <c r="P52" s="561"/>
      <c r="Q52" s="561">
        <v>0.44719061166429586</v>
      </c>
      <c r="R52" s="561">
        <v>0.65922830725462311</v>
      </c>
      <c r="S52" s="561">
        <v>2</v>
      </c>
      <c r="T52" s="561" t="s">
        <v>2007</v>
      </c>
      <c r="U52" s="561">
        <v>6.1226428510521354E-2</v>
      </c>
      <c r="V52" s="572">
        <v>4.0575432013993948E-3</v>
      </c>
      <c r="W52" s="561">
        <v>4.3635981229553042</v>
      </c>
      <c r="X52" s="561">
        <v>1.7454392491821218</v>
      </c>
      <c r="Y52" s="564">
        <v>578.54</v>
      </c>
      <c r="Z52" s="562"/>
      <c r="AA52" s="561">
        <v>33.159999999999997</v>
      </c>
      <c r="AB52" s="561">
        <v>0</v>
      </c>
      <c r="AC52" s="562"/>
      <c r="AD52" s="562"/>
    </row>
    <row r="53" spans="1:30" x14ac:dyDescent="0.3">
      <c r="A53" s="561" t="s">
        <v>2005</v>
      </c>
      <c r="B53" s="570">
        <v>43420</v>
      </c>
      <c r="C53" s="561" t="s">
        <v>2008</v>
      </c>
      <c r="D53" s="564" t="s">
        <v>254</v>
      </c>
      <c r="E53" s="561">
        <v>28.9</v>
      </c>
      <c r="F53" s="555"/>
      <c r="G53" s="561">
        <v>26.89</v>
      </c>
      <c r="H53" s="562"/>
      <c r="I53" s="561">
        <v>234.9</v>
      </c>
      <c r="J53" s="562"/>
      <c r="K53" s="561"/>
      <c r="L53" s="562"/>
      <c r="M53" s="561" t="s">
        <v>271</v>
      </c>
      <c r="N53" s="561">
        <v>3.0179999999999998</v>
      </c>
      <c r="O53" s="561">
        <v>2</v>
      </c>
      <c r="P53" s="561"/>
      <c r="Q53" s="561">
        <v>1.2848020434227327</v>
      </c>
      <c r="R53" s="561">
        <v>0.85142613878246065</v>
      </c>
      <c r="S53" s="561">
        <v>2</v>
      </c>
      <c r="T53" s="561" t="s">
        <v>2009</v>
      </c>
      <c r="U53" s="561">
        <v>6.5130754882064115E-2</v>
      </c>
      <c r="V53" s="572">
        <v>4.9098944716499879E-3</v>
      </c>
      <c r="W53" s="561">
        <v>5.7556136535710865</v>
      </c>
      <c r="X53" s="561">
        <v>0.93988777385634759</v>
      </c>
      <c r="Y53" s="564">
        <v>396.68</v>
      </c>
      <c r="Z53" s="562"/>
      <c r="AA53" s="561">
        <v>31.54</v>
      </c>
      <c r="AB53" s="561">
        <v>3.8</v>
      </c>
      <c r="AC53" s="562"/>
      <c r="AD53" s="562"/>
    </row>
    <row r="54" spans="1:30" x14ac:dyDescent="0.3">
      <c r="A54" s="561" t="s">
        <v>2005</v>
      </c>
      <c r="B54" s="570">
        <v>43420</v>
      </c>
      <c r="C54" s="561" t="s">
        <v>2010</v>
      </c>
      <c r="D54" s="564" t="s">
        <v>254</v>
      </c>
      <c r="E54" s="561">
        <v>26.8</v>
      </c>
      <c r="F54" s="555"/>
      <c r="G54" s="561">
        <v>24.9</v>
      </c>
      <c r="H54" s="562"/>
      <c r="I54" s="561">
        <v>174.16</v>
      </c>
      <c r="J54" s="562"/>
      <c r="K54" s="561"/>
      <c r="L54" s="562"/>
      <c r="M54" s="561" t="s">
        <v>268</v>
      </c>
      <c r="N54" s="561">
        <v>0.107</v>
      </c>
      <c r="O54" s="561">
        <v>1.5469999999999999</v>
      </c>
      <c r="P54" s="561"/>
      <c r="Q54" s="561">
        <v>6.1437758383096001E-2</v>
      </c>
      <c r="R54" s="561">
        <v>0.88826366559485526</v>
      </c>
      <c r="S54" s="561">
        <v>1</v>
      </c>
      <c r="T54" s="561" t="s">
        <v>1902</v>
      </c>
      <c r="U54" s="561">
        <v>0.11953297552465739</v>
      </c>
      <c r="V54" s="572">
        <v>8.7429337113323936E-3</v>
      </c>
      <c r="W54" s="561">
        <v>2.0070441648532538</v>
      </c>
      <c r="X54" s="561">
        <v>0.80281766594130188</v>
      </c>
      <c r="Y54" s="564">
        <v>479.2</v>
      </c>
      <c r="Z54" s="562"/>
      <c r="AA54" s="561">
        <v>31.89</v>
      </c>
      <c r="AB54" s="561">
        <v>0</v>
      </c>
      <c r="AC54" s="561">
        <v>160.37</v>
      </c>
      <c r="AD54" s="572">
        <v>15.1</v>
      </c>
    </row>
    <row r="55" spans="1:30" x14ac:dyDescent="0.3">
      <c r="A55" s="561" t="s">
        <v>2005</v>
      </c>
      <c r="B55" s="570">
        <v>43420</v>
      </c>
      <c r="C55" s="561" t="s">
        <v>2011</v>
      </c>
      <c r="D55" s="564" t="s">
        <v>254</v>
      </c>
      <c r="E55" s="561">
        <v>29.8</v>
      </c>
      <c r="F55" s="555"/>
      <c r="G55" s="561">
        <v>28.1</v>
      </c>
      <c r="H55" s="562"/>
      <c r="I55" s="561">
        <v>277.51</v>
      </c>
      <c r="J55" s="562"/>
      <c r="K55" s="561"/>
      <c r="L55" s="562"/>
      <c r="M55" s="561" t="s">
        <v>271</v>
      </c>
      <c r="N55" s="561">
        <v>3.742</v>
      </c>
      <c r="O55" s="561">
        <v>2.3239999999999998</v>
      </c>
      <c r="P55" s="561"/>
      <c r="Q55" s="561">
        <v>1.3484198767611979</v>
      </c>
      <c r="R55" s="561">
        <v>0.83744729919642535</v>
      </c>
      <c r="S55" s="561">
        <v>2</v>
      </c>
      <c r="T55" s="561" t="s">
        <v>2009</v>
      </c>
      <c r="U55" s="561">
        <v>0.14559805107636872</v>
      </c>
      <c r="V55" s="572">
        <v>6.7710228408305907E-3</v>
      </c>
      <c r="W55" s="561">
        <v>1.976779213161022</v>
      </c>
      <c r="X55" s="561">
        <v>0.93186265768984422</v>
      </c>
      <c r="Y55" s="564">
        <v>249.42</v>
      </c>
      <c r="Z55" s="562"/>
      <c r="AA55" s="561">
        <v>22.77</v>
      </c>
      <c r="AB55" s="561">
        <v>0</v>
      </c>
      <c r="AC55" s="562"/>
      <c r="AD55" s="562"/>
    </row>
    <row r="56" spans="1:30" x14ac:dyDescent="0.3">
      <c r="A56" s="561" t="s">
        <v>2005</v>
      </c>
      <c r="B56" s="570">
        <v>43420</v>
      </c>
      <c r="C56" s="561" t="s">
        <v>2012</v>
      </c>
      <c r="D56" s="564" t="s">
        <v>254</v>
      </c>
      <c r="E56" s="561">
        <v>27.9</v>
      </c>
      <c r="F56" s="555"/>
      <c r="G56" s="561">
        <v>26.1</v>
      </c>
      <c r="H56" s="562"/>
      <c r="I56" s="561">
        <v>196.86</v>
      </c>
      <c r="J56" s="562"/>
      <c r="K56" s="561"/>
      <c r="L56" s="562"/>
      <c r="M56" s="561" t="s">
        <v>268</v>
      </c>
      <c r="N56" s="561">
        <v>0.126</v>
      </c>
      <c r="O56" s="561">
        <v>1.835</v>
      </c>
      <c r="P56" s="561"/>
      <c r="Q56" s="561">
        <v>6.4004876562023763E-2</v>
      </c>
      <c r="R56" s="561">
        <v>0.9321345118358223</v>
      </c>
      <c r="S56" s="561">
        <v>0</v>
      </c>
      <c r="T56" s="561" t="s">
        <v>1902</v>
      </c>
      <c r="U56" s="561">
        <v>9.8190160162982695E-2</v>
      </c>
      <c r="V56" s="572">
        <v>6.6547978735398894E-3</v>
      </c>
      <c r="W56" s="561">
        <v>6.4598923030019169</v>
      </c>
      <c r="X56" s="561">
        <v>0.67998866347388576</v>
      </c>
      <c r="Y56" s="564">
        <v>347.26</v>
      </c>
      <c r="Z56" s="562"/>
      <c r="AA56" s="561">
        <v>25.29</v>
      </c>
      <c r="AB56" s="561">
        <v>1</v>
      </c>
      <c r="AC56" s="561">
        <v>147.13999999999999</v>
      </c>
      <c r="AD56" s="572">
        <v>10.199999999999999</v>
      </c>
    </row>
    <row r="57" spans="1:30" x14ac:dyDescent="0.3">
      <c r="A57" s="561" t="s">
        <v>2005</v>
      </c>
      <c r="B57" s="570">
        <v>43420</v>
      </c>
      <c r="C57" s="561" t="s">
        <v>2013</v>
      </c>
      <c r="D57" s="564" t="s">
        <v>254</v>
      </c>
      <c r="E57" s="561">
        <v>29.4</v>
      </c>
      <c r="F57" s="555"/>
      <c r="G57" s="561">
        <v>27.4</v>
      </c>
      <c r="H57" s="562"/>
      <c r="I57" s="561">
        <v>231.99</v>
      </c>
      <c r="J57" s="562"/>
      <c r="K57" s="561"/>
      <c r="L57" s="562"/>
      <c r="M57" s="561" t="s">
        <v>271</v>
      </c>
      <c r="N57" s="561">
        <v>1.1379999999999999</v>
      </c>
      <c r="O57" s="561">
        <v>1.762</v>
      </c>
      <c r="P57" s="561"/>
      <c r="Q57" s="561">
        <v>0.49053838527522731</v>
      </c>
      <c r="R57" s="561">
        <v>0.75951549635760152</v>
      </c>
      <c r="S57" s="561">
        <v>2</v>
      </c>
      <c r="T57" s="561" t="s">
        <v>2007</v>
      </c>
      <c r="U57" s="561">
        <v>0.10616056896040656</v>
      </c>
      <c r="V57" s="572">
        <v>4.6651197946570456E-3</v>
      </c>
      <c r="W57" s="561">
        <v>4.3114174833025105</v>
      </c>
      <c r="X57" s="561">
        <v>0</v>
      </c>
      <c r="Y57" s="564">
        <v>595.58000000000004</v>
      </c>
      <c r="Z57" s="562"/>
      <c r="AA57" s="561">
        <v>40.090000000000003</v>
      </c>
      <c r="AB57" s="561">
        <v>0</v>
      </c>
      <c r="AC57" s="562"/>
      <c r="AD57" s="562"/>
    </row>
    <row r="58" spans="1:30" x14ac:dyDescent="0.3">
      <c r="A58" s="561" t="s">
        <v>2005</v>
      </c>
      <c r="B58" s="570">
        <v>43420</v>
      </c>
      <c r="C58" s="561" t="s">
        <v>2014</v>
      </c>
      <c r="D58" s="564" t="s">
        <v>254</v>
      </c>
      <c r="E58" s="561">
        <v>29.7</v>
      </c>
      <c r="F58" s="555"/>
      <c r="G58" s="561">
        <v>27.9</v>
      </c>
      <c r="H58" s="562"/>
      <c r="I58" s="561">
        <v>222.68</v>
      </c>
      <c r="J58" s="562"/>
      <c r="K58" s="561"/>
      <c r="L58" s="562"/>
      <c r="M58" s="561" t="s">
        <v>271</v>
      </c>
      <c r="N58" s="561">
        <v>1.9339999999999999</v>
      </c>
      <c r="O58" s="561">
        <v>1.851</v>
      </c>
      <c r="P58" s="561"/>
      <c r="Q58" s="561">
        <v>0.86851086761271779</v>
      </c>
      <c r="R58" s="561">
        <v>0.83123765044009335</v>
      </c>
      <c r="S58" s="561">
        <v>0</v>
      </c>
      <c r="T58" s="561" t="s">
        <v>2007</v>
      </c>
      <c r="U58" s="561">
        <v>0.12987411983462152</v>
      </c>
      <c r="V58" s="572">
        <v>1.0455769989167106E-2</v>
      </c>
      <c r="W58" s="561">
        <v>2.0897676422300058</v>
      </c>
      <c r="X58" s="561">
        <v>0</v>
      </c>
      <c r="Y58" s="564">
        <v>524.45000000000005</v>
      </c>
      <c r="Z58" s="562"/>
      <c r="AA58" s="561">
        <v>35.61</v>
      </c>
      <c r="AB58" s="561">
        <v>0.4</v>
      </c>
      <c r="AC58" s="562"/>
      <c r="AD58" s="562"/>
    </row>
    <row r="59" spans="1:30" x14ac:dyDescent="0.3">
      <c r="A59" s="561" t="s">
        <v>2005</v>
      </c>
      <c r="B59" s="570">
        <v>43420</v>
      </c>
      <c r="C59" s="561" t="s">
        <v>2015</v>
      </c>
      <c r="D59" s="564" t="s">
        <v>254</v>
      </c>
      <c r="E59" s="561">
        <v>28.7</v>
      </c>
      <c r="F59" s="555"/>
      <c r="G59" s="561">
        <v>26.9</v>
      </c>
      <c r="H59" s="562"/>
      <c r="I59" s="561">
        <v>218.84</v>
      </c>
      <c r="J59" s="562"/>
      <c r="K59" s="561"/>
      <c r="L59" s="562"/>
      <c r="M59" s="561" t="s">
        <v>271</v>
      </c>
      <c r="N59" s="561">
        <v>2.4319999999999999</v>
      </c>
      <c r="O59" s="561">
        <v>2.516</v>
      </c>
      <c r="P59" s="561"/>
      <c r="Q59" s="561">
        <v>1.1113142021568267</v>
      </c>
      <c r="R59" s="561">
        <v>1.1496984097971119</v>
      </c>
      <c r="S59" s="561">
        <v>1</v>
      </c>
      <c r="T59" s="561" t="s">
        <v>2007</v>
      </c>
      <c r="U59" s="561">
        <v>0.15555536135161643</v>
      </c>
      <c r="V59" s="572">
        <v>4.4581141477911514E-2</v>
      </c>
      <c r="W59" s="561">
        <v>4.3874855706744649</v>
      </c>
      <c r="X59" s="561">
        <v>2.0249933403112892</v>
      </c>
      <c r="Y59" s="564">
        <v>213.45</v>
      </c>
      <c r="Z59" s="562"/>
      <c r="AA59" s="561">
        <v>31.17</v>
      </c>
      <c r="AB59" s="561">
        <v>0</v>
      </c>
      <c r="AC59" s="562"/>
      <c r="AD59" s="562"/>
    </row>
    <row r="60" spans="1:30" x14ac:dyDescent="0.3">
      <c r="A60" s="561" t="s">
        <v>2005</v>
      </c>
      <c r="B60" s="570">
        <v>43420</v>
      </c>
      <c r="C60" s="561" t="s">
        <v>2016</v>
      </c>
      <c r="D60" s="564" t="s">
        <v>254</v>
      </c>
      <c r="E60" s="561">
        <v>28.2</v>
      </c>
      <c r="F60" s="555"/>
      <c r="G60" s="561">
        <v>26.2</v>
      </c>
      <c r="H60" s="562"/>
      <c r="I60" s="561">
        <v>218.88</v>
      </c>
      <c r="J60" s="562"/>
      <c r="K60" s="561"/>
      <c r="L60" s="562"/>
      <c r="M60" s="561" t="s">
        <v>271</v>
      </c>
      <c r="N60" s="561">
        <v>5.952</v>
      </c>
      <c r="O60" s="561">
        <v>2.7930000000000001</v>
      </c>
      <c r="P60" s="561"/>
      <c r="Q60" s="561">
        <v>2.7192982456140355</v>
      </c>
      <c r="R60" s="561">
        <v>1.2760416666666667</v>
      </c>
      <c r="S60" s="561">
        <v>1</v>
      </c>
      <c r="T60" s="561" t="s">
        <v>2009</v>
      </c>
      <c r="U60" s="561">
        <v>8.9733900304818176E-2</v>
      </c>
      <c r="V60" s="572">
        <v>1.1156732181084733E-2</v>
      </c>
      <c r="W60" s="561">
        <v>1.7779107266261969</v>
      </c>
      <c r="X60" s="561">
        <v>0.76985792745956849</v>
      </c>
      <c r="Y60" s="564">
        <v>600.26</v>
      </c>
      <c r="Z60" s="562"/>
      <c r="AA60" s="561">
        <v>42.75</v>
      </c>
      <c r="AB60" s="561">
        <v>0.2</v>
      </c>
      <c r="AC60" s="562"/>
      <c r="AD60" s="562"/>
    </row>
    <row r="61" spans="1:30" x14ac:dyDescent="0.3">
      <c r="A61" s="561" t="s">
        <v>2005</v>
      </c>
      <c r="B61" s="570">
        <v>43420</v>
      </c>
      <c r="C61" s="561" t="s">
        <v>2017</v>
      </c>
      <c r="D61" s="564" t="s">
        <v>254</v>
      </c>
      <c r="E61" s="561">
        <v>26.4</v>
      </c>
      <c r="F61" s="555"/>
      <c r="G61" s="561">
        <v>24.8</v>
      </c>
      <c r="H61" s="562"/>
      <c r="I61" s="561">
        <v>198.52</v>
      </c>
      <c r="J61" s="562"/>
      <c r="K61" s="561"/>
      <c r="L61" s="562"/>
      <c r="M61" s="561" t="s">
        <v>271</v>
      </c>
      <c r="N61" s="561">
        <v>1.72</v>
      </c>
      <c r="O61" s="561">
        <v>1.7989999999999999</v>
      </c>
      <c r="P61" s="561"/>
      <c r="Q61" s="561">
        <v>0.86641144469071119</v>
      </c>
      <c r="R61" s="561">
        <v>0.90620592383638932</v>
      </c>
      <c r="S61" s="561">
        <v>2</v>
      </c>
      <c r="T61" s="561" t="s">
        <v>2009</v>
      </c>
      <c r="U61" s="561">
        <v>9.2321945626047952E-2</v>
      </c>
      <c r="V61" s="572">
        <v>2.7777155816087855E-2</v>
      </c>
      <c r="W61" s="561">
        <v>5.8480597426705998</v>
      </c>
      <c r="X61" s="561">
        <v>1.063283589576477</v>
      </c>
      <c r="Y61" s="564">
        <v>1043.68</v>
      </c>
      <c r="Z61" s="562"/>
      <c r="AA61" s="561">
        <v>47.86</v>
      </c>
      <c r="AB61" s="561">
        <v>0</v>
      </c>
      <c r="AC61" s="562"/>
      <c r="AD61" s="562"/>
    </row>
    <row r="62" spans="1:30" x14ac:dyDescent="0.3">
      <c r="A62" s="561" t="s">
        <v>2005</v>
      </c>
      <c r="B62" s="570">
        <v>43420</v>
      </c>
      <c r="C62" s="561" t="s">
        <v>2018</v>
      </c>
      <c r="D62" s="564" t="s">
        <v>254</v>
      </c>
      <c r="E62" s="561">
        <v>26.5</v>
      </c>
      <c r="F62" s="555"/>
      <c r="G62" s="561">
        <v>24.8</v>
      </c>
      <c r="H62" s="562"/>
      <c r="I62" s="561">
        <v>148.47</v>
      </c>
      <c r="J62" s="562"/>
      <c r="K62" s="561"/>
      <c r="L62" s="562"/>
      <c r="M62" s="561" t="s">
        <v>268</v>
      </c>
      <c r="N62" s="561">
        <v>5.3999999999999999E-2</v>
      </c>
      <c r="O62" s="561">
        <v>0.876</v>
      </c>
      <c r="P62" s="561"/>
      <c r="Q62" s="561">
        <v>3.6370984037179234E-2</v>
      </c>
      <c r="R62" s="561">
        <v>0.59001818549201857</v>
      </c>
      <c r="S62" s="561">
        <v>1</v>
      </c>
      <c r="T62" s="561" t="s">
        <v>1902</v>
      </c>
      <c r="U62" s="561">
        <v>0.11982460160969832</v>
      </c>
      <c r="V62" s="572">
        <v>2.0499753115297635E-2</v>
      </c>
      <c r="W62" s="561">
        <v>10.873634089311382</v>
      </c>
      <c r="X62" s="561">
        <v>1.4797141760303305</v>
      </c>
      <c r="Y62" s="564">
        <v>368.54</v>
      </c>
      <c r="Z62" s="562"/>
      <c r="AA62" s="561">
        <v>34.869999999999997</v>
      </c>
      <c r="AB62" s="561">
        <v>0</v>
      </c>
      <c r="AC62" s="561">
        <v>168.43</v>
      </c>
      <c r="AD62" s="572">
        <v>10.199999999999999</v>
      </c>
    </row>
    <row r="63" spans="1:30" x14ac:dyDescent="0.3">
      <c r="A63" s="561" t="s">
        <v>2005</v>
      </c>
      <c r="B63" s="570">
        <v>43420</v>
      </c>
      <c r="C63" s="561" t="s">
        <v>2019</v>
      </c>
      <c r="D63" s="564" t="s">
        <v>254</v>
      </c>
      <c r="E63" s="561">
        <v>27.7</v>
      </c>
      <c r="F63" s="555"/>
      <c r="G63" s="561">
        <v>25.9</v>
      </c>
      <c r="H63" s="562"/>
      <c r="I63" s="561">
        <v>197.44</v>
      </c>
      <c r="J63" s="562"/>
      <c r="K63" s="561"/>
      <c r="L63" s="562"/>
      <c r="M63" s="561" t="s">
        <v>271</v>
      </c>
      <c r="N63" s="561">
        <v>1.5169999999999999</v>
      </c>
      <c r="O63" s="561">
        <v>1.361</v>
      </c>
      <c r="P63" s="561"/>
      <c r="Q63" s="561">
        <v>0.76833468395461912</v>
      </c>
      <c r="R63" s="561">
        <v>0.68932333873581841</v>
      </c>
      <c r="S63" s="561">
        <v>1</v>
      </c>
      <c r="T63" s="561" t="s">
        <v>2007</v>
      </c>
      <c r="U63" s="561">
        <v>7.873879388808791E-2</v>
      </c>
      <c r="V63" s="572">
        <v>4.3023776475344718E-3</v>
      </c>
      <c r="W63" s="561">
        <v>12.77849581145561</v>
      </c>
      <c r="X63" s="561">
        <v>2.1995956207710576</v>
      </c>
      <c r="Y63" s="564">
        <v>563.16</v>
      </c>
      <c r="Z63" s="562"/>
      <c r="AA63" s="561">
        <v>45.47</v>
      </c>
      <c r="AB63" s="561">
        <v>0</v>
      </c>
      <c r="AC63" s="562"/>
      <c r="AD63" s="562"/>
    </row>
    <row r="64" spans="1:30" x14ac:dyDescent="0.3">
      <c r="A64" s="561" t="s">
        <v>2005</v>
      </c>
      <c r="B64" s="570">
        <v>43420</v>
      </c>
      <c r="C64" s="561" t="s">
        <v>2020</v>
      </c>
      <c r="D64" s="564" t="s">
        <v>254</v>
      </c>
      <c r="E64" s="561">
        <v>26.5</v>
      </c>
      <c r="F64" s="555"/>
      <c r="G64" s="561">
        <v>24.9</v>
      </c>
      <c r="H64" s="562"/>
      <c r="I64" s="561">
        <v>168.09</v>
      </c>
      <c r="J64" s="562"/>
      <c r="K64" s="561"/>
      <c r="L64" s="562"/>
      <c r="M64" s="561" t="s">
        <v>271</v>
      </c>
      <c r="N64" s="561">
        <v>0.70199999999999996</v>
      </c>
      <c r="O64" s="561">
        <v>1.41</v>
      </c>
      <c r="P64" s="561"/>
      <c r="Q64" s="561">
        <v>0.41763341067285376</v>
      </c>
      <c r="R64" s="561">
        <v>0.83883633767624488</v>
      </c>
      <c r="S64" s="561">
        <v>2</v>
      </c>
      <c r="T64" s="561" t="s">
        <v>279</v>
      </c>
      <c r="U64" s="561">
        <v>9.9161543376346015E-2</v>
      </c>
      <c r="V64" s="572">
        <v>6.8423734784382791E-3</v>
      </c>
      <c r="W64" s="561">
        <v>4.5245082808045192</v>
      </c>
      <c r="X64" s="561">
        <v>0.7388491083312172</v>
      </c>
      <c r="Y64" s="564">
        <v>1162.1199999999999</v>
      </c>
      <c r="Z64" s="562"/>
      <c r="AA64" s="561">
        <v>44.04</v>
      </c>
      <c r="AB64" s="561">
        <v>0</v>
      </c>
      <c r="AC64" s="562"/>
      <c r="AD64" s="562"/>
    </row>
    <row r="65" spans="1:30" x14ac:dyDescent="0.3">
      <c r="A65" s="561" t="s">
        <v>2005</v>
      </c>
      <c r="B65" s="570">
        <v>43420</v>
      </c>
      <c r="C65" s="561" t="s">
        <v>2021</v>
      </c>
      <c r="D65" s="564" t="s">
        <v>254</v>
      </c>
      <c r="E65" s="561">
        <v>27.3</v>
      </c>
      <c r="F65" s="555"/>
      <c r="G65" s="561">
        <v>25.4</v>
      </c>
      <c r="H65" s="562"/>
      <c r="I65" s="561">
        <v>152.29</v>
      </c>
      <c r="J65" s="562"/>
      <c r="K65" s="561"/>
      <c r="L65" s="562"/>
      <c r="M65" s="561" t="s">
        <v>271</v>
      </c>
      <c r="N65" s="561">
        <v>0.81599999999999995</v>
      </c>
      <c r="O65" s="561">
        <v>0.99</v>
      </c>
      <c r="P65" s="561"/>
      <c r="Q65" s="561">
        <v>0.53581981745354257</v>
      </c>
      <c r="R65" s="561">
        <v>0.65007551382231277</v>
      </c>
      <c r="S65" s="561">
        <v>1</v>
      </c>
      <c r="T65" s="561" t="s">
        <v>279</v>
      </c>
      <c r="U65" s="561">
        <v>9.0228319256511966E-2</v>
      </c>
      <c r="V65" s="572">
        <v>6.2293648085642896E-3</v>
      </c>
      <c r="W65" s="561">
        <v>2.9227626650037561</v>
      </c>
      <c r="X65" s="561">
        <v>1.1932128614193882</v>
      </c>
      <c r="Y65" s="564">
        <v>835.79</v>
      </c>
      <c r="Z65" s="562"/>
      <c r="AA65" s="561">
        <v>47.78</v>
      </c>
      <c r="AB65" s="561">
        <v>0</v>
      </c>
      <c r="AC65" s="562"/>
      <c r="AD65" s="562"/>
    </row>
    <row r="66" spans="1:30" x14ac:dyDescent="0.3">
      <c r="A66" s="561" t="s">
        <v>2005</v>
      </c>
      <c r="B66" s="570">
        <v>43420</v>
      </c>
      <c r="C66" s="561" t="s">
        <v>2022</v>
      </c>
      <c r="D66" s="564" t="s">
        <v>254</v>
      </c>
      <c r="E66" s="561">
        <v>25.7</v>
      </c>
      <c r="F66" s="555"/>
      <c r="G66" s="561">
        <v>24</v>
      </c>
      <c r="H66" s="562"/>
      <c r="I66" s="561">
        <v>146.06</v>
      </c>
      <c r="J66" s="562"/>
      <c r="K66" s="561"/>
      <c r="L66" s="562"/>
      <c r="M66" s="561" t="s">
        <v>268</v>
      </c>
      <c r="N66" s="561">
        <v>0.11700000000000001</v>
      </c>
      <c r="O66" s="561">
        <v>1.8680000000000001</v>
      </c>
      <c r="P66" s="561"/>
      <c r="Q66" s="561">
        <v>8.0104066821854045E-2</v>
      </c>
      <c r="R66" s="561">
        <v>1.2789264685745585</v>
      </c>
      <c r="S66" s="561">
        <v>2</v>
      </c>
      <c r="T66" s="561" t="s">
        <v>1902</v>
      </c>
      <c r="U66" s="561">
        <v>9.7185294128998886E-2</v>
      </c>
      <c r="V66" s="572">
        <v>1.1686683977520929E-2</v>
      </c>
      <c r="W66" s="561">
        <v>5.9650548901665754</v>
      </c>
      <c r="X66" s="561">
        <v>0.79534065202221826</v>
      </c>
      <c r="Y66" s="564">
        <v>570.91</v>
      </c>
      <c r="Z66" s="562"/>
      <c r="AA66" s="561">
        <v>43.29</v>
      </c>
      <c r="AB66" s="561">
        <v>0</v>
      </c>
      <c r="AC66" s="561">
        <v>225.99</v>
      </c>
      <c r="AD66" s="572">
        <v>47.6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1"/>
  <sheetViews>
    <sheetView workbookViewId="0">
      <selection activeCell="N34" sqref="N34"/>
    </sheetView>
  </sheetViews>
  <sheetFormatPr baseColWidth="10" defaultRowHeight="14.4" x14ac:dyDescent="0.3"/>
  <sheetData>
    <row r="1" spans="1:8" ht="16.2" thickBot="1" x14ac:dyDescent="0.35">
      <c r="A1" s="538" t="s">
        <v>1928</v>
      </c>
      <c r="B1" s="539" t="s">
        <v>1929</v>
      </c>
      <c r="C1" s="539" t="s">
        <v>1930</v>
      </c>
      <c r="D1" s="540" t="s">
        <v>1931</v>
      </c>
      <c r="E1" s="539" t="s">
        <v>1932</v>
      </c>
      <c r="F1" s="539" t="s">
        <v>1934</v>
      </c>
      <c r="G1" s="539" t="s">
        <v>1936</v>
      </c>
      <c r="H1" s="539" t="s">
        <v>1938</v>
      </c>
    </row>
    <row r="2" spans="1:8" x14ac:dyDescent="0.3">
      <c r="A2" s="542" t="s">
        <v>1951</v>
      </c>
      <c r="B2" s="543">
        <v>43033</v>
      </c>
      <c r="C2" s="544" t="s">
        <v>2023</v>
      </c>
      <c r="D2" s="545" t="s">
        <v>252</v>
      </c>
      <c r="E2" s="544">
        <v>11.5</v>
      </c>
      <c r="F2" s="544">
        <v>10.5</v>
      </c>
      <c r="G2" s="544">
        <v>12.11</v>
      </c>
      <c r="H2" s="544">
        <v>10.32</v>
      </c>
    </row>
    <row r="3" spans="1:8" x14ac:dyDescent="0.3">
      <c r="A3" s="573" t="s">
        <v>1951</v>
      </c>
      <c r="B3" s="570">
        <v>43033</v>
      </c>
      <c r="C3" s="561" t="s">
        <v>2024</v>
      </c>
      <c r="D3" s="564" t="s">
        <v>252</v>
      </c>
      <c r="E3" s="561">
        <v>12.5</v>
      </c>
      <c r="F3" s="561">
        <v>11.5</v>
      </c>
      <c r="G3" s="561">
        <v>14.11</v>
      </c>
      <c r="H3" s="561">
        <v>12</v>
      </c>
    </row>
    <row r="4" spans="1:8" x14ac:dyDescent="0.3">
      <c r="A4" s="573" t="s">
        <v>1951</v>
      </c>
      <c r="B4" s="570">
        <v>43033</v>
      </c>
      <c r="C4" s="561" t="s">
        <v>2025</v>
      </c>
      <c r="D4" s="564" t="s">
        <v>252</v>
      </c>
      <c r="E4" s="561">
        <v>9</v>
      </c>
      <c r="F4" s="561">
        <v>8</v>
      </c>
      <c r="G4" s="561">
        <v>5.1100000000000003</v>
      </c>
      <c r="H4" s="561">
        <v>3.84</v>
      </c>
    </row>
    <row r="5" spans="1:8" x14ac:dyDescent="0.3">
      <c r="A5" s="573" t="s">
        <v>1951</v>
      </c>
      <c r="B5" s="570">
        <v>43033</v>
      </c>
      <c r="C5" s="561" t="s">
        <v>2026</v>
      </c>
      <c r="D5" s="564" t="s">
        <v>252</v>
      </c>
      <c r="E5" s="561">
        <v>10</v>
      </c>
      <c r="F5" s="561">
        <v>9.5</v>
      </c>
      <c r="G5" s="561">
        <v>8.5</v>
      </c>
      <c r="H5" s="561">
        <v>6.06</v>
      </c>
    </row>
    <row r="6" spans="1:8" x14ac:dyDescent="0.3">
      <c r="A6" s="573" t="s">
        <v>1951</v>
      </c>
      <c r="B6" s="570">
        <v>43033</v>
      </c>
      <c r="C6" s="561" t="s">
        <v>2027</v>
      </c>
      <c r="D6" s="564" t="s">
        <v>252</v>
      </c>
      <c r="E6" s="561">
        <v>10</v>
      </c>
      <c r="F6" s="561">
        <v>9</v>
      </c>
      <c r="G6" s="561">
        <v>8.9499999999999993</v>
      </c>
      <c r="H6" s="561">
        <v>7.16</v>
      </c>
    </row>
    <row r="7" spans="1:8" x14ac:dyDescent="0.3">
      <c r="A7" s="573" t="s">
        <v>1951</v>
      </c>
      <c r="B7" s="570">
        <v>43033</v>
      </c>
      <c r="C7" s="561" t="s">
        <v>2028</v>
      </c>
      <c r="D7" s="564" t="s">
        <v>252</v>
      </c>
      <c r="E7" s="561">
        <v>14</v>
      </c>
      <c r="F7" s="561">
        <v>13</v>
      </c>
      <c r="G7" s="561">
        <v>21.26</v>
      </c>
      <c r="H7" s="561">
        <v>17.8</v>
      </c>
    </row>
    <row r="8" spans="1:8" x14ac:dyDescent="0.3">
      <c r="A8" s="573" t="s">
        <v>1951</v>
      </c>
      <c r="B8" s="570">
        <v>43033</v>
      </c>
      <c r="C8" s="561" t="s">
        <v>2029</v>
      </c>
      <c r="D8" s="564" t="s">
        <v>252</v>
      </c>
      <c r="E8" s="561">
        <v>12.5</v>
      </c>
      <c r="F8" s="561">
        <v>11.5</v>
      </c>
      <c r="G8" s="561">
        <v>15.19</v>
      </c>
      <c r="H8" s="561">
        <v>13.51</v>
      </c>
    </row>
    <row r="9" spans="1:8" x14ac:dyDescent="0.3">
      <c r="A9" s="573" t="s">
        <v>1951</v>
      </c>
      <c r="B9" s="570">
        <v>43033</v>
      </c>
      <c r="C9" s="561" t="s">
        <v>2030</v>
      </c>
      <c r="D9" s="564" t="s">
        <v>252</v>
      </c>
      <c r="E9" s="561">
        <v>11.5</v>
      </c>
      <c r="F9" s="561">
        <v>10.5</v>
      </c>
      <c r="G9" s="561">
        <v>10.45</v>
      </c>
      <c r="H9" s="561">
        <v>9.36</v>
      </c>
    </row>
    <row r="10" spans="1:8" x14ac:dyDescent="0.3">
      <c r="A10" s="573" t="s">
        <v>1951</v>
      </c>
      <c r="B10" s="570">
        <v>43033</v>
      </c>
      <c r="C10" s="561" t="s">
        <v>2031</v>
      </c>
      <c r="D10" s="564" t="s">
        <v>252</v>
      </c>
      <c r="E10" s="561">
        <v>11</v>
      </c>
      <c r="F10" s="561">
        <v>10.5</v>
      </c>
      <c r="G10" s="561">
        <v>12.16</v>
      </c>
      <c r="H10" s="561">
        <v>9.4700000000000006</v>
      </c>
    </row>
    <row r="11" spans="1:8" ht="15" thickBot="1" x14ac:dyDescent="0.35">
      <c r="A11" s="574" t="s">
        <v>1951</v>
      </c>
      <c r="B11" s="575">
        <v>43033</v>
      </c>
      <c r="C11" s="576" t="s">
        <v>2032</v>
      </c>
      <c r="D11" s="577" t="s">
        <v>252</v>
      </c>
      <c r="E11" s="576">
        <v>11.5</v>
      </c>
      <c r="F11" s="576">
        <v>11</v>
      </c>
      <c r="G11" s="576">
        <v>12.2</v>
      </c>
      <c r="H11" s="576">
        <v>11.12</v>
      </c>
    </row>
    <row r="12" spans="1:8" x14ac:dyDescent="0.3">
      <c r="A12" s="542" t="s">
        <v>1951</v>
      </c>
      <c r="B12" s="543">
        <v>43033</v>
      </c>
      <c r="C12" s="544" t="s">
        <v>2033</v>
      </c>
      <c r="D12" s="545" t="s">
        <v>252</v>
      </c>
      <c r="E12" s="544">
        <v>11</v>
      </c>
      <c r="F12" s="544">
        <v>10.5</v>
      </c>
      <c r="G12" s="544">
        <v>10.5</v>
      </c>
      <c r="H12" s="544">
        <v>8.85</v>
      </c>
    </row>
    <row r="13" spans="1:8" x14ac:dyDescent="0.3">
      <c r="A13" s="573" t="s">
        <v>1951</v>
      </c>
      <c r="B13" s="570">
        <v>43033</v>
      </c>
      <c r="C13" s="561" t="s">
        <v>2034</v>
      </c>
      <c r="D13" s="564" t="s">
        <v>252</v>
      </c>
      <c r="E13" s="561">
        <v>13</v>
      </c>
      <c r="F13" s="561">
        <v>12.1</v>
      </c>
      <c r="G13" s="561">
        <v>18.309999999999999</v>
      </c>
      <c r="H13" s="561">
        <v>16.649999999999999</v>
      </c>
    </row>
    <row r="14" spans="1:8" x14ac:dyDescent="0.3">
      <c r="A14" s="573" t="s">
        <v>1951</v>
      </c>
      <c r="B14" s="570">
        <v>43033</v>
      </c>
      <c r="C14" s="561" t="s">
        <v>2035</v>
      </c>
      <c r="D14" s="564" t="s">
        <v>252</v>
      </c>
      <c r="E14" s="561">
        <v>10.199999999999999</v>
      </c>
      <c r="F14" s="561">
        <v>9.1999999999999993</v>
      </c>
      <c r="G14" s="561">
        <v>7.59</v>
      </c>
      <c r="H14" s="561">
        <v>6.65</v>
      </c>
    </row>
    <row r="15" spans="1:8" x14ac:dyDescent="0.3">
      <c r="A15" s="573" t="s">
        <v>1951</v>
      </c>
      <c r="B15" s="570">
        <v>43033</v>
      </c>
      <c r="C15" s="561" t="s">
        <v>2036</v>
      </c>
      <c r="D15" s="564" t="s">
        <v>252</v>
      </c>
      <c r="E15" s="561">
        <v>12.6</v>
      </c>
      <c r="F15" s="561">
        <v>11.6</v>
      </c>
      <c r="G15" s="561">
        <v>14.81</v>
      </c>
      <c r="H15" s="561">
        <v>12.49</v>
      </c>
    </row>
    <row r="16" spans="1:8" x14ac:dyDescent="0.3">
      <c r="A16" s="573" t="s">
        <v>1951</v>
      </c>
      <c r="B16" s="570">
        <v>43033</v>
      </c>
      <c r="C16" s="561" t="s">
        <v>2037</v>
      </c>
      <c r="D16" s="564" t="s">
        <v>252</v>
      </c>
      <c r="E16" s="561">
        <v>11.3</v>
      </c>
      <c r="F16" s="561">
        <v>10.4</v>
      </c>
      <c r="G16" s="561">
        <v>12.05</v>
      </c>
      <c r="H16" s="561">
        <v>10.3</v>
      </c>
    </row>
    <row r="17" spans="1:8" x14ac:dyDescent="0.3">
      <c r="A17" s="573" t="s">
        <v>1951</v>
      </c>
      <c r="B17" s="570">
        <v>43033</v>
      </c>
      <c r="C17" s="561" t="s">
        <v>2038</v>
      </c>
      <c r="D17" s="564" t="s">
        <v>252</v>
      </c>
      <c r="E17" s="561">
        <v>10.199999999999999</v>
      </c>
      <c r="F17" s="561">
        <v>9.6</v>
      </c>
      <c r="G17" s="561">
        <v>6.65</v>
      </c>
      <c r="H17" s="561">
        <v>9.3800000000000008</v>
      </c>
    </row>
    <row r="18" spans="1:8" x14ac:dyDescent="0.3">
      <c r="A18" s="573" t="s">
        <v>1951</v>
      </c>
      <c r="B18" s="570">
        <v>43033</v>
      </c>
      <c r="C18" s="561" t="s">
        <v>2039</v>
      </c>
      <c r="D18" s="564" t="s">
        <v>252</v>
      </c>
      <c r="E18" s="561">
        <v>10.7</v>
      </c>
      <c r="F18" s="561">
        <v>10.199999999999999</v>
      </c>
      <c r="G18" s="561">
        <v>6.45</v>
      </c>
      <c r="H18" s="561">
        <v>5.45</v>
      </c>
    </row>
    <row r="19" spans="1:8" x14ac:dyDescent="0.3">
      <c r="A19" s="573" t="s">
        <v>1951</v>
      </c>
      <c r="B19" s="570">
        <v>43033</v>
      </c>
      <c r="C19" s="561" t="s">
        <v>2040</v>
      </c>
      <c r="D19" s="564" t="s">
        <v>252</v>
      </c>
      <c r="E19" s="561">
        <v>10.1</v>
      </c>
      <c r="F19" s="561">
        <v>9.1</v>
      </c>
      <c r="G19" s="561">
        <v>6.91</v>
      </c>
      <c r="H19" s="561">
        <v>5.38</v>
      </c>
    </row>
    <row r="20" spans="1:8" x14ac:dyDescent="0.3">
      <c r="A20" s="573" t="s">
        <v>1951</v>
      </c>
      <c r="B20" s="570">
        <v>43033</v>
      </c>
      <c r="C20" s="561" t="s">
        <v>2041</v>
      </c>
      <c r="D20" s="564" t="s">
        <v>252</v>
      </c>
      <c r="E20" s="561">
        <v>9.6</v>
      </c>
      <c r="F20" s="561">
        <v>9.1999999999999993</v>
      </c>
      <c r="G20" s="561">
        <v>5.5</v>
      </c>
      <c r="H20" s="561">
        <v>4.4400000000000004</v>
      </c>
    </row>
    <row r="21" spans="1:8" ht="15" thickBot="1" x14ac:dyDescent="0.35">
      <c r="A21" s="574" t="s">
        <v>1951</v>
      </c>
      <c r="B21" s="575">
        <v>43033</v>
      </c>
      <c r="C21" s="576" t="s">
        <v>2042</v>
      </c>
      <c r="D21" s="577" t="s">
        <v>252</v>
      </c>
      <c r="E21" s="576">
        <v>8.6999999999999993</v>
      </c>
      <c r="F21" s="576">
        <v>8.1</v>
      </c>
      <c r="G21" s="576">
        <v>3.65</v>
      </c>
      <c r="H21" s="576">
        <v>2.85</v>
      </c>
    </row>
    <row r="22" spans="1:8" x14ac:dyDescent="0.3">
      <c r="A22" s="542" t="s">
        <v>1951</v>
      </c>
      <c r="B22" s="543">
        <v>43034</v>
      </c>
      <c r="C22" s="544" t="s">
        <v>1954</v>
      </c>
      <c r="D22" s="545" t="s">
        <v>252</v>
      </c>
      <c r="E22" s="544">
        <v>12.5</v>
      </c>
      <c r="F22" s="544">
        <v>12.1</v>
      </c>
      <c r="G22" s="544">
        <v>17.5</v>
      </c>
      <c r="H22" s="544">
        <v>15.45</v>
      </c>
    </row>
    <row r="23" spans="1:8" x14ac:dyDescent="0.3">
      <c r="A23" s="573" t="s">
        <v>1951</v>
      </c>
      <c r="B23" s="570">
        <v>43034</v>
      </c>
      <c r="C23" s="561" t="s">
        <v>2043</v>
      </c>
      <c r="D23" s="564" t="s">
        <v>252</v>
      </c>
      <c r="E23" s="561">
        <v>11.2</v>
      </c>
      <c r="F23" s="561">
        <v>10.7</v>
      </c>
      <c r="G23" s="561">
        <v>11.5</v>
      </c>
      <c r="H23" s="561">
        <v>9.85</v>
      </c>
    </row>
    <row r="24" spans="1:8" x14ac:dyDescent="0.3">
      <c r="A24" s="573" t="s">
        <v>1951</v>
      </c>
      <c r="B24" s="570">
        <v>43034</v>
      </c>
      <c r="C24" s="561" t="s">
        <v>2044</v>
      </c>
      <c r="D24" s="564" t="s">
        <v>252</v>
      </c>
      <c r="E24" s="561">
        <v>11.4</v>
      </c>
      <c r="F24" s="561">
        <v>10.199999999999999</v>
      </c>
      <c r="G24" s="561">
        <v>12.79</v>
      </c>
      <c r="H24" s="561">
        <v>11.12</v>
      </c>
    </row>
    <row r="25" spans="1:8" x14ac:dyDescent="0.3">
      <c r="A25" s="573" t="s">
        <v>1951</v>
      </c>
      <c r="B25" s="570">
        <v>43034</v>
      </c>
      <c r="C25" s="561" t="s">
        <v>2045</v>
      </c>
      <c r="D25" s="564" t="s">
        <v>252</v>
      </c>
      <c r="E25" s="561">
        <v>10.1</v>
      </c>
      <c r="F25" s="561">
        <v>9.6</v>
      </c>
      <c r="G25" s="561">
        <v>7.15</v>
      </c>
      <c r="H25" s="561">
        <v>6.17</v>
      </c>
    </row>
    <row r="26" spans="1:8" x14ac:dyDescent="0.3">
      <c r="A26" s="573" t="s">
        <v>1951</v>
      </c>
      <c r="B26" s="570">
        <v>43034</v>
      </c>
      <c r="C26" s="561" t="s">
        <v>2046</v>
      </c>
      <c r="D26" s="564" t="s">
        <v>252</v>
      </c>
      <c r="E26" s="561">
        <v>16.2</v>
      </c>
      <c r="F26" s="561">
        <v>14.1</v>
      </c>
      <c r="G26" s="561">
        <v>34.97</v>
      </c>
      <c r="H26" s="561">
        <v>29.7</v>
      </c>
    </row>
    <row r="27" spans="1:8" x14ac:dyDescent="0.3">
      <c r="A27" s="573" t="s">
        <v>1951</v>
      </c>
      <c r="B27" s="570">
        <v>43034</v>
      </c>
      <c r="C27" s="561" t="s">
        <v>2047</v>
      </c>
      <c r="D27" s="564" t="s">
        <v>252</v>
      </c>
      <c r="E27" s="561">
        <v>14.6</v>
      </c>
      <c r="F27" s="561">
        <v>13.1</v>
      </c>
      <c r="G27" s="561">
        <v>23.15</v>
      </c>
      <c r="H27" s="561">
        <v>20.07</v>
      </c>
    </row>
    <row r="28" spans="1:8" x14ac:dyDescent="0.3">
      <c r="A28" s="573" t="s">
        <v>1951</v>
      </c>
      <c r="B28" s="570">
        <v>43034</v>
      </c>
      <c r="C28" s="561" t="s">
        <v>2048</v>
      </c>
      <c r="D28" s="564" t="s">
        <v>252</v>
      </c>
      <c r="E28" s="561">
        <v>13.7</v>
      </c>
      <c r="F28" s="561">
        <v>11.9</v>
      </c>
      <c r="G28" s="561">
        <v>21.59</v>
      </c>
      <c r="H28" s="561">
        <v>18.04</v>
      </c>
    </row>
    <row r="29" spans="1:8" x14ac:dyDescent="0.3">
      <c r="A29" s="573" t="s">
        <v>1951</v>
      </c>
      <c r="B29" s="570">
        <v>43034</v>
      </c>
      <c r="C29" s="561" t="s">
        <v>2049</v>
      </c>
      <c r="D29" s="564" t="s">
        <v>252</v>
      </c>
      <c r="E29" s="561">
        <v>12.4</v>
      </c>
      <c r="F29" s="561">
        <v>10.6</v>
      </c>
      <c r="G29" s="561">
        <v>14.3</v>
      </c>
      <c r="H29" s="561">
        <v>12.74</v>
      </c>
    </row>
    <row r="30" spans="1:8" x14ac:dyDescent="0.3">
      <c r="A30" s="573" t="s">
        <v>1951</v>
      </c>
      <c r="B30" s="570">
        <v>43034</v>
      </c>
      <c r="C30" s="561" t="s">
        <v>2050</v>
      </c>
      <c r="D30" s="564" t="s">
        <v>252</v>
      </c>
      <c r="E30" s="561">
        <v>12.9</v>
      </c>
      <c r="F30" s="561">
        <v>11.4</v>
      </c>
      <c r="G30" s="561">
        <v>19.93</v>
      </c>
      <c r="H30" s="561">
        <v>15.98</v>
      </c>
    </row>
    <row r="31" spans="1:8" ht="15" thickBot="1" x14ac:dyDescent="0.35">
      <c r="A31" s="574" t="s">
        <v>1951</v>
      </c>
      <c r="B31" s="575">
        <v>43034</v>
      </c>
      <c r="C31" s="576" t="s">
        <v>2051</v>
      </c>
      <c r="D31" s="577" t="s">
        <v>252</v>
      </c>
      <c r="E31" s="576">
        <v>12.8</v>
      </c>
      <c r="F31" s="576">
        <v>11.3</v>
      </c>
      <c r="G31" s="576">
        <v>12.51</v>
      </c>
      <c r="H31" s="576">
        <v>10.9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4" max="4" width="11.5546875" style="306"/>
    <col min="5" max="5" width="21.6640625" style="136" bestFit="1" customWidth="1"/>
    <col min="6" max="6" width="6.88671875" style="366" bestFit="1" customWidth="1"/>
    <col min="7" max="7" width="6" style="366" customWidth="1"/>
    <col min="8" max="8" width="6.44140625" style="49" customWidth="1"/>
    <col min="9" max="9" width="8.5546875" style="49" customWidth="1"/>
    <col min="10" max="10" width="8" style="49" customWidth="1"/>
    <col min="11" max="11" width="11" style="49" bestFit="1" customWidth="1"/>
    <col min="12" max="12" width="14" style="410" bestFit="1" customWidth="1"/>
    <col min="13" max="14" width="8.33203125" style="410" bestFit="1" customWidth="1"/>
    <col min="15" max="15" width="35" bestFit="1" customWidth="1"/>
    <col min="16" max="16" width="21.33203125" customWidth="1"/>
  </cols>
  <sheetData>
    <row r="1" spans="1:16" s="397" customFormat="1" ht="29.4" thickBot="1" x14ac:dyDescent="0.35">
      <c r="A1" s="345" t="s">
        <v>1432</v>
      </c>
      <c r="B1" s="364" t="s">
        <v>1433</v>
      </c>
      <c r="C1" s="346" t="s">
        <v>1434</v>
      </c>
      <c r="D1" s="365" t="s">
        <v>1435</v>
      </c>
      <c r="E1" s="347" t="s">
        <v>1436</v>
      </c>
      <c r="F1" s="466" t="s">
        <v>145</v>
      </c>
      <c r="G1" s="467" t="s">
        <v>143</v>
      </c>
      <c r="H1" s="468" t="s">
        <v>144</v>
      </c>
      <c r="I1" s="407" t="s">
        <v>1514</v>
      </c>
      <c r="J1" s="442" t="s">
        <v>1516</v>
      </c>
      <c r="K1" s="430" t="s">
        <v>1437</v>
      </c>
      <c r="L1" s="455" t="s">
        <v>1438</v>
      </c>
      <c r="M1" s="455" t="s">
        <v>1439</v>
      </c>
      <c r="N1" s="431" t="s">
        <v>1440</v>
      </c>
      <c r="O1" s="432" t="s">
        <v>1441</v>
      </c>
      <c r="P1" s="432" t="s">
        <v>1442</v>
      </c>
    </row>
    <row r="2" spans="1:16" s="333" customFormat="1" x14ac:dyDescent="0.3">
      <c r="A2" s="348" t="s">
        <v>1443</v>
      </c>
      <c r="B2" s="392" t="s">
        <v>1444</v>
      </c>
      <c r="C2" s="393" t="s">
        <v>1445</v>
      </c>
      <c r="D2" s="394" t="s">
        <v>1446</v>
      </c>
      <c r="E2" s="473" t="s">
        <v>49</v>
      </c>
      <c r="F2" s="377">
        <v>3</v>
      </c>
      <c r="G2" s="433">
        <v>4</v>
      </c>
      <c r="H2" s="378">
        <v>4</v>
      </c>
      <c r="I2" s="377">
        <v>24</v>
      </c>
      <c r="J2" s="443">
        <v>0</v>
      </c>
      <c r="K2" s="381">
        <v>1</v>
      </c>
      <c r="L2" s="456">
        <f>96/474</f>
        <v>0.20253164556962025</v>
      </c>
      <c r="M2" s="465"/>
      <c r="N2" s="408"/>
      <c r="O2" s="417" t="s">
        <v>1447</v>
      </c>
      <c r="P2" s="424" t="s">
        <v>1448</v>
      </c>
    </row>
    <row r="3" spans="1:16" s="334" customFormat="1" x14ac:dyDescent="0.3">
      <c r="A3" s="343" t="s">
        <v>1443</v>
      </c>
      <c r="B3" s="395" t="s">
        <v>1444</v>
      </c>
      <c r="C3" s="396" t="s">
        <v>1445</v>
      </c>
      <c r="D3" s="354" t="s">
        <v>1449</v>
      </c>
      <c r="E3" s="6" t="s">
        <v>1450</v>
      </c>
      <c r="F3" s="379">
        <v>0</v>
      </c>
      <c r="G3" s="434">
        <v>0</v>
      </c>
      <c r="H3" s="401">
        <v>0</v>
      </c>
      <c r="I3" s="398">
        <v>0</v>
      </c>
      <c r="J3" s="444">
        <v>0</v>
      </c>
      <c r="K3" s="403">
        <v>1</v>
      </c>
      <c r="L3" s="457">
        <f>18/474</f>
        <v>3.7974683544303799E-2</v>
      </c>
      <c r="M3" s="457"/>
      <c r="N3" s="411"/>
      <c r="O3" s="419"/>
      <c r="P3" s="370"/>
    </row>
    <row r="4" spans="1:16" s="335" customFormat="1" x14ac:dyDescent="0.3">
      <c r="A4" s="349" t="s">
        <v>1443</v>
      </c>
      <c r="B4" s="395" t="s">
        <v>1444</v>
      </c>
      <c r="C4" s="396" t="s">
        <v>1445</v>
      </c>
      <c r="D4" s="354" t="s">
        <v>1449</v>
      </c>
      <c r="E4" s="470" t="s">
        <v>61</v>
      </c>
      <c r="F4" s="381">
        <v>2</v>
      </c>
      <c r="G4" s="435">
        <v>2</v>
      </c>
      <c r="H4" s="368">
        <v>2</v>
      </c>
      <c r="I4" s="381">
        <v>1</v>
      </c>
      <c r="J4" s="445">
        <v>0</v>
      </c>
      <c r="K4" s="381">
        <v>1</v>
      </c>
      <c r="L4" s="456">
        <f>64/474</f>
        <v>0.13502109704641349</v>
      </c>
      <c r="M4" s="465"/>
      <c r="N4" s="408"/>
      <c r="O4" s="418" t="s">
        <v>1451</v>
      </c>
      <c r="P4" s="425" t="s">
        <v>1452</v>
      </c>
    </row>
    <row r="5" spans="1:16" s="336" customFormat="1" x14ac:dyDescent="0.3">
      <c r="A5" s="343" t="s">
        <v>1443</v>
      </c>
      <c r="B5" s="395" t="s">
        <v>1444</v>
      </c>
      <c r="C5" s="396" t="s">
        <v>1445</v>
      </c>
      <c r="D5" s="354" t="s">
        <v>1449</v>
      </c>
      <c r="E5" s="6" t="s">
        <v>1453</v>
      </c>
      <c r="F5" s="379">
        <v>0</v>
      </c>
      <c r="G5" s="434">
        <v>0</v>
      </c>
      <c r="H5" s="380">
        <v>0</v>
      </c>
      <c r="I5" s="403"/>
      <c r="J5" s="446">
        <v>0</v>
      </c>
      <c r="K5" s="403">
        <v>1</v>
      </c>
      <c r="L5" s="458">
        <f>70/474</f>
        <v>0.14767932489451477</v>
      </c>
      <c r="M5" s="457"/>
      <c r="N5" s="411"/>
      <c r="O5" s="419" t="s">
        <v>1454</v>
      </c>
      <c r="P5" s="370"/>
    </row>
    <row r="6" spans="1:16" s="337" customFormat="1" x14ac:dyDescent="0.3">
      <c r="A6" s="343" t="s">
        <v>1443</v>
      </c>
      <c r="B6" s="395" t="s">
        <v>1444</v>
      </c>
      <c r="C6" s="396" t="s">
        <v>1445</v>
      </c>
      <c r="D6" s="354" t="s">
        <v>1455</v>
      </c>
      <c r="E6" s="6" t="s">
        <v>1456</v>
      </c>
      <c r="F6" s="379">
        <v>0</v>
      </c>
      <c r="G6" s="434">
        <v>0</v>
      </c>
      <c r="H6" s="401">
        <v>0</v>
      </c>
      <c r="I6" s="398">
        <v>0</v>
      </c>
      <c r="J6" s="444">
        <v>0</v>
      </c>
      <c r="K6" s="403">
        <v>1</v>
      </c>
      <c r="L6" s="457">
        <f>3/474</f>
        <v>6.3291139240506328E-3</v>
      </c>
      <c r="M6" s="457"/>
      <c r="N6" s="411"/>
      <c r="O6" s="419"/>
      <c r="P6" s="370"/>
    </row>
    <row r="7" spans="1:16" s="337" customFormat="1" x14ac:dyDescent="0.3">
      <c r="A7" s="343" t="s">
        <v>1443</v>
      </c>
      <c r="B7" s="395" t="s">
        <v>1444</v>
      </c>
      <c r="C7" s="396" t="s">
        <v>1445</v>
      </c>
      <c r="D7" s="354" t="s">
        <v>1455</v>
      </c>
      <c r="E7" s="6" t="s">
        <v>1455</v>
      </c>
      <c r="F7" s="379">
        <v>0</v>
      </c>
      <c r="G7" s="434">
        <v>0</v>
      </c>
      <c r="H7" s="401">
        <v>0</v>
      </c>
      <c r="I7" s="398">
        <v>0</v>
      </c>
      <c r="J7" s="444">
        <v>0</v>
      </c>
      <c r="K7" s="403">
        <v>1</v>
      </c>
      <c r="L7" s="458">
        <f>70/474</f>
        <v>0.14767932489451477</v>
      </c>
      <c r="M7" s="457"/>
      <c r="N7" s="411"/>
      <c r="O7" s="419" t="s">
        <v>1457</v>
      </c>
      <c r="P7" s="370"/>
    </row>
    <row r="8" spans="1:16" s="338" customFormat="1" x14ac:dyDescent="0.3">
      <c r="A8" s="349" t="s">
        <v>1443</v>
      </c>
      <c r="B8" s="395" t="s">
        <v>1458</v>
      </c>
      <c r="C8" s="396" t="s">
        <v>1459</v>
      </c>
      <c r="D8" s="354" t="s">
        <v>1460</v>
      </c>
      <c r="E8" s="470" t="s">
        <v>52</v>
      </c>
      <c r="F8" s="382">
        <v>2</v>
      </c>
      <c r="G8" s="436">
        <v>2</v>
      </c>
      <c r="H8" s="369">
        <v>2</v>
      </c>
      <c r="I8" s="382">
        <v>7</v>
      </c>
      <c r="J8" s="447">
        <v>0</v>
      </c>
      <c r="K8" s="382">
        <v>1</v>
      </c>
      <c r="L8" s="459">
        <f>41/474</f>
        <v>8.6497890295358648E-2</v>
      </c>
      <c r="M8" s="459"/>
      <c r="N8" s="412"/>
      <c r="O8" s="422" t="s">
        <v>1461</v>
      </c>
      <c r="P8" s="371" t="s">
        <v>1462</v>
      </c>
    </row>
    <row r="9" spans="1:16" s="339" customFormat="1" x14ac:dyDescent="0.3">
      <c r="A9" s="343" t="s">
        <v>1443</v>
      </c>
      <c r="B9" s="232" t="s">
        <v>1458</v>
      </c>
      <c r="C9" s="148" t="s">
        <v>1463</v>
      </c>
      <c r="D9" s="354" t="s">
        <v>1464</v>
      </c>
      <c r="E9" s="6" t="s">
        <v>1465</v>
      </c>
      <c r="F9" s="383">
        <v>0</v>
      </c>
      <c r="G9" s="437">
        <v>0</v>
      </c>
      <c r="H9" s="402">
        <v>0</v>
      </c>
      <c r="I9" s="399">
        <v>0</v>
      </c>
      <c r="J9" s="448">
        <v>0</v>
      </c>
      <c r="K9" s="404">
        <v>1</v>
      </c>
      <c r="L9" s="460">
        <f>170/474</f>
        <v>0.35864978902953587</v>
      </c>
      <c r="M9" s="460"/>
      <c r="N9" s="409"/>
      <c r="O9" s="420" t="s">
        <v>1461</v>
      </c>
      <c r="P9" s="367"/>
    </row>
    <row r="10" spans="1:16" s="340" customFormat="1" x14ac:dyDescent="0.3">
      <c r="A10" s="343" t="s">
        <v>1443</v>
      </c>
      <c r="B10" s="232" t="s">
        <v>1458</v>
      </c>
      <c r="C10" s="148" t="s">
        <v>1463</v>
      </c>
      <c r="D10" s="354" t="s">
        <v>1464</v>
      </c>
      <c r="E10" s="6" t="s">
        <v>1466</v>
      </c>
      <c r="F10" s="383">
        <v>0</v>
      </c>
      <c r="G10" s="437">
        <v>0</v>
      </c>
      <c r="H10" s="402">
        <v>0</v>
      </c>
      <c r="I10" s="399">
        <v>0</v>
      </c>
      <c r="J10" s="448">
        <v>0</v>
      </c>
      <c r="K10" s="404">
        <v>1</v>
      </c>
      <c r="L10" s="460">
        <f>2/474</f>
        <v>4.2194092827004216E-3</v>
      </c>
      <c r="M10" s="460"/>
      <c r="N10" s="409"/>
      <c r="O10" s="420"/>
      <c r="P10" s="367"/>
    </row>
    <row r="11" spans="1:16" s="341" customFormat="1" x14ac:dyDescent="0.3">
      <c r="A11" s="343" t="s">
        <v>1443</v>
      </c>
      <c r="B11" s="232" t="s">
        <v>1458</v>
      </c>
      <c r="C11" s="148" t="s">
        <v>1463</v>
      </c>
      <c r="D11" s="354" t="s">
        <v>1464</v>
      </c>
      <c r="E11" s="6" t="s">
        <v>1515</v>
      </c>
      <c r="F11" s="383">
        <v>0</v>
      </c>
      <c r="G11" s="437">
        <v>0</v>
      </c>
      <c r="H11" s="402">
        <v>0</v>
      </c>
      <c r="I11" s="399">
        <v>0</v>
      </c>
      <c r="J11" s="448">
        <v>0</v>
      </c>
      <c r="K11" s="404">
        <v>1</v>
      </c>
      <c r="L11" s="460">
        <f>43/474</f>
        <v>9.0717299578059074E-2</v>
      </c>
      <c r="M11" s="460"/>
      <c r="N11" s="409"/>
      <c r="O11" s="420"/>
      <c r="P11" s="367"/>
    </row>
    <row r="12" spans="1:16" s="339" customFormat="1" x14ac:dyDescent="0.3">
      <c r="A12" s="343" t="s">
        <v>1443</v>
      </c>
      <c r="B12" s="232" t="s">
        <v>1458</v>
      </c>
      <c r="C12" s="148" t="s">
        <v>1467</v>
      </c>
      <c r="D12" s="354" t="s">
        <v>1468</v>
      </c>
      <c r="E12" s="470" t="s">
        <v>1517</v>
      </c>
      <c r="F12" s="383">
        <v>4</v>
      </c>
      <c r="G12" s="437">
        <v>4</v>
      </c>
      <c r="H12" s="384">
        <v>7</v>
      </c>
      <c r="I12" s="404">
        <v>8</v>
      </c>
      <c r="J12" s="449">
        <v>1</v>
      </c>
      <c r="K12" s="404">
        <v>1</v>
      </c>
      <c r="L12" s="460">
        <f>78/474</f>
        <v>0.16455696202531644</v>
      </c>
      <c r="M12" s="460"/>
      <c r="N12" s="409"/>
      <c r="O12" s="420" t="s">
        <v>1469</v>
      </c>
      <c r="P12" s="367" t="s">
        <v>1452</v>
      </c>
    </row>
    <row r="13" spans="1:16" s="341" customFormat="1" ht="15" thickBot="1" x14ac:dyDescent="0.35">
      <c r="A13" s="350" t="s">
        <v>1443</v>
      </c>
      <c r="B13" s="360" t="s">
        <v>1458</v>
      </c>
      <c r="C13" s="150" t="s">
        <v>1467</v>
      </c>
      <c r="D13" s="355" t="s">
        <v>1470</v>
      </c>
      <c r="E13" s="471" t="s">
        <v>86</v>
      </c>
      <c r="F13" s="385">
        <v>0</v>
      </c>
      <c r="G13" s="438">
        <v>1</v>
      </c>
      <c r="H13" s="386">
        <v>1</v>
      </c>
      <c r="I13" s="405">
        <v>1</v>
      </c>
      <c r="J13" s="450">
        <v>0</v>
      </c>
      <c r="K13" s="404">
        <v>1</v>
      </c>
      <c r="L13" s="460">
        <f>13/474</f>
        <v>2.7426160337552744E-2</v>
      </c>
      <c r="M13" s="460"/>
      <c r="N13" s="409"/>
      <c r="O13" s="423" t="s">
        <v>1454</v>
      </c>
      <c r="P13" s="372" t="s">
        <v>1462</v>
      </c>
    </row>
    <row r="14" spans="1:16" x14ac:dyDescent="0.3">
      <c r="A14" s="352" t="s">
        <v>1471</v>
      </c>
      <c r="B14" s="361" t="s">
        <v>1472</v>
      </c>
      <c r="C14" s="115" t="s">
        <v>1473</v>
      </c>
      <c r="D14" s="356" t="s">
        <v>1474</v>
      </c>
      <c r="E14" s="353" t="s">
        <v>1474</v>
      </c>
      <c r="F14" s="387">
        <v>0</v>
      </c>
      <c r="G14" s="210">
        <v>0</v>
      </c>
      <c r="H14" s="373">
        <v>0</v>
      </c>
      <c r="I14" s="406">
        <v>0</v>
      </c>
      <c r="J14" s="451">
        <v>0</v>
      </c>
      <c r="K14" s="314">
        <v>1</v>
      </c>
      <c r="L14" s="461"/>
      <c r="M14" s="461"/>
      <c r="N14" s="416"/>
      <c r="O14" s="327"/>
      <c r="P14" s="426"/>
    </row>
    <row r="15" spans="1:16" x14ac:dyDescent="0.3">
      <c r="A15" s="343" t="s">
        <v>1471</v>
      </c>
      <c r="B15" s="232" t="s">
        <v>1475</v>
      </c>
      <c r="C15" s="148" t="s">
        <v>1476</v>
      </c>
      <c r="D15" s="354" t="s">
        <v>1477</v>
      </c>
      <c r="E15" s="342" t="s">
        <v>1513</v>
      </c>
      <c r="F15" s="387">
        <v>0</v>
      </c>
      <c r="G15" s="210">
        <v>0</v>
      </c>
      <c r="H15" s="373">
        <v>0</v>
      </c>
      <c r="I15" s="400">
        <v>0</v>
      </c>
      <c r="J15" s="452">
        <v>0</v>
      </c>
      <c r="K15" s="278">
        <v>1</v>
      </c>
      <c r="L15" s="462"/>
      <c r="M15" s="462"/>
      <c r="N15" s="413"/>
      <c r="O15" s="327"/>
      <c r="P15" s="427"/>
    </row>
    <row r="16" spans="1:16" x14ac:dyDescent="0.3">
      <c r="A16" s="91" t="s">
        <v>1471</v>
      </c>
      <c r="B16" s="362" t="s">
        <v>1475</v>
      </c>
      <c r="C16" s="3" t="s">
        <v>1478</v>
      </c>
      <c r="D16" s="357"/>
      <c r="E16" s="342" t="s">
        <v>1478</v>
      </c>
      <c r="F16" s="387">
        <v>0</v>
      </c>
      <c r="G16" s="210">
        <v>0</v>
      </c>
      <c r="H16" s="373">
        <v>0</v>
      </c>
      <c r="I16" s="400">
        <v>0</v>
      </c>
      <c r="J16" s="452">
        <v>0</v>
      </c>
      <c r="K16" s="278">
        <v>1</v>
      </c>
      <c r="L16" s="462"/>
      <c r="M16" s="462"/>
      <c r="N16" s="413"/>
      <c r="O16" s="327"/>
      <c r="P16" s="427"/>
    </row>
    <row r="17" spans="1:16" x14ac:dyDescent="0.3">
      <c r="A17" s="91" t="s">
        <v>1471</v>
      </c>
      <c r="B17" s="362" t="s">
        <v>1479</v>
      </c>
      <c r="C17" s="3" t="s">
        <v>1480</v>
      </c>
      <c r="D17" s="357" t="s">
        <v>1481</v>
      </c>
      <c r="E17" s="469" t="s">
        <v>96</v>
      </c>
      <c r="F17" s="388">
        <v>0</v>
      </c>
      <c r="G17" s="439">
        <v>1</v>
      </c>
      <c r="H17" s="374">
        <v>1</v>
      </c>
      <c r="I17" s="400">
        <v>0</v>
      </c>
      <c r="J17" s="452">
        <v>1</v>
      </c>
      <c r="K17" s="278">
        <v>1</v>
      </c>
      <c r="L17" s="462">
        <f>3/474</f>
        <v>6.3291139240506328E-3</v>
      </c>
      <c r="M17" s="462"/>
      <c r="N17" s="413"/>
      <c r="O17" s="327" t="s">
        <v>1454</v>
      </c>
      <c r="P17" s="427" t="s">
        <v>1452</v>
      </c>
    </row>
    <row r="18" spans="1:16" x14ac:dyDescent="0.3">
      <c r="A18" s="91" t="s">
        <v>1471</v>
      </c>
      <c r="B18" s="362" t="s">
        <v>1479</v>
      </c>
      <c r="C18" s="3" t="s">
        <v>1480</v>
      </c>
      <c r="D18" s="357" t="s">
        <v>1482</v>
      </c>
      <c r="E18" s="344" t="s">
        <v>1483</v>
      </c>
      <c r="F18" s="388">
        <v>0</v>
      </c>
      <c r="G18" s="439">
        <v>0</v>
      </c>
      <c r="H18" s="373">
        <v>0</v>
      </c>
      <c r="I18" s="400">
        <v>0</v>
      </c>
      <c r="J18" s="452">
        <v>0</v>
      </c>
      <c r="K18" s="278">
        <v>1</v>
      </c>
      <c r="L18" s="462"/>
      <c r="M18" s="462"/>
      <c r="N18" s="413"/>
      <c r="O18" s="327"/>
      <c r="P18" s="427"/>
    </row>
    <row r="19" spans="1:16" x14ac:dyDescent="0.3">
      <c r="A19" s="91" t="s">
        <v>1471</v>
      </c>
      <c r="B19" s="362" t="s">
        <v>1479</v>
      </c>
      <c r="C19" s="3" t="s">
        <v>1253</v>
      </c>
      <c r="D19" s="357" t="s">
        <v>1484</v>
      </c>
      <c r="E19" s="469" t="s">
        <v>89</v>
      </c>
      <c r="F19" s="388">
        <v>4</v>
      </c>
      <c r="G19" s="439">
        <v>6</v>
      </c>
      <c r="H19" s="374">
        <v>6</v>
      </c>
      <c r="I19" s="278">
        <v>2</v>
      </c>
      <c r="J19" s="453">
        <v>5</v>
      </c>
      <c r="K19" s="278">
        <v>1</v>
      </c>
      <c r="L19" s="462">
        <f>122/474</f>
        <v>0.25738396624472576</v>
      </c>
      <c r="M19" s="462"/>
      <c r="N19" s="413"/>
      <c r="O19" s="327" t="s">
        <v>1447</v>
      </c>
      <c r="P19" s="427" t="s">
        <v>1462</v>
      </c>
    </row>
    <row r="20" spans="1:16" x14ac:dyDescent="0.3">
      <c r="A20" s="91" t="s">
        <v>1471</v>
      </c>
      <c r="B20" s="362" t="s">
        <v>1479</v>
      </c>
      <c r="C20" s="3" t="s">
        <v>1253</v>
      </c>
      <c r="D20" s="357" t="s">
        <v>1485</v>
      </c>
      <c r="E20" s="344" t="s">
        <v>1486</v>
      </c>
      <c r="F20" s="388">
        <v>0</v>
      </c>
      <c r="G20" s="439">
        <v>0</v>
      </c>
      <c r="H20" s="373">
        <v>0</v>
      </c>
      <c r="I20" s="400">
        <v>0</v>
      </c>
      <c r="J20" s="452">
        <v>0</v>
      </c>
      <c r="K20" s="278">
        <v>1</v>
      </c>
      <c r="L20" s="462"/>
      <c r="M20" s="462"/>
      <c r="N20" s="413"/>
      <c r="O20" s="327"/>
      <c r="P20" s="427"/>
    </row>
    <row r="21" spans="1:16" x14ac:dyDescent="0.3">
      <c r="A21" s="91" t="s">
        <v>1471</v>
      </c>
      <c r="B21" s="362" t="s">
        <v>1487</v>
      </c>
      <c r="C21" s="3" t="s">
        <v>1488</v>
      </c>
      <c r="D21" s="357" t="s">
        <v>1489</v>
      </c>
      <c r="E21" s="342" t="s">
        <v>1490</v>
      </c>
      <c r="F21" s="387">
        <v>0</v>
      </c>
      <c r="G21" s="210">
        <v>0</v>
      </c>
      <c r="H21" s="373">
        <v>0</v>
      </c>
      <c r="I21" s="400">
        <v>0</v>
      </c>
      <c r="J21" s="452">
        <v>0</v>
      </c>
      <c r="K21" s="278">
        <v>1</v>
      </c>
      <c r="L21" s="462"/>
      <c r="M21" s="462"/>
      <c r="N21" s="413"/>
      <c r="O21" s="327"/>
      <c r="P21" s="427"/>
    </row>
    <row r="22" spans="1:16" ht="15" thickBot="1" x14ac:dyDescent="0.35">
      <c r="A22" s="92" t="s">
        <v>1471</v>
      </c>
      <c r="B22" s="363" t="s">
        <v>1491</v>
      </c>
      <c r="C22" s="127"/>
      <c r="D22" s="358"/>
      <c r="E22" s="351"/>
      <c r="F22" s="390">
        <v>0</v>
      </c>
      <c r="G22" s="440">
        <v>0</v>
      </c>
      <c r="H22" s="375">
        <v>0</v>
      </c>
      <c r="I22" s="311">
        <v>0</v>
      </c>
      <c r="J22" s="454">
        <v>0</v>
      </c>
      <c r="K22" s="279">
        <v>1</v>
      </c>
      <c r="L22" s="463"/>
      <c r="M22" s="463"/>
      <c r="N22" s="415"/>
      <c r="O22" s="328"/>
      <c r="P22" s="428"/>
    </row>
    <row r="23" spans="1:16" x14ac:dyDescent="0.3">
      <c r="A23" s="91" t="s">
        <v>1492</v>
      </c>
      <c r="B23" s="362" t="s">
        <v>1191</v>
      </c>
      <c r="C23" s="3" t="s">
        <v>1493</v>
      </c>
      <c r="D23" s="357" t="s">
        <v>1494</v>
      </c>
      <c r="E23" s="469" t="s">
        <v>63</v>
      </c>
      <c r="F23" s="389">
        <v>4</v>
      </c>
      <c r="G23" s="439">
        <v>6</v>
      </c>
      <c r="H23" s="374">
        <v>6</v>
      </c>
      <c r="I23" s="278">
        <v>1</v>
      </c>
      <c r="J23" s="453">
        <v>1</v>
      </c>
      <c r="K23" s="400">
        <v>0</v>
      </c>
      <c r="L23" s="464"/>
      <c r="M23" s="464"/>
      <c r="N23" s="414"/>
      <c r="O23" s="421" t="s">
        <v>1461</v>
      </c>
      <c r="P23" s="429" t="s">
        <v>1452</v>
      </c>
    </row>
    <row r="24" spans="1:16" x14ac:dyDescent="0.3">
      <c r="A24" s="91" t="s">
        <v>1492</v>
      </c>
      <c r="B24" s="362" t="s">
        <v>1191</v>
      </c>
      <c r="C24" s="3" t="s">
        <v>1495</v>
      </c>
      <c r="D24" s="357" t="s">
        <v>1496</v>
      </c>
      <c r="E24" s="469" t="s">
        <v>1497</v>
      </c>
      <c r="F24" s="389">
        <v>0</v>
      </c>
      <c r="G24" s="439">
        <v>0</v>
      </c>
      <c r="H24" s="373">
        <v>1</v>
      </c>
      <c r="I24" s="278">
        <v>4</v>
      </c>
      <c r="J24" s="452">
        <v>0</v>
      </c>
      <c r="K24" s="278">
        <v>1</v>
      </c>
      <c r="L24" s="462"/>
      <c r="M24" s="462"/>
      <c r="N24" s="413"/>
      <c r="O24" s="327" t="s">
        <v>1498</v>
      </c>
      <c r="P24" s="427" t="s">
        <v>1448</v>
      </c>
    </row>
    <row r="25" spans="1:16" x14ac:dyDescent="0.3">
      <c r="A25" s="91" t="s">
        <v>1492</v>
      </c>
      <c r="B25" s="362" t="s">
        <v>1191</v>
      </c>
      <c r="C25" s="3" t="s">
        <v>1495</v>
      </c>
      <c r="D25" s="359" t="s">
        <v>1496</v>
      </c>
      <c r="E25" s="344" t="s">
        <v>1499</v>
      </c>
      <c r="F25" s="389">
        <v>0</v>
      </c>
      <c r="G25" s="439">
        <v>0</v>
      </c>
      <c r="H25" s="373">
        <v>0</v>
      </c>
      <c r="I25" s="400">
        <v>0</v>
      </c>
      <c r="J25" s="452">
        <v>0</v>
      </c>
      <c r="K25" s="278">
        <v>1</v>
      </c>
      <c r="L25" s="462">
        <f>21/474</f>
        <v>4.4303797468354431E-2</v>
      </c>
      <c r="M25" s="462"/>
      <c r="N25" s="413"/>
      <c r="O25" s="327"/>
      <c r="P25" s="427"/>
    </row>
    <row r="26" spans="1:16" x14ac:dyDescent="0.3">
      <c r="A26" s="91" t="s">
        <v>1492</v>
      </c>
      <c r="B26" s="362" t="s">
        <v>1191</v>
      </c>
      <c r="C26" s="3" t="s">
        <v>1500</v>
      </c>
      <c r="D26" s="357" t="s">
        <v>1501</v>
      </c>
      <c r="E26" s="469" t="s">
        <v>227</v>
      </c>
      <c r="F26" s="389">
        <v>0</v>
      </c>
      <c r="G26" s="439">
        <v>1</v>
      </c>
      <c r="H26" s="374">
        <v>0</v>
      </c>
      <c r="I26" s="278">
        <v>2</v>
      </c>
      <c r="J26" s="452">
        <v>0</v>
      </c>
      <c r="K26" s="278">
        <v>1</v>
      </c>
      <c r="L26" s="462"/>
      <c r="M26" s="462"/>
      <c r="N26" s="413"/>
      <c r="O26" s="327" t="s">
        <v>1498</v>
      </c>
      <c r="P26" s="427" t="s">
        <v>1452</v>
      </c>
    </row>
    <row r="27" spans="1:16" x14ac:dyDescent="0.3">
      <c r="A27" s="91" t="s">
        <v>1492</v>
      </c>
      <c r="B27" s="362" t="s">
        <v>1191</v>
      </c>
      <c r="C27" s="3" t="s">
        <v>1502</v>
      </c>
      <c r="D27" s="357" t="s">
        <v>1503</v>
      </c>
      <c r="E27" s="342" t="s">
        <v>1504</v>
      </c>
      <c r="F27" s="207">
        <v>0</v>
      </c>
      <c r="G27" s="210">
        <v>0</v>
      </c>
      <c r="H27" s="373">
        <v>0</v>
      </c>
      <c r="I27" s="400">
        <v>0</v>
      </c>
      <c r="J27" s="452">
        <v>0</v>
      </c>
      <c r="K27" s="278">
        <v>1</v>
      </c>
      <c r="L27" s="462"/>
      <c r="M27" s="462"/>
      <c r="N27" s="413"/>
      <c r="O27" s="327"/>
      <c r="P27" s="427"/>
    </row>
    <row r="28" spans="1:16" x14ac:dyDescent="0.3">
      <c r="A28" s="91" t="s">
        <v>1492</v>
      </c>
      <c r="B28" s="362" t="s">
        <v>1191</v>
      </c>
      <c r="C28" s="3" t="s">
        <v>1505</v>
      </c>
      <c r="D28" s="357" t="s">
        <v>1506</v>
      </c>
      <c r="E28" s="469" t="s">
        <v>230</v>
      </c>
      <c r="F28" s="389">
        <v>0</v>
      </c>
      <c r="G28" s="439">
        <v>1</v>
      </c>
      <c r="H28" s="374">
        <v>0</v>
      </c>
      <c r="I28" s="278">
        <v>2</v>
      </c>
      <c r="J28" s="452">
        <v>0</v>
      </c>
      <c r="K28" s="278">
        <v>1</v>
      </c>
      <c r="L28" s="462"/>
      <c r="M28" s="462"/>
      <c r="N28" s="413"/>
      <c r="O28" s="327" t="s">
        <v>1507</v>
      </c>
      <c r="P28" s="427" t="s">
        <v>1448</v>
      </c>
    </row>
    <row r="29" spans="1:16" x14ac:dyDescent="0.3">
      <c r="A29" s="91" t="s">
        <v>1492</v>
      </c>
      <c r="B29" s="362" t="s">
        <v>1191</v>
      </c>
      <c r="C29" s="3" t="s">
        <v>1493</v>
      </c>
      <c r="D29" s="357" t="s">
        <v>1508</v>
      </c>
      <c r="E29" s="342" t="s">
        <v>1509</v>
      </c>
      <c r="F29" s="207">
        <v>0</v>
      </c>
      <c r="G29" s="210">
        <v>0</v>
      </c>
      <c r="H29" s="373">
        <v>0</v>
      </c>
      <c r="I29" s="400">
        <v>0</v>
      </c>
      <c r="J29" s="452">
        <v>0</v>
      </c>
      <c r="K29" s="278">
        <v>1</v>
      </c>
      <c r="L29" s="462"/>
      <c r="M29" s="462"/>
      <c r="N29" s="413"/>
      <c r="O29" s="327"/>
      <c r="P29" s="427"/>
    </row>
    <row r="30" spans="1:16" x14ac:dyDescent="0.3">
      <c r="A30" s="91" t="s">
        <v>1492</v>
      </c>
      <c r="B30" s="362" t="s">
        <v>1191</v>
      </c>
      <c r="C30" s="3" t="s">
        <v>1493</v>
      </c>
      <c r="D30" s="357" t="s">
        <v>1508</v>
      </c>
      <c r="E30" s="469" t="s">
        <v>55</v>
      </c>
      <c r="F30" s="389">
        <v>3</v>
      </c>
      <c r="G30" s="439">
        <v>3</v>
      </c>
      <c r="H30" s="374">
        <v>5</v>
      </c>
      <c r="I30" s="278">
        <v>15</v>
      </c>
      <c r="J30" s="452">
        <v>0</v>
      </c>
      <c r="K30" s="278">
        <v>1</v>
      </c>
      <c r="L30" s="462"/>
      <c r="M30" s="462"/>
      <c r="N30" s="413"/>
      <c r="O30" s="327" t="s">
        <v>1461</v>
      </c>
      <c r="P30" s="427" t="s">
        <v>1448</v>
      </c>
    </row>
    <row r="31" spans="1:16" x14ac:dyDescent="0.3">
      <c r="A31" s="91" t="s">
        <v>1492</v>
      </c>
      <c r="B31" s="362" t="s">
        <v>1191</v>
      </c>
      <c r="C31" s="3" t="s">
        <v>1493</v>
      </c>
      <c r="D31" s="357" t="s">
        <v>1510</v>
      </c>
      <c r="E31" s="469" t="s">
        <v>225</v>
      </c>
      <c r="F31" s="389">
        <v>1</v>
      </c>
      <c r="G31" s="439">
        <v>1</v>
      </c>
      <c r="H31" s="374">
        <v>0</v>
      </c>
      <c r="I31" s="400">
        <v>0</v>
      </c>
      <c r="J31" s="452">
        <v>0</v>
      </c>
      <c r="K31" s="278">
        <v>1</v>
      </c>
      <c r="L31" s="462"/>
      <c r="M31" s="462"/>
      <c r="N31" s="413"/>
      <c r="O31" s="327" t="s">
        <v>1498</v>
      </c>
      <c r="P31" s="427" t="s">
        <v>1462</v>
      </c>
    </row>
    <row r="32" spans="1:16" x14ac:dyDescent="0.3">
      <c r="A32" s="91" t="s">
        <v>1492</v>
      </c>
      <c r="B32" s="362" t="s">
        <v>1191</v>
      </c>
      <c r="C32" s="3" t="s">
        <v>1493</v>
      </c>
      <c r="D32" s="357" t="s">
        <v>1511</v>
      </c>
      <c r="E32" s="469" t="s">
        <v>47</v>
      </c>
      <c r="F32" s="389">
        <v>3</v>
      </c>
      <c r="G32" s="439">
        <v>4</v>
      </c>
      <c r="H32" s="374">
        <v>3</v>
      </c>
      <c r="I32" s="278">
        <v>10</v>
      </c>
      <c r="J32" s="453">
        <v>0</v>
      </c>
      <c r="K32" s="278">
        <v>1</v>
      </c>
      <c r="L32" s="462"/>
      <c r="M32" s="462"/>
      <c r="N32" s="413"/>
      <c r="O32" s="327" t="s">
        <v>1498</v>
      </c>
      <c r="P32" s="427" t="s">
        <v>1448</v>
      </c>
    </row>
    <row r="33" spans="1:16" x14ac:dyDescent="0.3">
      <c r="A33" s="91" t="s">
        <v>1492</v>
      </c>
      <c r="B33" s="362" t="s">
        <v>1191</v>
      </c>
      <c r="C33" s="3" t="s">
        <v>1493</v>
      </c>
      <c r="D33" s="357" t="s">
        <v>1494</v>
      </c>
      <c r="E33" s="469" t="s">
        <v>45</v>
      </c>
      <c r="F33" s="389">
        <v>1</v>
      </c>
      <c r="G33" s="439">
        <v>3</v>
      </c>
      <c r="H33" s="374">
        <v>3</v>
      </c>
      <c r="I33" s="278">
        <v>8</v>
      </c>
      <c r="J33" s="452">
        <v>0</v>
      </c>
      <c r="K33" s="278">
        <v>1</v>
      </c>
      <c r="L33" s="462"/>
      <c r="M33" s="462"/>
      <c r="N33" s="413"/>
      <c r="O33" s="327" t="s">
        <v>1461</v>
      </c>
      <c r="P33" s="427" t="s">
        <v>1452</v>
      </c>
    </row>
    <row r="34" spans="1:16" ht="15" thickBot="1" x14ac:dyDescent="0.35">
      <c r="A34" s="92" t="s">
        <v>1492</v>
      </c>
      <c r="B34" s="363" t="s">
        <v>1191</v>
      </c>
      <c r="C34" s="127" t="s">
        <v>1493</v>
      </c>
      <c r="D34" s="358" t="s">
        <v>1512</v>
      </c>
      <c r="E34" s="472" t="s">
        <v>57</v>
      </c>
      <c r="F34" s="391">
        <v>2</v>
      </c>
      <c r="G34" s="441">
        <v>5</v>
      </c>
      <c r="H34" s="376">
        <v>4</v>
      </c>
      <c r="I34" s="279">
        <v>17</v>
      </c>
      <c r="J34" s="454">
        <v>0</v>
      </c>
      <c r="K34" s="279">
        <v>1</v>
      </c>
      <c r="L34" s="463"/>
      <c r="M34" s="463"/>
      <c r="N34" s="415"/>
      <c r="O34" s="328" t="s">
        <v>1461</v>
      </c>
      <c r="P34" s="428" t="s">
        <v>1448</v>
      </c>
    </row>
    <row r="35" spans="1:16" x14ac:dyDescent="0.3">
      <c r="E35" s="22"/>
      <c r="F35" s="22"/>
      <c r="G35" s="22"/>
    </row>
  </sheetData>
  <conditionalFormatting sqref="A2:P34">
    <cfRule type="cellIs" dxfId="111" priority="3" operator="equal">
      <formula>0</formula>
    </cfRule>
    <cfRule type="containsBlanks" dxfId="110" priority="4">
      <formula>LEN(TRIM(A2))=0</formula>
    </cfRule>
  </conditionalFormatting>
  <conditionalFormatting sqref="F2:K34">
    <cfRule type="cellIs" dxfId="109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abSelected="1" workbookViewId="0">
      <selection activeCell="B8" sqref="B8"/>
    </sheetView>
  </sheetViews>
  <sheetFormatPr baseColWidth="10" defaultColWidth="11.5546875" defaultRowHeight="14.4" x14ac:dyDescent="0.3"/>
  <cols>
    <col min="1" max="2" width="11.5546875" style="8"/>
    <col min="3" max="3" width="11.5546875" style="88"/>
    <col min="4" max="4" width="14.6640625" style="88" bestFit="1" customWidth="1"/>
    <col min="5" max="5" width="50.33203125" style="8" customWidth="1"/>
    <col min="6" max="6" width="8.88671875" style="22" bestFit="1" customWidth="1"/>
    <col min="7" max="7" width="8.88671875" style="22" customWidth="1"/>
    <col min="8" max="8" width="15.44140625" style="22" customWidth="1"/>
    <col min="9" max="9" width="16.88671875" style="22" bestFit="1" customWidth="1"/>
    <col min="10" max="10" width="17" style="22" bestFit="1" customWidth="1"/>
    <col min="11" max="11" width="17" style="22" customWidth="1"/>
    <col min="12" max="12" width="12.44140625" style="22" bestFit="1" customWidth="1"/>
    <col min="13" max="16384" width="11.5546875" style="8"/>
  </cols>
  <sheetData>
    <row r="1" spans="1:12" s="168" customFormat="1" ht="29.4" thickBot="1" x14ac:dyDescent="0.35">
      <c r="A1" s="174" t="s">
        <v>2178</v>
      </c>
      <c r="B1" s="174" t="s">
        <v>2172</v>
      </c>
      <c r="C1" s="174" t="s">
        <v>2162</v>
      </c>
      <c r="D1" s="174" t="s">
        <v>2164</v>
      </c>
      <c r="E1" s="174" t="s">
        <v>2163</v>
      </c>
      <c r="F1" s="174" t="s">
        <v>215</v>
      </c>
      <c r="G1" s="174" t="s">
        <v>2177</v>
      </c>
      <c r="H1" s="175" t="s">
        <v>2180</v>
      </c>
      <c r="I1" s="174" t="s">
        <v>147</v>
      </c>
      <c r="J1" s="174" t="s">
        <v>148</v>
      </c>
      <c r="K1" s="174" t="s">
        <v>2179</v>
      </c>
      <c r="L1" s="174" t="s">
        <v>339</v>
      </c>
    </row>
    <row r="2" spans="1:12" x14ac:dyDescent="0.3">
      <c r="A2" s="166" t="s">
        <v>20</v>
      </c>
      <c r="B2" s="166" t="s">
        <v>20</v>
      </c>
      <c r="C2" s="176" t="s">
        <v>144</v>
      </c>
      <c r="D2" s="177" t="s">
        <v>2167</v>
      </c>
      <c r="E2" s="148" t="s">
        <v>37</v>
      </c>
      <c r="F2" s="190"/>
      <c r="G2">
        <v>5</v>
      </c>
      <c r="H2" s="189"/>
      <c r="I2" s="189"/>
      <c r="J2" s="16">
        <v>0.13</v>
      </c>
      <c r="K2" s="186" t="s">
        <v>511</v>
      </c>
      <c r="L2" s="186">
        <v>0.39</v>
      </c>
    </row>
    <row r="3" spans="1:12" x14ac:dyDescent="0.3">
      <c r="A3" s="166" t="s">
        <v>21</v>
      </c>
      <c r="B3" s="166" t="s">
        <v>21</v>
      </c>
      <c r="C3" s="177" t="s">
        <v>144</v>
      </c>
      <c r="D3" s="177" t="s">
        <v>2167</v>
      </c>
      <c r="E3" s="148" t="s">
        <v>37</v>
      </c>
      <c r="F3" s="190"/>
      <c r="G3">
        <v>6</v>
      </c>
      <c r="H3" s="189"/>
      <c r="I3" s="189"/>
      <c r="J3" s="16">
        <v>0.01</v>
      </c>
      <c r="K3" s="186" t="s">
        <v>511</v>
      </c>
      <c r="L3" s="186">
        <v>0.81</v>
      </c>
    </row>
    <row r="4" spans="1:12" x14ac:dyDescent="0.3">
      <c r="A4" s="166" t="s">
        <v>22</v>
      </c>
      <c r="B4" s="166" t="s">
        <v>22</v>
      </c>
      <c r="C4" s="177" t="s">
        <v>144</v>
      </c>
      <c r="D4" s="177" t="s">
        <v>2167</v>
      </c>
      <c r="E4" s="148" t="s">
        <v>37</v>
      </c>
      <c r="F4" s="190"/>
      <c r="G4">
        <v>7</v>
      </c>
      <c r="H4" s="189"/>
      <c r="I4" s="189"/>
      <c r="J4" s="16">
        <v>0.04</v>
      </c>
      <c r="K4" s="186" t="s">
        <v>511</v>
      </c>
      <c r="L4" s="186">
        <v>0.77</v>
      </c>
    </row>
    <row r="5" spans="1:12" x14ac:dyDescent="0.3">
      <c r="A5" s="166" t="s">
        <v>23</v>
      </c>
      <c r="B5" s="166" t="s">
        <v>23</v>
      </c>
      <c r="C5" s="177" t="s">
        <v>144</v>
      </c>
      <c r="D5" s="177" t="s">
        <v>2167</v>
      </c>
      <c r="E5" s="148" t="s">
        <v>37</v>
      </c>
      <c r="F5" s="190"/>
      <c r="G5">
        <v>8</v>
      </c>
      <c r="H5" s="189"/>
      <c r="I5" s="189"/>
      <c r="J5" s="16">
        <v>0.1</v>
      </c>
      <c r="K5" s="186" t="s">
        <v>511</v>
      </c>
      <c r="L5" s="186">
        <v>1.66</v>
      </c>
    </row>
    <row r="6" spans="1:12" x14ac:dyDescent="0.3">
      <c r="A6" s="166" t="s">
        <v>25</v>
      </c>
      <c r="B6" s="166" t="s">
        <v>25</v>
      </c>
      <c r="C6" s="177" t="s">
        <v>144</v>
      </c>
      <c r="D6" s="177" t="s">
        <v>2167</v>
      </c>
      <c r="E6" s="148" t="s">
        <v>37</v>
      </c>
      <c r="F6" s="190"/>
      <c r="G6">
        <v>9</v>
      </c>
      <c r="H6" s="189"/>
      <c r="I6" s="189"/>
      <c r="J6" s="16">
        <v>0.01</v>
      </c>
      <c r="K6" s="186" t="s">
        <v>511</v>
      </c>
      <c r="L6" s="186">
        <v>0.06</v>
      </c>
    </row>
    <row r="7" spans="1:12" x14ac:dyDescent="0.3">
      <c r="A7" s="166" t="s">
        <v>27</v>
      </c>
      <c r="B7" s="166" t="s">
        <v>27</v>
      </c>
      <c r="C7" s="177" t="s">
        <v>144</v>
      </c>
      <c r="D7" s="177" t="s">
        <v>2167</v>
      </c>
      <c r="E7" s="148" t="s">
        <v>37</v>
      </c>
      <c r="F7" s="190"/>
      <c r="G7">
        <v>10</v>
      </c>
      <c r="H7" s="189"/>
      <c r="I7" s="189"/>
      <c r="J7" s="16">
        <v>0.02</v>
      </c>
      <c r="K7" s="186" t="s">
        <v>511</v>
      </c>
      <c r="L7" s="186">
        <v>0.56000000000000005</v>
      </c>
    </row>
    <row r="8" spans="1:12" x14ac:dyDescent="0.3">
      <c r="A8" s="166" t="s">
        <v>2061</v>
      </c>
      <c r="B8" s="166" t="s">
        <v>2061</v>
      </c>
      <c r="C8" s="177" t="s">
        <v>144</v>
      </c>
      <c r="D8" s="177" t="s">
        <v>2167</v>
      </c>
      <c r="E8" s="148" t="s">
        <v>37</v>
      </c>
      <c r="F8" s="190"/>
      <c r="G8">
        <v>11</v>
      </c>
      <c r="H8" s="189"/>
      <c r="I8" s="189"/>
      <c r="J8" s="16">
        <v>0.03</v>
      </c>
      <c r="K8" s="186" t="s">
        <v>511</v>
      </c>
      <c r="L8" s="186">
        <v>0.17</v>
      </c>
    </row>
    <row r="9" spans="1:12" x14ac:dyDescent="0.3">
      <c r="A9" s="166" t="s">
        <v>30</v>
      </c>
      <c r="B9" s="166" t="s">
        <v>30</v>
      </c>
      <c r="C9" s="177" t="s">
        <v>144</v>
      </c>
      <c r="D9" s="177" t="s">
        <v>2167</v>
      </c>
      <c r="E9" s="148" t="s">
        <v>37</v>
      </c>
      <c r="F9" s="190"/>
      <c r="G9">
        <v>12</v>
      </c>
      <c r="H9" s="189"/>
      <c r="I9" s="189"/>
      <c r="J9" s="16">
        <v>0.04</v>
      </c>
      <c r="K9" s="186" t="s">
        <v>511</v>
      </c>
      <c r="L9" s="186">
        <v>0.02</v>
      </c>
    </row>
    <row r="10" spans="1:12" x14ac:dyDescent="0.3">
      <c r="A10" s="166" t="s">
        <v>16</v>
      </c>
      <c r="B10" s="166" t="s">
        <v>16</v>
      </c>
      <c r="C10" s="177" t="s">
        <v>144</v>
      </c>
      <c r="D10" s="177" t="s">
        <v>2167</v>
      </c>
      <c r="E10" s="148" t="s">
        <v>37</v>
      </c>
      <c r="F10" s="190"/>
      <c r="G10">
        <v>13</v>
      </c>
      <c r="H10" s="189"/>
      <c r="I10" s="189"/>
      <c r="J10" s="16">
        <v>0.03</v>
      </c>
      <c r="K10" s="186" t="s">
        <v>511</v>
      </c>
      <c r="L10" s="186">
        <v>0.03</v>
      </c>
    </row>
    <row r="11" spans="1:12" x14ac:dyDescent="0.3">
      <c r="A11" s="166" t="s">
        <v>32</v>
      </c>
      <c r="B11" s="166" t="s">
        <v>32</v>
      </c>
      <c r="C11" s="177" t="s">
        <v>144</v>
      </c>
      <c r="D11" s="177" t="s">
        <v>2167</v>
      </c>
      <c r="E11" s="148" t="s">
        <v>37</v>
      </c>
      <c r="F11" s="190"/>
      <c r="G11">
        <v>14</v>
      </c>
      <c r="H11" s="189"/>
      <c r="I11" s="189"/>
      <c r="J11" s="16">
        <v>0.04</v>
      </c>
      <c r="K11" s="186" t="s">
        <v>511</v>
      </c>
      <c r="L11" s="186">
        <v>0.05</v>
      </c>
    </row>
    <row r="12" spans="1:12" x14ac:dyDescent="0.3">
      <c r="A12" s="166" t="s">
        <v>33</v>
      </c>
      <c r="B12" s="166" t="s">
        <v>33</v>
      </c>
      <c r="C12" s="177" t="s">
        <v>144</v>
      </c>
      <c r="D12" s="177" t="s">
        <v>2165</v>
      </c>
      <c r="E12" s="182" t="s">
        <v>41</v>
      </c>
      <c r="F12" s="190"/>
      <c r="G12" s="190"/>
      <c r="H12" s="190"/>
      <c r="I12" s="189"/>
      <c r="J12" s="197">
        <v>4.0000000000000001E-3</v>
      </c>
      <c r="K12" s="186" t="s">
        <v>511</v>
      </c>
      <c r="L12" s="16">
        <v>0.23</v>
      </c>
    </row>
    <row r="13" spans="1:12" x14ac:dyDescent="0.3">
      <c r="A13" s="167" t="s">
        <v>35</v>
      </c>
      <c r="B13" s="167" t="s">
        <v>35</v>
      </c>
      <c r="C13" s="178" t="s">
        <v>144</v>
      </c>
      <c r="D13" s="177" t="s">
        <v>2165</v>
      </c>
      <c r="E13" s="182" t="s">
        <v>41</v>
      </c>
      <c r="F13" s="190"/>
      <c r="G13" s="190"/>
      <c r="H13" s="190"/>
      <c r="I13" s="190"/>
      <c r="J13" s="16">
        <v>0.01</v>
      </c>
      <c r="K13" s="186" t="s">
        <v>511</v>
      </c>
      <c r="L13" s="199"/>
    </row>
    <row r="14" spans="1:12" x14ac:dyDescent="0.3">
      <c r="A14" s="167" t="s">
        <v>36</v>
      </c>
      <c r="B14" s="167" t="s">
        <v>36</v>
      </c>
      <c r="C14" s="178" t="s">
        <v>144</v>
      </c>
      <c r="D14" s="177" t="s">
        <v>2165</v>
      </c>
      <c r="E14" s="182" t="s">
        <v>41</v>
      </c>
      <c r="F14" s="190"/>
      <c r="G14" s="190"/>
      <c r="H14" s="190"/>
      <c r="I14" s="189"/>
      <c r="J14" s="16">
        <v>0.01</v>
      </c>
      <c r="K14" s="186" t="s">
        <v>511</v>
      </c>
      <c r="L14" s="199"/>
    </row>
    <row r="15" spans="1:12" x14ac:dyDescent="0.3">
      <c r="A15" s="166" t="s">
        <v>11</v>
      </c>
      <c r="B15" s="166" t="s">
        <v>11</v>
      </c>
      <c r="C15" s="177" t="s">
        <v>144</v>
      </c>
      <c r="D15" s="177" t="s">
        <v>2166</v>
      </c>
      <c r="E15" s="182" t="s">
        <v>40</v>
      </c>
      <c r="F15" s="190"/>
      <c r="G15" s="190"/>
      <c r="H15" s="190"/>
      <c r="I15" s="190"/>
      <c r="J15" s="16">
        <v>0.04</v>
      </c>
      <c r="K15" s="186" t="s">
        <v>511</v>
      </c>
      <c r="L15" s="16">
        <v>0.78</v>
      </c>
    </row>
    <row r="16" spans="1:12" x14ac:dyDescent="0.3">
      <c r="A16" s="166" t="s">
        <v>28</v>
      </c>
      <c r="B16" s="166" t="s">
        <v>28</v>
      </c>
      <c r="C16" s="177" t="s">
        <v>144</v>
      </c>
      <c r="D16" s="177" t="s">
        <v>2166</v>
      </c>
      <c r="E16" s="182" t="s">
        <v>40</v>
      </c>
      <c r="F16" s="190"/>
      <c r="G16" s="190"/>
      <c r="H16" s="190"/>
      <c r="I16" s="190"/>
      <c r="J16" s="197">
        <v>2E-3</v>
      </c>
      <c r="K16" s="186" t="s">
        <v>511</v>
      </c>
      <c r="L16" s="16">
        <v>0.15</v>
      </c>
    </row>
    <row r="17" spans="1:13" x14ac:dyDescent="0.3">
      <c r="A17" s="166" t="s">
        <v>13</v>
      </c>
      <c r="B17" s="166" t="s">
        <v>13</v>
      </c>
      <c r="C17" s="177" t="s">
        <v>144</v>
      </c>
      <c r="D17" s="177" t="s">
        <v>2166</v>
      </c>
      <c r="E17" s="182" t="s">
        <v>40</v>
      </c>
      <c r="F17" s="190"/>
      <c r="G17" s="190"/>
      <c r="H17" s="190"/>
      <c r="I17" s="190"/>
      <c r="J17" s="16">
        <v>0.04</v>
      </c>
      <c r="K17" s="186" t="s">
        <v>511</v>
      </c>
      <c r="L17" s="16">
        <v>0.1</v>
      </c>
    </row>
    <row r="18" spans="1:13" x14ac:dyDescent="0.3">
      <c r="A18" s="166" t="s">
        <v>6</v>
      </c>
      <c r="B18" s="166" t="s">
        <v>6</v>
      </c>
      <c r="C18" s="177" t="s">
        <v>144</v>
      </c>
      <c r="D18" s="177" t="s">
        <v>2169</v>
      </c>
      <c r="E18" s="182" t="s">
        <v>2168</v>
      </c>
      <c r="F18" s="190"/>
      <c r="G18">
        <v>4</v>
      </c>
      <c r="H18" s="190"/>
      <c r="I18" s="192"/>
      <c r="J18" s="197">
        <v>5.0000000000000001E-3</v>
      </c>
      <c r="K18" s="186" t="s">
        <v>511</v>
      </c>
      <c r="L18" s="16">
        <v>0.55000000000000004</v>
      </c>
    </row>
    <row r="19" spans="1:13" x14ac:dyDescent="0.3">
      <c r="A19" s="166" t="s">
        <v>24</v>
      </c>
      <c r="B19" s="166" t="s">
        <v>24</v>
      </c>
      <c r="C19" s="177" t="s">
        <v>144</v>
      </c>
      <c r="D19" s="177" t="s">
        <v>2169</v>
      </c>
      <c r="E19" s="182" t="s">
        <v>2168</v>
      </c>
      <c r="F19" s="190"/>
      <c r="G19">
        <v>6</v>
      </c>
      <c r="H19" s="190"/>
      <c r="I19" s="192"/>
      <c r="J19" s="16">
        <v>0.01</v>
      </c>
      <c r="K19" s="186" t="s">
        <v>511</v>
      </c>
      <c r="L19" s="16">
        <v>1.64</v>
      </c>
    </row>
    <row r="20" spans="1:13" x14ac:dyDescent="0.3">
      <c r="A20" s="166" t="s">
        <v>10</v>
      </c>
      <c r="B20" s="166" t="s">
        <v>10</v>
      </c>
      <c r="C20" s="177" t="s">
        <v>144</v>
      </c>
      <c r="D20" s="177" t="s">
        <v>2169</v>
      </c>
      <c r="E20" s="182" t="s">
        <v>2168</v>
      </c>
      <c r="F20" s="190"/>
      <c r="G20">
        <v>7</v>
      </c>
      <c r="H20" s="190"/>
      <c r="I20" s="192"/>
      <c r="J20" s="16">
        <v>0.01</v>
      </c>
      <c r="K20" s="186" t="s">
        <v>511</v>
      </c>
      <c r="L20" s="16">
        <v>1.21</v>
      </c>
    </row>
    <row r="21" spans="1:13" x14ac:dyDescent="0.3">
      <c r="A21" s="166" t="s">
        <v>2070</v>
      </c>
      <c r="B21" s="166" t="s">
        <v>2173</v>
      </c>
      <c r="C21" s="177" t="s">
        <v>144</v>
      </c>
      <c r="D21" s="177" t="s">
        <v>2169</v>
      </c>
      <c r="E21" s="182" t="s">
        <v>2168</v>
      </c>
      <c r="F21" s="190"/>
      <c r="G21">
        <v>8</v>
      </c>
      <c r="H21" s="190"/>
      <c r="I21" s="190"/>
      <c r="J21" s="16"/>
      <c r="K21" s="186" t="s">
        <v>511</v>
      </c>
      <c r="L21" s="16">
        <v>0.73</v>
      </c>
      <c r="M21" s="87"/>
    </row>
    <row r="22" spans="1:13" x14ac:dyDescent="0.3">
      <c r="A22" s="166" t="s">
        <v>2069</v>
      </c>
      <c r="B22" s="166" t="s">
        <v>2174</v>
      </c>
      <c r="C22" s="177" t="s">
        <v>144</v>
      </c>
      <c r="D22" s="177" t="s">
        <v>2169</v>
      </c>
      <c r="E22" s="182" t="s">
        <v>2168</v>
      </c>
      <c r="F22" s="190"/>
      <c r="G22">
        <v>8</v>
      </c>
      <c r="H22" s="190"/>
      <c r="I22" s="189"/>
      <c r="J22" s="16"/>
      <c r="K22" s="186" t="s">
        <v>511</v>
      </c>
      <c r="L22" s="16">
        <v>0.73</v>
      </c>
    </row>
    <row r="23" spans="1:13" x14ac:dyDescent="0.3">
      <c r="A23" s="166" t="s">
        <v>15</v>
      </c>
      <c r="B23" s="166" t="s">
        <v>15</v>
      </c>
      <c r="C23" s="177" t="s">
        <v>144</v>
      </c>
      <c r="D23" s="177" t="s">
        <v>2169</v>
      </c>
      <c r="E23" s="182" t="s">
        <v>2168</v>
      </c>
      <c r="F23" s="190"/>
      <c r="G23">
        <v>10</v>
      </c>
      <c r="H23" s="190"/>
      <c r="I23" s="189"/>
      <c r="J23" s="16">
        <v>0.01</v>
      </c>
      <c r="K23" s="186" t="s">
        <v>511</v>
      </c>
      <c r="L23" s="16">
        <v>0.24</v>
      </c>
    </row>
    <row r="24" spans="1:13" x14ac:dyDescent="0.3">
      <c r="A24" s="166" t="s">
        <v>9</v>
      </c>
      <c r="B24" s="166" t="s">
        <v>9</v>
      </c>
      <c r="C24" s="177" t="s">
        <v>144</v>
      </c>
      <c r="D24" s="177" t="s">
        <v>2170</v>
      </c>
      <c r="E24" s="148" t="s">
        <v>121</v>
      </c>
      <c r="F24" s="190"/>
      <c r="G24" s="190"/>
      <c r="H24" s="189"/>
      <c r="I24" s="189"/>
      <c r="J24" s="16">
        <v>0.01</v>
      </c>
      <c r="K24" s="186" t="s">
        <v>511</v>
      </c>
      <c r="L24" s="186">
        <v>0.28999999999999998</v>
      </c>
    </row>
    <row r="25" spans="1:13" x14ac:dyDescent="0.3">
      <c r="A25" s="166" t="s">
        <v>2068</v>
      </c>
      <c r="B25" s="166" t="s">
        <v>2201</v>
      </c>
      <c r="C25" s="177" t="s">
        <v>144</v>
      </c>
      <c r="D25" s="177" t="s">
        <v>2200</v>
      </c>
      <c r="E25" s="182" t="s">
        <v>38</v>
      </c>
      <c r="F25" s="190"/>
      <c r="G25" s="190"/>
      <c r="H25" s="190"/>
      <c r="I25" s="189"/>
      <c r="J25" s="197">
        <v>1E-3</v>
      </c>
      <c r="K25" s="186" t="s">
        <v>511</v>
      </c>
      <c r="L25" s="16">
        <v>0.14000000000000001</v>
      </c>
    </row>
    <row r="26" spans="1:13" x14ac:dyDescent="0.3">
      <c r="A26" s="166" t="s">
        <v>2067</v>
      </c>
      <c r="B26" s="166" t="s">
        <v>2202</v>
      </c>
      <c r="C26" s="177" t="s">
        <v>144</v>
      </c>
      <c r="D26" s="177" t="s">
        <v>2200</v>
      </c>
      <c r="E26" s="182" t="s">
        <v>38</v>
      </c>
      <c r="F26" s="190"/>
      <c r="G26" s="190"/>
      <c r="H26" s="190"/>
      <c r="I26" s="189"/>
      <c r="J26" s="16">
        <v>0.01</v>
      </c>
      <c r="K26" s="186" t="s">
        <v>511</v>
      </c>
      <c r="L26" s="16">
        <v>0.03</v>
      </c>
    </row>
    <row r="27" spans="1:13" x14ac:dyDescent="0.3">
      <c r="A27" s="166" t="s">
        <v>2066</v>
      </c>
      <c r="B27" s="166" t="s">
        <v>2203</v>
      </c>
      <c r="C27" s="177" t="s">
        <v>144</v>
      </c>
      <c r="D27" s="177" t="s">
        <v>2200</v>
      </c>
      <c r="E27" s="182" t="s">
        <v>38</v>
      </c>
      <c r="F27" s="190"/>
      <c r="G27" s="190"/>
      <c r="H27" s="190"/>
      <c r="I27" s="189"/>
      <c r="J27" s="16">
        <v>0.02</v>
      </c>
      <c r="K27" s="186" t="s">
        <v>511</v>
      </c>
      <c r="L27" s="16">
        <v>0.03</v>
      </c>
    </row>
    <row r="28" spans="1:13" x14ac:dyDescent="0.3">
      <c r="A28" s="166" t="s">
        <v>2065</v>
      </c>
      <c r="B28" s="166" t="s">
        <v>2204</v>
      </c>
      <c r="C28" s="177" t="s">
        <v>144</v>
      </c>
      <c r="D28" s="177" t="s">
        <v>2200</v>
      </c>
      <c r="E28" s="182" t="s">
        <v>38</v>
      </c>
      <c r="F28" s="190"/>
      <c r="G28" s="190"/>
      <c r="H28" s="190"/>
      <c r="I28" s="189"/>
      <c r="J28" s="196">
        <v>2.0000000000000001E-4</v>
      </c>
      <c r="K28" s="186" t="s">
        <v>511</v>
      </c>
      <c r="L28" s="16">
        <v>0.19</v>
      </c>
    </row>
    <row r="29" spans="1:13" x14ac:dyDescent="0.3">
      <c r="A29" s="166" t="s">
        <v>31</v>
      </c>
      <c r="B29" s="166" t="s">
        <v>2175</v>
      </c>
      <c r="C29" s="177" t="s">
        <v>144</v>
      </c>
      <c r="D29" s="177" t="s">
        <v>2171</v>
      </c>
      <c r="E29" s="182" t="s">
        <v>39</v>
      </c>
      <c r="F29" s="190"/>
      <c r="G29" s="190"/>
      <c r="H29" s="190"/>
      <c r="I29" s="189"/>
      <c r="J29" s="16">
        <v>0.34</v>
      </c>
      <c r="K29" s="186" t="s">
        <v>511</v>
      </c>
      <c r="L29" s="16">
        <v>3.45</v>
      </c>
    </row>
    <row r="30" spans="1:13" x14ac:dyDescent="0.3">
      <c r="A30" s="166" t="s">
        <v>34</v>
      </c>
      <c r="B30" s="166" t="s">
        <v>2176</v>
      </c>
      <c r="C30" s="177" t="s">
        <v>144</v>
      </c>
      <c r="D30" s="177" t="s">
        <v>2171</v>
      </c>
      <c r="E30" s="182" t="s">
        <v>39</v>
      </c>
      <c r="F30" s="190"/>
      <c r="G30" s="190"/>
      <c r="H30" s="190"/>
      <c r="I30" s="190"/>
      <c r="J30" s="196">
        <v>0.01</v>
      </c>
      <c r="K30" s="186" t="s">
        <v>511</v>
      </c>
      <c r="L30" s="16">
        <v>0.24</v>
      </c>
    </row>
    <row r="31" spans="1:13" x14ac:dyDescent="0.3">
      <c r="A31" s="166" t="s">
        <v>7</v>
      </c>
      <c r="B31" s="166" t="s">
        <v>7</v>
      </c>
      <c r="C31" s="177" t="s">
        <v>144</v>
      </c>
      <c r="D31" s="177" t="s">
        <v>2170</v>
      </c>
      <c r="E31" s="183" t="s">
        <v>42</v>
      </c>
      <c r="F31" s="190"/>
      <c r="G31" s="190"/>
      <c r="H31" s="190"/>
      <c r="I31" s="192"/>
      <c r="J31" s="16">
        <v>0.03</v>
      </c>
      <c r="K31" s="186" t="s">
        <v>511</v>
      </c>
      <c r="L31" s="16">
        <v>0.78</v>
      </c>
    </row>
    <row r="32" spans="1:13" s="89" customFormat="1" ht="15" thickBot="1" x14ac:dyDescent="0.35">
      <c r="A32" s="169" t="s">
        <v>8</v>
      </c>
      <c r="B32" s="169" t="s">
        <v>8</v>
      </c>
      <c r="C32" s="179" t="s">
        <v>144</v>
      </c>
      <c r="D32" s="179" t="s">
        <v>2170</v>
      </c>
      <c r="E32" s="184" t="s">
        <v>43</v>
      </c>
      <c r="F32" s="191"/>
      <c r="G32" s="191"/>
      <c r="H32" s="191"/>
      <c r="I32" s="193"/>
      <c r="J32" s="187">
        <v>0.02</v>
      </c>
      <c r="K32" s="198" t="s">
        <v>511</v>
      </c>
      <c r="L32" s="187">
        <v>0.74</v>
      </c>
    </row>
    <row r="33" spans="1:12" x14ac:dyDescent="0.3">
      <c r="A33" s="170" t="s">
        <v>124</v>
      </c>
      <c r="B33" s="170" t="s">
        <v>2181</v>
      </c>
      <c r="C33" s="178" t="s">
        <v>143</v>
      </c>
      <c r="D33" s="178"/>
      <c r="E33" s="12"/>
      <c r="F33" s="177">
        <v>5.67</v>
      </c>
      <c r="G33" s="177"/>
      <c r="H33" s="177" t="s">
        <v>169</v>
      </c>
      <c r="I33" s="177">
        <v>0.3</v>
      </c>
      <c r="J33" s="177">
        <v>1</v>
      </c>
      <c r="K33" s="177" t="s">
        <v>187</v>
      </c>
      <c r="L33" s="177"/>
    </row>
    <row r="34" spans="1:12" x14ac:dyDescent="0.3">
      <c r="A34" s="170" t="s">
        <v>125</v>
      </c>
      <c r="B34" s="170" t="s">
        <v>2182</v>
      </c>
      <c r="C34" s="178" t="s">
        <v>143</v>
      </c>
      <c r="D34" s="178"/>
      <c r="E34" s="12"/>
      <c r="F34" s="177">
        <v>5.67</v>
      </c>
      <c r="G34" s="177"/>
      <c r="H34" s="177" t="s">
        <v>169</v>
      </c>
      <c r="I34" s="177">
        <v>0.3</v>
      </c>
      <c r="J34" s="177">
        <v>1</v>
      </c>
      <c r="K34" s="177" t="s">
        <v>187</v>
      </c>
      <c r="L34" s="177"/>
    </row>
    <row r="35" spans="1:12" x14ac:dyDescent="0.3">
      <c r="A35" s="170" t="s">
        <v>126</v>
      </c>
      <c r="B35" s="170" t="s">
        <v>2183</v>
      </c>
      <c r="C35" s="177" t="s">
        <v>143</v>
      </c>
      <c r="D35" s="177"/>
      <c r="E35" s="182"/>
      <c r="F35" s="177">
        <v>5.75</v>
      </c>
      <c r="G35" s="177"/>
      <c r="H35" s="177" t="s">
        <v>170</v>
      </c>
      <c r="I35" s="178">
        <v>0.27</v>
      </c>
      <c r="J35" s="178">
        <v>1</v>
      </c>
      <c r="K35" s="177" t="s">
        <v>187</v>
      </c>
      <c r="L35" s="177"/>
    </row>
    <row r="36" spans="1:12" x14ac:dyDescent="0.3">
      <c r="A36" s="170" t="s">
        <v>127</v>
      </c>
      <c r="B36" s="170" t="s">
        <v>2184</v>
      </c>
      <c r="C36" s="178" t="s">
        <v>143</v>
      </c>
      <c r="D36" s="178"/>
      <c r="E36" s="12"/>
      <c r="F36" s="177">
        <v>5.63</v>
      </c>
      <c r="G36" s="177"/>
      <c r="H36" s="177" t="s">
        <v>171</v>
      </c>
      <c r="I36" s="178">
        <v>0.3</v>
      </c>
      <c r="J36" s="178">
        <v>1</v>
      </c>
      <c r="K36" s="177" t="s">
        <v>187</v>
      </c>
      <c r="L36" s="177"/>
    </row>
    <row r="37" spans="1:12" x14ac:dyDescent="0.3">
      <c r="A37" s="170" t="s">
        <v>128</v>
      </c>
      <c r="B37" s="170" t="s">
        <v>2185</v>
      </c>
      <c r="C37" s="178" t="s">
        <v>143</v>
      </c>
      <c r="D37" s="178"/>
      <c r="E37" s="12"/>
      <c r="F37" s="177">
        <v>5.84</v>
      </c>
      <c r="G37" s="177"/>
      <c r="H37" s="177" t="s">
        <v>172</v>
      </c>
      <c r="I37" s="178">
        <v>0.25</v>
      </c>
      <c r="J37" s="178">
        <v>0.83</v>
      </c>
      <c r="K37" s="177" t="s">
        <v>187</v>
      </c>
      <c r="L37" s="177"/>
    </row>
    <row r="38" spans="1:12" x14ac:dyDescent="0.3">
      <c r="A38" s="170" t="s">
        <v>129</v>
      </c>
      <c r="B38" s="170" t="s">
        <v>2186</v>
      </c>
      <c r="C38" s="177" t="s">
        <v>143</v>
      </c>
      <c r="D38" s="177"/>
      <c r="E38" s="148"/>
      <c r="F38" s="178">
        <v>6.38</v>
      </c>
      <c r="G38" s="178"/>
      <c r="H38" s="178" t="s">
        <v>173</v>
      </c>
      <c r="I38" s="178">
        <v>0.69</v>
      </c>
      <c r="J38" s="178">
        <v>2.2999999999999998</v>
      </c>
      <c r="K38" s="177" t="s">
        <v>187</v>
      </c>
      <c r="L38" s="178"/>
    </row>
    <row r="39" spans="1:12" x14ac:dyDescent="0.3">
      <c r="A39" s="170" t="s">
        <v>130</v>
      </c>
      <c r="B39" s="170" t="s">
        <v>2187</v>
      </c>
      <c r="C39" s="178" t="s">
        <v>143</v>
      </c>
      <c r="D39" s="178"/>
      <c r="E39" s="12"/>
      <c r="F39" s="177">
        <v>6.65</v>
      </c>
      <c r="G39" s="177"/>
      <c r="H39" s="177" t="s">
        <v>174</v>
      </c>
      <c r="I39" s="178">
        <v>0.35</v>
      </c>
      <c r="J39" s="178">
        <v>1.18</v>
      </c>
      <c r="K39" s="177" t="s">
        <v>187</v>
      </c>
      <c r="L39" s="177"/>
    </row>
    <row r="40" spans="1:12" x14ac:dyDescent="0.3">
      <c r="A40" s="170" t="s">
        <v>131</v>
      </c>
      <c r="B40" s="170" t="s">
        <v>2188</v>
      </c>
      <c r="C40" s="177" t="s">
        <v>143</v>
      </c>
      <c r="D40" s="177"/>
      <c r="E40" s="148"/>
      <c r="F40" s="178">
        <v>6.48</v>
      </c>
      <c r="G40" s="178"/>
      <c r="H40" s="178" t="s">
        <v>175</v>
      </c>
      <c r="I40" s="178">
        <v>1.31</v>
      </c>
      <c r="J40" s="178">
        <v>4.3499999999999996</v>
      </c>
      <c r="K40" s="177" t="s">
        <v>187</v>
      </c>
      <c r="L40" s="178"/>
    </row>
    <row r="41" spans="1:12" x14ac:dyDescent="0.3">
      <c r="A41" s="170" t="s">
        <v>132</v>
      </c>
      <c r="B41" s="170" t="s">
        <v>2189</v>
      </c>
      <c r="C41" s="178" t="s">
        <v>143</v>
      </c>
      <c r="D41" s="178"/>
      <c r="E41" s="12"/>
      <c r="F41" s="177">
        <v>6.74</v>
      </c>
      <c r="G41" s="177"/>
      <c r="H41" s="177" t="s">
        <v>173</v>
      </c>
      <c r="I41" s="178">
        <v>1.1499999999999999</v>
      </c>
      <c r="J41" s="178">
        <v>3.84</v>
      </c>
      <c r="K41" s="177" t="s">
        <v>187</v>
      </c>
      <c r="L41" s="177"/>
    </row>
    <row r="42" spans="1:12" x14ac:dyDescent="0.3">
      <c r="A42" s="170" t="s">
        <v>133</v>
      </c>
      <c r="B42" s="170" t="s">
        <v>2190</v>
      </c>
      <c r="C42" s="178" t="s">
        <v>143</v>
      </c>
      <c r="D42" s="178"/>
      <c r="E42" s="148"/>
      <c r="F42" s="178">
        <v>6.74</v>
      </c>
      <c r="G42" s="178"/>
      <c r="H42" s="178" t="s">
        <v>176</v>
      </c>
      <c r="I42" s="178">
        <v>2.3199999999999998</v>
      </c>
      <c r="J42" s="178">
        <v>7.73</v>
      </c>
      <c r="K42" s="177" t="s">
        <v>187</v>
      </c>
      <c r="L42" s="178"/>
    </row>
    <row r="43" spans="1:12" x14ac:dyDescent="0.3">
      <c r="A43" s="170" t="s">
        <v>134</v>
      </c>
      <c r="B43" s="170" t="s">
        <v>2191</v>
      </c>
      <c r="C43" s="178" t="s">
        <v>143</v>
      </c>
      <c r="D43" s="178"/>
      <c r="E43" s="148"/>
      <c r="F43" s="178">
        <v>6.58</v>
      </c>
      <c r="G43" s="178"/>
      <c r="H43" s="178" t="s">
        <v>177</v>
      </c>
      <c r="I43" s="178">
        <v>1.1399999999999999</v>
      </c>
      <c r="J43" s="178">
        <v>3.8</v>
      </c>
      <c r="K43" s="177" t="s">
        <v>187</v>
      </c>
      <c r="L43" s="178"/>
    </row>
    <row r="44" spans="1:12" x14ac:dyDescent="0.3">
      <c r="A44" s="170" t="s">
        <v>135</v>
      </c>
      <c r="B44" s="170" t="s">
        <v>2192</v>
      </c>
      <c r="C44" s="178" t="s">
        <v>143</v>
      </c>
      <c r="D44" s="178"/>
      <c r="E44" s="148"/>
      <c r="F44" s="178">
        <v>6.83</v>
      </c>
      <c r="G44" s="178"/>
      <c r="H44" s="178" t="s">
        <v>178</v>
      </c>
      <c r="I44" s="178">
        <v>2.65</v>
      </c>
      <c r="J44" s="178">
        <v>8.84</v>
      </c>
      <c r="K44" s="177" t="s">
        <v>187</v>
      </c>
      <c r="L44" s="178"/>
    </row>
    <row r="45" spans="1:12" x14ac:dyDescent="0.3">
      <c r="A45" s="170" t="s">
        <v>136</v>
      </c>
      <c r="B45" s="170" t="s">
        <v>2193</v>
      </c>
      <c r="C45" s="178" t="s">
        <v>143</v>
      </c>
      <c r="D45" s="178"/>
      <c r="E45" s="148"/>
      <c r="F45" s="178">
        <v>6.67</v>
      </c>
      <c r="G45" s="178"/>
      <c r="H45" s="178" t="s">
        <v>179</v>
      </c>
      <c r="I45" s="178">
        <v>0.93</v>
      </c>
      <c r="J45" s="178">
        <v>3.09</v>
      </c>
      <c r="K45" s="177" t="s">
        <v>187</v>
      </c>
      <c r="L45" s="178"/>
    </row>
    <row r="46" spans="1:12" x14ac:dyDescent="0.3">
      <c r="A46" s="170" t="s">
        <v>137</v>
      </c>
      <c r="B46" s="171" t="s">
        <v>2194</v>
      </c>
      <c r="C46" s="178" t="s">
        <v>143</v>
      </c>
      <c r="D46" s="178"/>
      <c r="E46" s="148"/>
      <c r="F46" s="178">
        <v>6.92</v>
      </c>
      <c r="G46" s="178"/>
      <c r="H46" s="178" t="s">
        <v>180</v>
      </c>
      <c r="I46" s="178">
        <v>1.23</v>
      </c>
      <c r="J46" s="178">
        <v>4.1100000000000003</v>
      </c>
      <c r="K46" s="177" t="s">
        <v>187</v>
      </c>
      <c r="L46" s="178"/>
    </row>
    <row r="47" spans="1:12" x14ac:dyDescent="0.3">
      <c r="A47" s="170" t="s">
        <v>138</v>
      </c>
      <c r="B47" s="170" t="s">
        <v>2195</v>
      </c>
      <c r="C47" s="178" t="s">
        <v>143</v>
      </c>
      <c r="D47" s="178"/>
      <c r="E47" s="148"/>
      <c r="F47" s="178">
        <v>7.18</v>
      </c>
      <c r="G47" s="178"/>
      <c r="H47" s="178" t="s">
        <v>181</v>
      </c>
      <c r="I47" s="178">
        <v>0.69</v>
      </c>
      <c r="J47" s="178">
        <v>2.2999999999999998</v>
      </c>
      <c r="K47" s="177" t="s">
        <v>187</v>
      </c>
      <c r="L47" s="178"/>
    </row>
    <row r="48" spans="1:12" x14ac:dyDescent="0.3">
      <c r="A48" s="170" t="s">
        <v>139</v>
      </c>
      <c r="B48" s="170" t="s">
        <v>2196</v>
      </c>
      <c r="C48" s="178" t="s">
        <v>143</v>
      </c>
      <c r="D48" s="178"/>
      <c r="E48" s="148"/>
      <c r="F48" s="178">
        <v>7.11</v>
      </c>
      <c r="G48" s="178"/>
      <c r="H48" s="178" t="s">
        <v>182</v>
      </c>
      <c r="I48" s="178">
        <v>2.58</v>
      </c>
      <c r="J48" s="178">
        <v>8.6</v>
      </c>
      <c r="K48" s="177" t="s">
        <v>187</v>
      </c>
      <c r="L48" s="178"/>
    </row>
    <row r="49" spans="1:12" x14ac:dyDescent="0.3">
      <c r="A49" s="170" t="s">
        <v>140</v>
      </c>
      <c r="B49" s="170" t="s">
        <v>2197</v>
      </c>
      <c r="C49" s="178" t="s">
        <v>143</v>
      </c>
      <c r="D49" s="178"/>
      <c r="E49" s="148"/>
      <c r="F49" s="178">
        <v>7.36</v>
      </c>
      <c r="G49" s="178"/>
      <c r="H49" s="178" t="s">
        <v>183</v>
      </c>
      <c r="I49" s="178">
        <v>1.19</v>
      </c>
      <c r="J49" s="178">
        <v>3.96</v>
      </c>
      <c r="K49" s="177" t="s">
        <v>187</v>
      </c>
      <c r="L49" s="178"/>
    </row>
    <row r="50" spans="1:12" x14ac:dyDescent="0.3">
      <c r="A50" s="170" t="s">
        <v>141</v>
      </c>
      <c r="B50" s="170" t="s">
        <v>2198</v>
      </c>
      <c r="C50" s="178" t="s">
        <v>143</v>
      </c>
      <c r="D50" s="178"/>
      <c r="E50" s="148"/>
      <c r="F50" s="178">
        <v>7.17</v>
      </c>
      <c r="G50" s="178"/>
      <c r="H50" s="178" t="s">
        <v>184</v>
      </c>
      <c r="I50" s="178">
        <v>1.08</v>
      </c>
      <c r="J50" s="178">
        <v>3.59</v>
      </c>
      <c r="K50" s="177" t="s">
        <v>187</v>
      </c>
      <c r="L50" s="178"/>
    </row>
    <row r="51" spans="1:12" s="89" customFormat="1" ht="15" thickBot="1" x14ac:dyDescent="0.35">
      <c r="A51" s="172" t="s">
        <v>142</v>
      </c>
      <c r="B51" s="172" t="s">
        <v>2199</v>
      </c>
      <c r="C51" s="180" t="s">
        <v>143</v>
      </c>
      <c r="D51" s="180"/>
      <c r="E51" s="150"/>
      <c r="F51" s="180">
        <v>7.8</v>
      </c>
      <c r="G51" s="180"/>
      <c r="H51" s="180" t="s">
        <v>185</v>
      </c>
      <c r="I51" s="180">
        <v>2.42</v>
      </c>
      <c r="J51" s="180">
        <v>8.08</v>
      </c>
      <c r="K51" s="179" t="s">
        <v>187</v>
      </c>
      <c r="L51" s="180"/>
    </row>
    <row r="52" spans="1:12" x14ac:dyDescent="0.3">
      <c r="A52" s="173" t="s">
        <v>236</v>
      </c>
      <c r="B52" s="173" t="s">
        <v>2205</v>
      </c>
      <c r="C52" s="178" t="s">
        <v>145</v>
      </c>
      <c r="D52" s="178"/>
      <c r="E52" s="148"/>
      <c r="F52" s="186"/>
      <c r="G52" s="186"/>
      <c r="H52" s="190"/>
      <c r="I52" s="190"/>
      <c r="J52" s="186">
        <v>0.14000000000000001</v>
      </c>
      <c r="K52" s="186" t="s">
        <v>511</v>
      </c>
      <c r="L52" s="667" t="s">
        <v>1550</v>
      </c>
    </row>
    <row r="53" spans="1:12" x14ac:dyDescent="0.3">
      <c r="A53" s="173" t="s">
        <v>237</v>
      </c>
      <c r="B53" s="173" t="s">
        <v>2206</v>
      </c>
      <c r="C53" s="178" t="s">
        <v>145</v>
      </c>
      <c r="D53" s="178"/>
      <c r="E53" s="148"/>
      <c r="F53" s="186"/>
      <c r="G53" s="186"/>
      <c r="H53" s="190"/>
      <c r="I53" s="190"/>
      <c r="J53" s="186">
        <v>0.14000000000000001</v>
      </c>
      <c r="K53" s="186" t="s">
        <v>511</v>
      </c>
      <c r="L53" s="668"/>
    </row>
    <row r="54" spans="1:12" x14ac:dyDescent="0.3">
      <c r="A54" s="173" t="s">
        <v>238</v>
      </c>
      <c r="B54" s="173" t="s">
        <v>2207</v>
      </c>
      <c r="C54" s="181" t="s">
        <v>145</v>
      </c>
      <c r="D54" s="181"/>
      <c r="E54" s="185"/>
      <c r="F54" s="188"/>
      <c r="G54" s="188"/>
      <c r="H54" s="241"/>
      <c r="I54" s="241"/>
      <c r="J54" s="188">
        <v>0.14000000000000001</v>
      </c>
      <c r="K54" s="188" t="s">
        <v>511</v>
      </c>
      <c r="L54" s="669"/>
    </row>
  </sheetData>
  <mergeCells count="1">
    <mergeCell ref="L52:L54"/>
  </mergeCells>
  <conditionalFormatting sqref="E41:H41 L41 H33:K33 H34:J34 E36:H37 L36:L37 E39:H39 L39 E12:E18 L12:L20 L22:L23 E33:G34 L25:L34 A2:A11 C2:D11 G22:H23 E25:E32 H25:H32 G12:H20 C40:D40 A40 C35:D35 A35 C38:D38 A38">
    <cfRule type="cellIs" dxfId="108" priority="127" operator="equal">
      <formula>" "</formula>
    </cfRule>
    <cfRule type="cellIs" dxfId="107" priority="128" operator="equal">
      <formula>"  "</formula>
    </cfRule>
  </conditionalFormatting>
  <conditionalFormatting sqref="I18:I20">
    <cfRule type="cellIs" dxfId="106" priority="119" operator="equal">
      <formula>" "</formula>
    </cfRule>
    <cfRule type="cellIs" dxfId="105" priority="120" operator="equal">
      <formula>"  "</formula>
    </cfRule>
  </conditionalFormatting>
  <conditionalFormatting sqref="A15:A17 C15:D17">
    <cfRule type="cellIs" dxfId="104" priority="91" operator="equal">
      <formula>" "</formula>
    </cfRule>
    <cfRule type="cellIs" dxfId="103" priority="92" operator="equal">
      <formula>"  "</formula>
    </cfRule>
  </conditionalFormatting>
  <conditionalFormatting sqref="I31:I32">
    <cfRule type="cellIs" dxfId="102" priority="109" operator="equal">
      <formula>" "</formula>
    </cfRule>
    <cfRule type="cellIs" dxfId="101" priority="110" operator="equal">
      <formula>"  "</formula>
    </cfRule>
  </conditionalFormatting>
  <conditionalFormatting sqref="A12:A14 C12:D14">
    <cfRule type="cellIs" dxfId="100" priority="95" operator="equal">
      <formula>" "</formula>
    </cfRule>
    <cfRule type="cellIs" dxfId="99" priority="96" operator="equal">
      <formula>"  "</formula>
    </cfRule>
  </conditionalFormatting>
  <conditionalFormatting sqref="A18:A20 C18:D23 A23">
    <cfRule type="cellIs" dxfId="98" priority="85" operator="equal">
      <formula>" "</formula>
    </cfRule>
    <cfRule type="cellIs" dxfId="97" priority="86" operator="equal">
      <formula>"  "</formula>
    </cfRule>
  </conditionalFormatting>
  <conditionalFormatting sqref="G21:H21">
    <cfRule type="cellIs" dxfId="96" priority="83" operator="equal">
      <formula>" "</formula>
    </cfRule>
    <cfRule type="cellIs" dxfId="95" priority="84" operator="equal">
      <formula>"  "</formula>
    </cfRule>
  </conditionalFormatting>
  <conditionalFormatting sqref="A24 C24:D24">
    <cfRule type="cellIs" dxfId="94" priority="81" operator="equal">
      <formula>" "</formula>
    </cfRule>
    <cfRule type="cellIs" dxfId="93" priority="82" operator="equal">
      <formula>"  "</formula>
    </cfRule>
  </conditionalFormatting>
  <conditionalFormatting sqref="C25:D28">
    <cfRule type="cellIs" dxfId="92" priority="77" operator="equal">
      <formula>" "</formula>
    </cfRule>
    <cfRule type="cellIs" dxfId="91" priority="78" operator="equal">
      <formula>"  "</formula>
    </cfRule>
  </conditionalFormatting>
  <conditionalFormatting sqref="C29:D30">
    <cfRule type="cellIs" dxfId="90" priority="71" operator="equal">
      <formula>" "</formula>
    </cfRule>
    <cfRule type="cellIs" dxfId="89" priority="72" operator="equal">
      <formula>"  "</formula>
    </cfRule>
  </conditionalFormatting>
  <conditionalFormatting sqref="A31 C31:D31">
    <cfRule type="cellIs" dxfId="88" priority="63" operator="equal">
      <formula>" "</formula>
    </cfRule>
    <cfRule type="cellIs" dxfId="87" priority="64" operator="equal">
      <formula>"  "</formula>
    </cfRule>
  </conditionalFormatting>
  <conditionalFormatting sqref="A32 C32:D32">
    <cfRule type="cellIs" dxfId="86" priority="61" operator="equal">
      <formula>" "</formula>
    </cfRule>
    <cfRule type="cellIs" dxfId="85" priority="62" operator="equal">
      <formula>"  "</formula>
    </cfRule>
  </conditionalFormatting>
  <conditionalFormatting sqref="K34:K51">
    <cfRule type="cellIs" dxfId="84" priority="59" operator="equal">
      <formula>" "</formula>
    </cfRule>
    <cfRule type="cellIs" dxfId="83" priority="60" operator="equal">
      <formula>"  "</formula>
    </cfRule>
  </conditionalFormatting>
  <conditionalFormatting sqref="E19:E23">
    <cfRule type="cellIs" dxfId="82" priority="47" operator="equal">
      <formula>" "</formula>
    </cfRule>
    <cfRule type="cellIs" dxfId="81" priority="48" operator="equal">
      <formula>"  "</formula>
    </cfRule>
  </conditionalFormatting>
  <conditionalFormatting sqref="B2:B11">
    <cfRule type="cellIs" dxfId="80" priority="43" operator="equal">
      <formula>" "</formula>
    </cfRule>
    <cfRule type="cellIs" dxfId="79" priority="44" operator="equal">
      <formula>"  "</formula>
    </cfRule>
  </conditionalFormatting>
  <conditionalFormatting sqref="B15:B17">
    <cfRule type="cellIs" dxfId="78" priority="39" operator="equal">
      <formula>" "</formula>
    </cfRule>
    <cfRule type="cellIs" dxfId="77" priority="40" operator="equal">
      <formula>"  "</formula>
    </cfRule>
  </conditionalFormatting>
  <conditionalFormatting sqref="B12:B14">
    <cfRule type="cellIs" dxfId="76" priority="41" operator="equal">
      <formula>" "</formula>
    </cfRule>
    <cfRule type="cellIs" dxfId="75" priority="42" operator="equal">
      <formula>"  "</formula>
    </cfRule>
  </conditionalFormatting>
  <conditionalFormatting sqref="B18:B23">
    <cfRule type="cellIs" dxfId="74" priority="37" operator="equal">
      <formula>" "</formula>
    </cfRule>
    <cfRule type="cellIs" dxfId="73" priority="38" operator="equal">
      <formula>"  "</formula>
    </cfRule>
  </conditionalFormatting>
  <conditionalFormatting sqref="B24">
    <cfRule type="cellIs" dxfId="72" priority="35" operator="equal">
      <formula>" "</formula>
    </cfRule>
    <cfRule type="cellIs" dxfId="71" priority="36" operator="equal">
      <formula>"  "</formula>
    </cfRule>
  </conditionalFormatting>
  <conditionalFormatting sqref="B31">
    <cfRule type="cellIs" dxfId="70" priority="29" operator="equal">
      <formula>" "</formula>
    </cfRule>
    <cfRule type="cellIs" dxfId="69" priority="30" operator="equal">
      <formula>"  "</formula>
    </cfRule>
  </conditionalFormatting>
  <conditionalFormatting sqref="B32">
    <cfRule type="cellIs" dxfId="68" priority="27" operator="equal">
      <formula>" "</formula>
    </cfRule>
    <cfRule type="cellIs" dxfId="67" priority="28" operator="equal">
      <formula>"  "</formula>
    </cfRule>
  </conditionalFormatting>
  <conditionalFormatting sqref="B21:B22">
    <cfRule type="cellIs" dxfId="66" priority="25" operator="equal">
      <formula>" "</formula>
    </cfRule>
    <cfRule type="cellIs" dxfId="65" priority="26" operator="equal">
      <formula>"  "</formula>
    </cfRule>
  </conditionalFormatting>
  <conditionalFormatting sqref="F2:F22">
    <cfRule type="cellIs" dxfId="64" priority="23" operator="equal">
      <formula>" "</formula>
    </cfRule>
    <cfRule type="cellIs" dxfId="63" priority="24" operator="equal">
      <formula>"  "</formula>
    </cfRule>
  </conditionalFormatting>
  <conditionalFormatting sqref="F23:F32">
    <cfRule type="cellIs" dxfId="62" priority="21" operator="equal">
      <formula>" "</formula>
    </cfRule>
    <cfRule type="cellIs" dxfId="61" priority="22" operator="equal">
      <formula>"  "</formula>
    </cfRule>
  </conditionalFormatting>
  <conditionalFormatting sqref="G24:G32">
    <cfRule type="cellIs" dxfId="60" priority="19" operator="equal">
      <formula>" "</formula>
    </cfRule>
    <cfRule type="cellIs" dxfId="59" priority="20" operator="equal">
      <formula>"  "</formula>
    </cfRule>
  </conditionalFormatting>
  <conditionalFormatting sqref="B40">
    <cfRule type="cellIs" dxfId="58" priority="17" operator="equal">
      <formula>" "</formula>
    </cfRule>
    <cfRule type="cellIs" dxfId="57" priority="18" operator="equal">
      <formula>"  "</formula>
    </cfRule>
  </conditionalFormatting>
  <conditionalFormatting sqref="B35">
    <cfRule type="cellIs" dxfId="56" priority="15" operator="equal">
      <formula>" "</formula>
    </cfRule>
    <cfRule type="cellIs" dxfId="55" priority="16" operator="equal">
      <formula>"  "</formula>
    </cfRule>
  </conditionalFormatting>
  <conditionalFormatting sqref="B38">
    <cfRule type="cellIs" dxfId="54" priority="13" operator="equal">
      <formula>" "</formula>
    </cfRule>
    <cfRule type="cellIs" dxfId="53" priority="14" operator="equal">
      <formula>"  "</formula>
    </cfRule>
  </conditionalFormatting>
  <conditionalFormatting sqref="B25:B28">
    <cfRule type="cellIs" dxfId="52" priority="11" operator="equal">
      <formula>" "</formula>
    </cfRule>
    <cfRule type="cellIs" dxfId="51" priority="12" operator="equal">
      <formula>"  "</formula>
    </cfRule>
  </conditionalFormatting>
  <conditionalFormatting sqref="B29:B30">
    <cfRule type="cellIs" dxfId="50" priority="9" operator="equal">
      <formula>" "</formula>
    </cfRule>
    <cfRule type="cellIs" dxfId="49" priority="10" operator="equal">
      <formula>"  "</formula>
    </cfRule>
  </conditionalFormatting>
  <conditionalFormatting sqref="A25:A28">
    <cfRule type="cellIs" dxfId="48" priority="7" operator="equal">
      <formula>" "</formula>
    </cfRule>
    <cfRule type="cellIs" dxfId="47" priority="8" operator="equal">
      <formula>"  "</formula>
    </cfRule>
  </conditionalFormatting>
  <conditionalFormatting sqref="A29:A30">
    <cfRule type="cellIs" dxfId="46" priority="5" operator="equal">
      <formula>" "</formula>
    </cfRule>
    <cfRule type="cellIs" dxfId="45" priority="6" operator="equal">
      <formula>"  "</formula>
    </cfRule>
  </conditionalFormatting>
  <conditionalFormatting sqref="A21:A22">
    <cfRule type="cellIs" dxfId="44" priority="3" operator="equal">
      <formula>" "</formula>
    </cfRule>
    <cfRule type="cellIs" dxfId="43" priority="4" operator="equal">
      <formula>"  "</formula>
    </cfRule>
  </conditionalFormatting>
  <conditionalFormatting sqref="A21:A22">
    <cfRule type="cellIs" dxfId="42" priority="1" operator="equal">
      <formula>" "</formula>
    </cfRule>
    <cfRule type="cellIs" dxfId="41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"/>
  <sheetViews>
    <sheetView topLeftCell="A19" zoomScale="60" zoomScaleNormal="60" workbookViewId="0">
      <selection activeCell="A46" sqref="A46"/>
    </sheetView>
  </sheetViews>
  <sheetFormatPr baseColWidth="10" defaultColWidth="11.5546875" defaultRowHeight="14.4" x14ac:dyDescent="0.3"/>
  <cols>
    <col min="1" max="1" width="17.6640625" style="21" customWidth="1"/>
    <col min="2" max="2" width="12.6640625" style="21" customWidth="1"/>
    <col min="3" max="3" width="27.109375" style="21" customWidth="1"/>
    <col min="4" max="16384" width="11.5546875" style="21"/>
  </cols>
  <sheetData>
    <row r="1" spans="1:4" ht="30" x14ac:dyDescent="0.7">
      <c r="A1" s="578" t="s">
        <v>2052</v>
      </c>
    </row>
    <row r="3" spans="1:4" x14ac:dyDescent="0.3">
      <c r="A3" s="21" t="s">
        <v>2053</v>
      </c>
    </row>
    <row r="4" spans="1:4" x14ac:dyDescent="0.3">
      <c r="A4" s="21" t="s">
        <v>2054</v>
      </c>
    </row>
    <row r="6" spans="1:4" ht="18" x14ac:dyDescent="0.35">
      <c r="A6" s="515" t="s">
        <v>1859</v>
      </c>
      <c r="B6" s="516"/>
      <c r="C6" s="516"/>
    </row>
    <row r="8" spans="1:4" ht="15" thickBot="1" x14ac:dyDescent="0.35">
      <c r="A8" s="517" t="s">
        <v>1860</v>
      </c>
      <c r="B8" s="517" t="s">
        <v>1861</v>
      </c>
      <c r="C8" s="517" t="s">
        <v>1862</v>
      </c>
    </row>
    <row r="9" spans="1:4" ht="16.2" thickBot="1" x14ac:dyDescent="0.35">
      <c r="A9" s="518" t="s">
        <v>1863</v>
      </c>
      <c r="B9" s="21" t="s">
        <v>1864</v>
      </c>
      <c r="C9" s="519" t="s">
        <v>1865</v>
      </c>
    </row>
    <row r="10" spans="1:4" ht="15.6" x14ac:dyDescent="0.3">
      <c r="A10" s="520" t="s">
        <v>1866</v>
      </c>
      <c r="B10" s="21" t="s">
        <v>1864</v>
      </c>
      <c r="C10" s="519" t="s">
        <v>1867</v>
      </c>
    </row>
    <row r="11" spans="1:4" ht="15.6" x14ac:dyDescent="0.3">
      <c r="B11" s="521"/>
      <c r="D11" s="519"/>
    </row>
    <row r="12" spans="1:4" ht="18" x14ac:dyDescent="0.35">
      <c r="A12" s="515" t="s">
        <v>1868</v>
      </c>
      <c r="B12" s="522"/>
      <c r="C12" s="522"/>
      <c r="D12" s="522"/>
    </row>
    <row r="13" spans="1:4" ht="18" x14ac:dyDescent="0.35">
      <c r="A13" s="523"/>
    </row>
    <row r="14" spans="1:4" ht="18.600000000000001" thickBot="1" x14ac:dyDescent="0.4">
      <c r="A14" s="523"/>
    </row>
    <row r="15" spans="1:4" s="8" customFormat="1" ht="15.6" x14ac:dyDescent="0.3">
      <c r="A15" s="520" t="s">
        <v>1869</v>
      </c>
      <c r="B15" s="524"/>
    </row>
    <row r="16" spans="1:4" s="8" customFormat="1" ht="15.6" x14ac:dyDescent="0.3">
      <c r="A16" s="521"/>
    </row>
    <row r="17" spans="1:13" s="525" customFormat="1" ht="15.6" x14ac:dyDescent="0.3">
      <c r="A17" s="129" t="s">
        <v>1870</v>
      </c>
    </row>
    <row r="18" spans="1:13" s="525" customFormat="1" x14ac:dyDescent="0.3">
      <c r="A18" s="117">
        <v>1</v>
      </c>
      <c r="B18" s="525" t="s">
        <v>1871</v>
      </c>
      <c r="D18" s="526" t="s">
        <v>1872</v>
      </c>
      <c r="E18" s="526" t="s">
        <v>1873</v>
      </c>
      <c r="F18" s="526" t="s">
        <v>1874</v>
      </c>
      <c r="G18" s="526" t="s">
        <v>1875</v>
      </c>
      <c r="H18" s="526" t="s">
        <v>1876</v>
      </c>
      <c r="I18" s="527" t="s">
        <v>1877</v>
      </c>
      <c r="J18" s="527" t="s">
        <v>1878</v>
      </c>
      <c r="K18" s="527" t="s">
        <v>1879</v>
      </c>
      <c r="L18" s="527" t="s">
        <v>1880</v>
      </c>
      <c r="M18" s="527" t="s">
        <v>1881</v>
      </c>
    </row>
    <row r="19" spans="1:13" s="525" customFormat="1" x14ac:dyDescent="0.3">
      <c r="A19" s="117">
        <v>2</v>
      </c>
      <c r="B19" s="525" t="s">
        <v>1882</v>
      </c>
      <c r="D19" s="526" t="s">
        <v>1872</v>
      </c>
      <c r="E19" s="526" t="s">
        <v>1873</v>
      </c>
      <c r="F19" s="526" t="s">
        <v>1874</v>
      </c>
      <c r="G19" s="526" t="s">
        <v>1875</v>
      </c>
      <c r="H19" s="526" t="s">
        <v>1876</v>
      </c>
      <c r="I19" s="527" t="s">
        <v>1877</v>
      </c>
      <c r="J19" s="527" t="s">
        <v>1878</v>
      </c>
      <c r="K19" s="527" t="s">
        <v>1879</v>
      </c>
      <c r="L19" s="527" t="s">
        <v>1880</v>
      </c>
      <c r="M19" s="527" t="s">
        <v>1881</v>
      </c>
    </row>
    <row r="20" spans="1:13" s="525" customFormat="1" x14ac:dyDescent="0.3">
      <c r="A20" s="117">
        <v>3</v>
      </c>
      <c r="B20" s="525" t="s">
        <v>1883</v>
      </c>
      <c r="D20" s="526" t="s">
        <v>1884</v>
      </c>
      <c r="E20" s="526" t="s">
        <v>1885</v>
      </c>
      <c r="F20" s="526" t="s">
        <v>1886</v>
      </c>
      <c r="G20" s="526" t="s">
        <v>1887</v>
      </c>
      <c r="H20" s="526" t="s">
        <v>1888</v>
      </c>
    </row>
    <row r="21" spans="1:13" s="525" customFormat="1" x14ac:dyDescent="0.3">
      <c r="A21" s="117">
        <v>4</v>
      </c>
      <c r="B21" s="525" t="s">
        <v>1889</v>
      </c>
      <c r="D21" s="528" t="s">
        <v>1890</v>
      </c>
      <c r="E21" s="528" t="s">
        <v>1891</v>
      </c>
      <c r="F21" s="528" t="s">
        <v>1892</v>
      </c>
      <c r="G21" s="528" t="s">
        <v>1893</v>
      </c>
      <c r="H21" s="120"/>
    </row>
    <row r="22" spans="1:13" s="525" customFormat="1" x14ac:dyDescent="0.3">
      <c r="A22" s="117">
        <v>5</v>
      </c>
      <c r="B22" s="525" t="s">
        <v>1894</v>
      </c>
      <c r="D22" s="526" t="s">
        <v>1895</v>
      </c>
      <c r="E22" s="526" t="s">
        <v>1896</v>
      </c>
      <c r="F22" s="526" t="s">
        <v>1897</v>
      </c>
      <c r="G22" s="526" t="s">
        <v>1898</v>
      </c>
      <c r="H22" s="526" t="s">
        <v>1899</v>
      </c>
    </row>
    <row r="23" spans="1:13" s="525" customFormat="1" ht="15" thickBot="1" x14ac:dyDescent="0.35">
      <c r="A23" s="117"/>
      <c r="D23" s="529"/>
      <c r="E23" s="529"/>
      <c r="F23" s="529"/>
      <c r="G23" s="529"/>
      <c r="H23" s="529"/>
    </row>
    <row r="24" spans="1:13" s="525" customFormat="1" ht="16.2" thickBot="1" x14ac:dyDescent="0.35">
      <c r="A24" s="518" t="s">
        <v>1900</v>
      </c>
      <c r="B24" s="530"/>
      <c r="D24" s="529"/>
      <c r="E24" s="529"/>
      <c r="F24" s="529"/>
      <c r="G24" s="529"/>
      <c r="H24" s="529"/>
    </row>
    <row r="25" spans="1:13" s="525" customFormat="1" ht="15.6" x14ac:dyDescent="0.3">
      <c r="A25" s="531"/>
      <c r="B25" s="671" t="s">
        <v>1901</v>
      </c>
      <c r="C25" s="671"/>
      <c r="D25" s="529"/>
      <c r="E25" s="529"/>
      <c r="F25" s="529"/>
      <c r="G25" s="529"/>
      <c r="H25" s="529"/>
    </row>
    <row r="26" spans="1:13" ht="16.2" thickBot="1" x14ac:dyDescent="0.35">
      <c r="A26" s="532" t="s">
        <v>1900</v>
      </c>
      <c r="B26" s="533" t="s">
        <v>1902</v>
      </c>
      <c r="C26" s="534" t="s">
        <v>1903</v>
      </c>
    </row>
    <row r="27" spans="1:13" x14ac:dyDescent="0.3">
      <c r="B27" s="533" t="s">
        <v>279</v>
      </c>
      <c r="C27" s="534" t="s">
        <v>1904</v>
      </c>
    </row>
    <row r="28" spans="1:13" ht="28.8" x14ac:dyDescent="0.3">
      <c r="B28" s="533" t="s">
        <v>1905</v>
      </c>
      <c r="C28" s="534" t="s">
        <v>1906</v>
      </c>
    </row>
    <row r="29" spans="1:13" ht="28.8" x14ac:dyDescent="0.3">
      <c r="B29" s="533" t="s">
        <v>1907</v>
      </c>
      <c r="C29" s="534" t="s">
        <v>1908</v>
      </c>
    </row>
    <row r="30" spans="1:13" ht="43.2" x14ac:dyDescent="0.3">
      <c r="B30" s="533" t="s">
        <v>1909</v>
      </c>
      <c r="C30" s="534" t="s">
        <v>1910</v>
      </c>
    </row>
    <row r="31" spans="1:13" ht="28.8" x14ac:dyDescent="0.3">
      <c r="B31" s="533" t="s">
        <v>1911</v>
      </c>
      <c r="C31" s="534" t="s">
        <v>1912</v>
      </c>
    </row>
    <row r="32" spans="1:13" x14ac:dyDescent="0.3">
      <c r="B32" s="533" t="s">
        <v>1913</v>
      </c>
      <c r="C32" s="535"/>
    </row>
    <row r="33" spans="1:4" x14ac:dyDescent="0.3">
      <c r="B33" s="533" t="s">
        <v>1914</v>
      </c>
      <c r="C33" s="535"/>
    </row>
    <row r="35" spans="1:4" ht="15" thickBot="1" x14ac:dyDescent="0.35"/>
    <row r="36" spans="1:4" ht="16.2" thickBot="1" x14ac:dyDescent="0.35">
      <c r="A36" s="518" t="s">
        <v>1915</v>
      </c>
      <c r="B36" s="672" t="s">
        <v>1916</v>
      </c>
      <c r="C36" s="673"/>
    </row>
    <row r="37" spans="1:4" ht="16.2" thickBot="1" x14ac:dyDescent="0.35">
      <c r="A37" s="536" t="s">
        <v>1917</v>
      </c>
      <c r="B37" s="670" t="s">
        <v>1918</v>
      </c>
      <c r="C37" s="670"/>
      <c r="D37" s="537" t="s">
        <v>1919</v>
      </c>
    </row>
    <row r="38" spans="1:4" ht="16.2" thickBot="1" x14ac:dyDescent="0.35">
      <c r="A38" s="536" t="s">
        <v>1920</v>
      </c>
      <c r="B38" s="670" t="s">
        <v>1921</v>
      </c>
      <c r="C38" s="670"/>
    </row>
    <row r="39" spans="1:4" ht="16.2" thickBot="1" x14ac:dyDescent="0.35">
      <c r="A39" s="536" t="s">
        <v>1922</v>
      </c>
      <c r="B39" s="670" t="s">
        <v>1923</v>
      </c>
      <c r="C39" s="670"/>
    </row>
    <row r="40" spans="1:4" ht="16.2" thickBot="1" x14ac:dyDescent="0.35">
      <c r="A40" s="536" t="s">
        <v>1924</v>
      </c>
      <c r="B40" s="674" t="s">
        <v>1925</v>
      </c>
      <c r="C40" s="674"/>
    </row>
    <row r="41" spans="1:4" ht="16.2" thickBot="1" x14ac:dyDescent="0.35">
      <c r="A41" s="536" t="s">
        <v>1926</v>
      </c>
      <c r="B41" s="670" t="s">
        <v>1927</v>
      </c>
      <c r="C41" s="670"/>
    </row>
    <row r="44" spans="1:4" ht="23.4" x14ac:dyDescent="0.45">
      <c r="A44" s="580" t="s">
        <v>2055</v>
      </c>
      <c r="B44" s="579"/>
      <c r="C44" s="522"/>
    </row>
    <row r="46" spans="1:4" x14ac:dyDescent="0.3">
      <c r="A46" s="21" t="s">
        <v>2056</v>
      </c>
    </row>
  </sheetData>
  <mergeCells count="7">
    <mergeCell ref="B41:C41"/>
    <mergeCell ref="B25:C25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25"/>
  <sheetViews>
    <sheetView zoomScale="70" zoomScaleNormal="70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11.44140625" defaultRowHeight="15.6" x14ac:dyDescent="0.3"/>
  <cols>
    <col min="1" max="2" width="11.88671875" style="22" bestFit="1" customWidth="1"/>
    <col min="3" max="3" width="14.88671875" style="22" bestFit="1" customWidth="1"/>
    <col min="4" max="4" width="14.88671875" style="22" customWidth="1"/>
    <col min="5" max="5" width="10.33203125" style="22" bestFit="1" customWidth="1"/>
    <col min="6" max="6" width="10.33203125" style="22" customWidth="1"/>
    <col min="7" max="7" width="16.88671875" style="22" bestFit="1" customWidth="1"/>
    <col min="8" max="8" width="13" style="22" bestFit="1" customWidth="1"/>
    <col min="9" max="9" width="12" style="22" bestFit="1" customWidth="1"/>
    <col min="10" max="10" width="11.6640625" style="22" bestFit="1" customWidth="1"/>
    <col min="11" max="11" width="11.44140625" style="22" bestFit="1" customWidth="1"/>
    <col min="12" max="12" width="11.44140625" style="8"/>
    <col min="13" max="30" width="11.44140625" style="14" customWidth="1"/>
    <col min="31" max="31" width="11.44140625" style="194"/>
    <col min="32" max="33" width="11.44140625" style="22"/>
    <col min="34" max="34" width="11.44140625" style="232"/>
    <col min="35" max="35" width="11.44140625" style="8"/>
    <col min="36" max="46" width="11.44140625" style="22"/>
    <col min="47" max="47" width="11.44140625" style="129"/>
    <col min="48" max="52" width="11.44140625" style="22"/>
    <col min="53" max="53" width="11.44140625" style="15" customWidth="1"/>
    <col min="54" max="66" width="11.44140625" style="14"/>
    <col min="67" max="67" width="14.44140625" style="22" bestFit="1" customWidth="1"/>
    <col min="68" max="68" width="11.44140625" style="22"/>
    <col min="69" max="71" width="11.44140625" style="14"/>
    <col min="72" max="73" width="11.44140625" style="215"/>
    <col min="74" max="83" width="11.44140625" style="14"/>
    <col min="84" max="16384" width="11.44140625" style="22"/>
  </cols>
  <sheetData>
    <row r="1" spans="1:83" s="207" customFormat="1" x14ac:dyDescent="0.3">
      <c r="A1" s="118" t="s">
        <v>2209</v>
      </c>
      <c r="B1" s="118" t="s">
        <v>2208</v>
      </c>
      <c r="C1" s="207" t="s">
        <v>0</v>
      </c>
      <c r="D1" s="207" t="s">
        <v>2109</v>
      </c>
      <c r="E1" s="207" t="s">
        <v>1</v>
      </c>
      <c r="F1" s="207" t="s">
        <v>2112</v>
      </c>
      <c r="G1" s="207" t="s">
        <v>2</v>
      </c>
      <c r="H1" s="207" t="s">
        <v>555</v>
      </c>
      <c r="I1" s="207" t="s">
        <v>554</v>
      </c>
      <c r="J1" s="207" t="s">
        <v>190</v>
      </c>
      <c r="K1" s="207" t="s">
        <v>191</v>
      </c>
      <c r="L1" s="207" t="s">
        <v>149</v>
      </c>
      <c r="M1" s="11" t="s">
        <v>150</v>
      </c>
      <c r="N1" s="11" t="s">
        <v>151</v>
      </c>
      <c r="O1" s="11" t="s">
        <v>152</v>
      </c>
      <c r="P1" s="11" t="s">
        <v>153</v>
      </c>
      <c r="Q1" s="11" t="s">
        <v>154</v>
      </c>
      <c r="R1" s="11" t="s">
        <v>155</v>
      </c>
      <c r="S1" s="11" t="s">
        <v>2108</v>
      </c>
      <c r="T1" s="207" t="s">
        <v>2078</v>
      </c>
      <c r="U1" s="207" t="s">
        <v>2079</v>
      </c>
      <c r="V1" s="207" t="s">
        <v>2080</v>
      </c>
      <c r="W1" s="207" t="s">
        <v>2081</v>
      </c>
      <c r="X1" s="207" t="s">
        <v>2082</v>
      </c>
      <c r="Y1" s="207" t="s">
        <v>2083</v>
      </c>
      <c r="Z1" s="11" t="s">
        <v>157</v>
      </c>
      <c r="AA1" s="11" t="s">
        <v>158</v>
      </c>
      <c r="AB1" s="11" t="s">
        <v>159</v>
      </c>
      <c r="AC1" s="11" t="s">
        <v>160</v>
      </c>
      <c r="AD1" s="11" t="s">
        <v>161</v>
      </c>
      <c r="AE1" s="233" t="s">
        <v>236</v>
      </c>
      <c r="AF1" s="227" t="s">
        <v>237</v>
      </c>
      <c r="AG1" s="227" t="s">
        <v>238</v>
      </c>
      <c r="AH1" s="152" t="s">
        <v>124</v>
      </c>
      <c r="AI1" s="225" t="s">
        <v>125</v>
      </c>
      <c r="AJ1" s="225" t="s">
        <v>126</v>
      </c>
      <c r="AK1" s="225" t="s">
        <v>127</v>
      </c>
      <c r="AL1" s="225" t="s">
        <v>128</v>
      </c>
      <c r="AM1" s="225" t="s">
        <v>129</v>
      </c>
      <c r="AN1" s="225" t="s">
        <v>130</v>
      </c>
      <c r="AO1" s="225" t="s">
        <v>131</v>
      </c>
      <c r="AP1" s="225" t="s">
        <v>132</v>
      </c>
      <c r="AQ1" s="225" t="s">
        <v>133</v>
      </c>
      <c r="AR1" s="225" t="s">
        <v>134</v>
      </c>
      <c r="AS1" s="225" t="s">
        <v>135</v>
      </c>
      <c r="AT1" s="225" t="s">
        <v>136</v>
      </c>
      <c r="AU1" s="226" t="s">
        <v>137</v>
      </c>
      <c r="AV1" s="225" t="s">
        <v>138</v>
      </c>
      <c r="AW1" s="225" t="s">
        <v>139</v>
      </c>
      <c r="AX1" s="225" t="s">
        <v>140</v>
      </c>
      <c r="AY1" s="225" t="s">
        <v>141</v>
      </c>
      <c r="AZ1" s="225" t="s">
        <v>142</v>
      </c>
      <c r="BA1" s="165" t="s">
        <v>1522</v>
      </c>
      <c r="BB1" s="166" t="s">
        <v>1520</v>
      </c>
      <c r="BC1" s="166" t="s">
        <v>1519</v>
      </c>
      <c r="BD1" s="166" t="s">
        <v>1518</v>
      </c>
      <c r="BE1" s="166" t="s">
        <v>1549</v>
      </c>
      <c r="BF1" s="166" t="s">
        <v>1521</v>
      </c>
      <c r="BG1" s="166" t="s">
        <v>2060</v>
      </c>
      <c r="BH1" s="166" t="s">
        <v>1523</v>
      </c>
      <c r="BI1" s="166" t="s">
        <v>1524</v>
      </c>
      <c r="BJ1" s="166" t="s">
        <v>1525</v>
      </c>
      <c r="BK1" s="166" t="s">
        <v>1526</v>
      </c>
      <c r="BL1" s="167" t="s">
        <v>2072</v>
      </c>
      <c r="BM1" s="167" t="s">
        <v>2071</v>
      </c>
      <c r="BN1" s="166" t="s">
        <v>1527</v>
      </c>
      <c r="BO1" s="166" t="s">
        <v>1528</v>
      </c>
      <c r="BP1" s="166" t="s">
        <v>1529</v>
      </c>
      <c r="BQ1" s="166" t="s">
        <v>1530</v>
      </c>
      <c r="BR1" s="166" t="s">
        <v>1531</v>
      </c>
      <c r="BS1" s="166" t="s">
        <v>1532</v>
      </c>
      <c r="BT1" s="214" t="s">
        <v>2070</v>
      </c>
      <c r="BU1" s="214" t="s">
        <v>2069</v>
      </c>
      <c r="BV1" s="166" t="s">
        <v>1533</v>
      </c>
      <c r="BW1" s="166" t="s">
        <v>1534</v>
      </c>
      <c r="BX1" s="166" t="s">
        <v>2068</v>
      </c>
      <c r="BY1" s="166" t="s">
        <v>2067</v>
      </c>
      <c r="BZ1" s="166" t="s">
        <v>2066</v>
      </c>
      <c r="CA1" s="166" t="s">
        <v>2065</v>
      </c>
      <c r="CB1" s="166" t="s">
        <v>2064</v>
      </c>
      <c r="CC1" s="166" t="s">
        <v>2063</v>
      </c>
      <c r="CD1" s="166" t="s">
        <v>2062</v>
      </c>
      <c r="CE1" s="166" t="s">
        <v>1535</v>
      </c>
    </row>
    <row r="2" spans="1:83" x14ac:dyDescent="0.3">
      <c r="A2" s="22">
        <v>2017</v>
      </c>
      <c r="B2" s="228" t="s">
        <v>122</v>
      </c>
      <c r="C2" s="22" t="s">
        <v>5</v>
      </c>
      <c r="D2" s="262" t="s">
        <v>2110</v>
      </c>
      <c r="E2" s="22" t="s">
        <v>4</v>
      </c>
      <c r="F2" s="22" t="s">
        <v>2113</v>
      </c>
      <c r="G2" s="229" t="s">
        <v>2084</v>
      </c>
      <c r="H2" s="26" t="s">
        <v>2117</v>
      </c>
      <c r="I2" s="26" t="s">
        <v>2140</v>
      </c>
      <c r="J2" s="27">
        <v>42906</v>
      </c>
      <c r="K2" s="230">
        <v>0.44305555555555554</v>
      </c>
      <c r="L2" s="5">
        <v>0.63811047955410805</v>
      </c>
      <c r="M2" s="5">
        <v>7.3951535966418597E-2</v>
      </c>
      <c r="N2" s="8">
        <f t="shared" ref="N2:O5" si="0">1000*L2/100</f>
        <v>6.3811047955410798</v>
      </c>
      <c r="O2" s="8">
        <f t="shared" si="0"/>
        <v>0.73951535966418602</v>
      </c>
      <c r="P2" s="8">
        <f t="shared" ref="P2:P13" si="1">N2/12/1000</f>
        <v>5.3175873296175673E-4</v>
      </c>
      <c r="Q2" s="8">
        <f t="shared" ref="Q2:Q25" si="2">O2/14/1000</f>
        <v>5.2822525690299E-5</v>
      </c>
      <c r="R2" s="8">
        <f t="shared" ref="R2:R13" si="3">P2/Q2</f>
        <v>10.066893356813033</v>
      </c>
      <c r="S2" s="8">
        <v>49.183333333333337</v>
      </c>
      <c r="T2" s="8">
        <v>22.403333333333336</v>
      </c>
      <c r="U2" s="8">
        <v>11.083333333333334</v>
      </c>
      <c r="V2" s="8">
        <v>6.666666666666667</v>
      </c>
      <c r="W2" s="8">
        <v>4.9066666666666663</v>
      </c>
      <c r="X2" s="8">
        <v>3.1466666666666665</v>
      </c>
      <c r="Y2" s="8">
        <v>2.58</v>
      </c>
      <c r="Z2" s="88">
        <v>4.4672843299582947</v>
      </c>
      <c r="AA2" s="88">
        <f t="shared" ref="AA2:AA17" si="4">1000*Z2/100</f>
        <v>44.672843299582944</v>
      </c>
      <c r="AB2" s="88">
        <f t="shared" ref="AB2:AB17" si="5">AA2-(N2+O2)</f>
        <v>37.552223144377677</v>
      </c>
      <c r="AC2" s="10">
        <v>58.379744335138255</v>
      </c>
      <c r="AD2" s="10">
        <v>36.13605858040853</v>
      </c>
      <c r="AE2" s="194">
        <v>0</v>
      </c>
      <c r="AF2" s="22">
        <v>0</v>
      </c>
      <c r="AG2" s="22">
        <v>0.47449165707047725</v>
      </c>
      <c r="AH2" s="222">
        <v>0.62503949585083252</v>
      </c>
      <c r="AI2" s="217">
        <v>0.26644520184859266</v>
      </c>
      <c r="AJ2" s="217">
        <v>0.4145984360225623</v>
      </c>
      <c r="AK2" s="217">
        <v>0.53896051796912081</v>
      </c>
      <c r="AL2" s="217">
        <v>0.85689330821504872</v>
      </c>
      <c r="AM2" s="217">
        <v>1.2972041136219139</v>
      </c>
      <c r="AN2" s="217">
        <v>0.37670883452815684</v>
      </c>
      <c r="AO2" s="217">
        <v>1.4321662531663428</v>
      </c>
      <c r="AP2" s="217">
        <v>1.2859632923876538</v>
      </c>
      <c r="AQ2" s="217">
        <v>0.28978131524763168</v>
      </c>
      <c r="AR2" s="217">
        <v>0.3584248754915762</v>
      </c>
      <c r="AS2" s="217">
        <v>1.3600655493172973</v>
      </c>
      <c r="AT2" s="217">
        <v>1.4659635239047935</v>
      </c>
      <c r="AU2" s="156">
        <v>1.8507568413162439</v>
      </c>
      <c r="AV2" s="217">
        <v>0.10829910664129676</v>
      </c>
      <c r="AW2" s="217">
        <v>0.45629108822021663</v>
      </c>
      <c r="AX2" s="217">
        <v>0.66748263493110671</v>
      </c>
      <c r="AY2" s="217">
        <v>0.68078408989769856</v>
      </c>
      <c r="AZ2" s="217">
        <v>0.18312240979691663</v>
      </c>
      <c r="BA2" s="15">
        <v>0</v>
      </c>
      <c r="BB2" s="14">
        <v>4.9446633352553025E-2</v>
      </c>
      <c r="BC2" s="14">
        <v>0.11486868435631029</v>
      </c>
      <c r="BD2" s="14">
        <v>0.24025198604641274</v>
      </c>
      <c r="BE2" s="14">
        <v>0.31324193621327068</v>
      </c>
      <c r="BF2" s="14">
        <v>4.6353348181479015E-2</v>
      </c>
      <c r="BG2" s="14">
        <v>0.63019826419901048</v>
      </c>
      <c r="BH2" s="14">
        <v>0.65926873824678844</v>
      </c>
      <c r="BI2" s="14">
        <v>0</v>
      </c>
      <c r="BJ2" s="14">
        <v>0</v>
      </c>
      <c r="BK2" s="14">
        <v>0</v>
      </c>
      <c r="BL2" s="14">
        <v>0</v>
      </c>
      <c r="BM2" s="14">
        <v>1.3001548880170943E-2</v>
      </c>
      <c r="BN2" s="14">
        <v>0</v>
      </c>
      <c r="BO2" s="14">
        <v>0</v>
      </c>
      <c r="BP2" s="14">
        <v>4.0794714964594331E-2</v>
      </c>
      <c r="BQ2" s="14">
        <v>0</v>
      </c>
      <c r="BR2" s="14">
        <v>0</v>
      </c>
      <c r="BS2" s="14">
        <v>0</v>
      </c>
      <c r="BT2" s="215">
        <v>0.18536298817047484</v>
      </c>
      <c r="BU2" s="215">
        <v>3.1891480405346839E-2</v>
      </c>
      <c r="BV2" s="14">
        <v>2.2328746989858792E-2</v>
      </c>
      <c r="BW2" s="14">
        <v>0</v>
      </c>
      <c r="BX2" s="14">
        <v>0</v>
      </c>
      <c r="BY2" s="14">
        <v>1.4199481445470752E-2</v>
      </c>
      <c r="BZ2" s="14">
        <v>0</v>
      </c>
      <c r="CA2" s="14">
        <v>4.8284737689040638E-2</v>
      </c>
      <c r="CB2" s="14">
        <v>0</v>
      </c>
      <c r="CC2" s="14">
        <v>1.6770113772974115E-2</v>
      </c>
      <c r="CD2" s="14">
        <v>0</v>
      </c>
      <c r="CE2" s="14">
        <v>0</v>
      </c>
    </row>
    <row r="3" spans="1:83" x14ac:dyDescent="0.3">
      <c r="A3" s="22">
        <v>2017</v>
      </c>
      <c r="B3" s="228" t="s">
        <v>122</v>
      </c>
      <c r="C3" s="22" t="s">
        <v>5</v>
      </c>
      <c r="D3" s="262" t="s">
        <v>2111</v>
      </c>
      <c r="E3" s="22" t="s">
        <v>4</v>
      </c>
      <c r="F3" s="22" t="s">
        <v>2114</v>
      </c>
      <c r="G3" s="229" t="s">
        <v>2085</v>
      </c>
      <c r="H3" s="26" t="s">
        <v>2118</v>
      </c>
      <c r="I3" s="26" t="s">
        <v>2141</v>
      </c>
      <c r="J3" s="27">
        <v>42907</v>
      </c>
      <c r="K3" s="230">
        <v>0.47916666666666669</v>
      </c>
      <c r="L3" s="5">
        <v>0.79003366260140195</v>
      </c>
      <c r="M3" s="5">
        <v>9.9729059339820694E-2</v>
      </c>
      <c r="N3" s="8">
        <f t="shared" si="0"/>
        <v>7.9003366260140195</v>
      </c>
      <c r="O3" s="8">
        <f t="shared" si="0"/>
        <v>0.99729059339820691</v>
      </c>
      <c r="P3" s="8">
        <f t="shared" si="1"/>
        <v>6.5836138550116831E-4</v>
      </c>
      <c r="Q3" s="8">
        <f t="shared" si="2"/>
        <v>7.1235042385586216E-5</v>
      </c>
      <c r="R3" s="8">
        <f t="shared" si="3"/>
        <v>9.2421000037810312</v>
      </c>
      <c r="S3" s="8">
        <v>84.06</v>
      </c>
      <c r="T3" s="8">
        <v>12.053333333333333</v>
      </c>
      <c r="U3" s="8">
        <v>3.2466666666666666</v>
      </c>
      <c r="V3" s="8">
        <v>0.65333333333333332</v>
      </c>
      <c r="W3" s="8">
        <v>0</v>
      </c>
      <c r="X3" s="8">
        <v>0</v>
      </c>
      <c r="Y3" s="8">
        <v>0</v>
      </c>
      <c r="Z3" s="88">
        <v>10.390328282656682</v>
      </c>
      <c r="AA3" s="88">
        <f t="shared" si="4"/>
        <v>103.90328282656682</v>
      </c>
      <c r="AB3" s="88">
        <f t="shared" si="5"/>
        <v>95.005655607154594</v>
      </c>
      <c r="AC3" s="10">
        <v>74.953310485807918</v>
      </c>
      <c r="AD3" s="10">
        <v>56.188264702225339</v>
      </c>
      <c r="AE3" s="194">
        <v>0.21267521334969147</v>
      </c>
      <c r="AF3" s="22">
        <v>0.15452183469938521</v>
      </c>
      <c r="AG3" s="22">
        <v>0.37673894936231067</v>
      </c>
      <c r="AH3" s="222">
        <v>0.47051998010782287</v>
      </c>
      <c r="AI3" s="217">
        <v>0.21019843400745908</v>
      </c>
      <c r="AJ3" s="217">
        <v>0.4068221732140147</v>
      </c>
      <c r="AK3" s="217">
        <v>0.55215342510221899</v>
      </c>
      <c r="AL3" s="217">
        <v>0.90688083787537255</v>
      </c>
      <c r="AM3" s="217">
        <v>1.6432221176858097</v>
      </c>
      <c r="AN3" s="217">
        <v>0.53127219280963445</v>
      </c>
      <c r="AO3" s="217">
        <v>2.1346417763402883</v>
      </c>
      <c r="AP3" s="217">
        <v>2.1049437745637278</v>
      </c>
      <c r="AQ3" s="217">
        <v>0.4850083313323299</v>
      </c>
      <c r="AR3" s="217">
        <v>0.64730112692135777</v>
      </c>
      <c r="AS3" s="217">
        <v>2.2901439864415352</v>
      </c>
      <c r="AT3" s="217">
        <v>2.2923800994609387</v>
      </c>
      <c r="AU3" s="156">
        <v>2.9717881489219558</v>
      </c>
      <c r="AV3" s="217">
        <v>0.18411184747341547</v>
      </c>
      <c r="AW3" s="217">
        <v>0.86493698803929286</v>
      </c>
      <c r="AX3" s="217">
        <v>1.2005235885703796</v>
      </c>
      <c r="AY3" s="217">
        <v>1.0773182999116064</v>
      </c>
      <c r="AZ3" s="217">
        <v>0.38096552318373239</v>
      </c>
      <c r="BA3" s="15">
        <v>0</v>
      </c>
      <c r="BB3" s="14">
        <v>3.1782840027177302E-2</v>
      </c>
      <c r="BC3" s="14">
        <v>4.5423640417611655E-2</v>
      </c>
      <c r="BD3" s="14">
        <v>0.12945706754466077</v>
      </c>
      <c r="BE3" s="14">
        <v>5.8025674886841024E-2</v>
      </c>
      <c r="BF3" s="14">
        <v>0.10402204805787618</v>
      </c>
      <c r="BG3" s="14">
        <v>3.0646226279677325E-2</v>
      </c>
      <c r="BH3" s="14">
        <v>4.8164336500827777E-2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7.8366778629460586E-3</v>
      </c>
      <c r="BP3" s="14">
        <v>5.7571125082536694E-2</v>
      </c>
      <c r="BQ3" s="14">
        <v>0</v>
      </c>
      <c r="BR3" s="14">
        <v>2.141479822773424E-2</v>
      </c>
      <c r="BS3" s="14">
        <v>0</v>
      </c>
      <c r="BT3" s="215">
        <v>0.65136963033139095</v>
      </c>
      <c r="BU3" s="215">
        <v>5.0960296270777722E-2</v>
      </c>
      <c r="BV3" s="14">
        <v>2.3291131972554766E-2</v>
      </c>
      <c r="BW3" s="14">
        <v>0</v>
      </c>
      <c r="BX3" s="14">
        <v>0</v>
      </c>
      <c r="BY3" s="14">
        <v>4.917104469899234E-2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</row>
    <row r="4" spans="1:83" x14ac:dyDescent="0.3">
      <c r="A4" s="22">
        <v>2017</v>
      </c>
      <c r="B4" s="228" t="s">
        <v>122</v>
      </c>
      <c r="C4" s="22" t="s">
        <v>5</v>
      </c>
      <c r="D4" s="262" t="s">
        <v>2111</v>
      </c>
      <c r="E4" s="22" t="s">
        <v>4</v>
      </c>
      <c r="F4" s="22" t="s">
        <v>220</v>
      </c>
      <c r="G4" s="229" t="s">
        <v>2086</v>
      </c>
      <c r="H4" s="26" t="s">
        <v>2119</v>
      </c>
      <c r="I4" s="26" t="s">
        <v>2142</v>
      </c>
      <c r="J4" s="27">
        <v>42906</v>
      </c>
      <c r="K4" s="230">
        <v>0.32847222222222222</v>
      </c>
      <c r="L4" s="5">
        <v>0.82709011643949004</v>
      </c>
      <c r="M4" s="5">
        <v>9.11429116580805E-2</v>
      </c>
      <c r="N4" s="8">
        <f t="shared" si="0"/>
        <v>8.2709011643949015</v>
      </c>
      <c r="O4" s="8">
        <f t="shared" si="0"/>
        <v>0.91142911658080494</v>
      </c>
      <c r="P4" s="8">
        <f t="shared" si="1"/>
        <v>6.8924176369957509E-4</v>
      </c>
      <c r="Q4" s="8">
        <f t="shared" si="2"/>
        <v>6.5102079755771785E-5</v>
      </c>
      <c r="R4" s="8">
        <f t="shared" si="3"/>
        <v>10.587092859171964</v>
      </c>
      <c r="S4" s="8">
        <v>21.16333333333333</v>
      </c>
      <c r="T4" s="8">
        <v>10.96</v>
      </c>
      <c r="U4" s="8">
        <v>45.536666666666669</v>
      </c>
      <c r="V4" s="8">
        <v>19.186666666666667</v>
      </c>
      <c r="W4" s="8">
        <v>0.56000000000000005</v>
      </c>
      <c r="X4" s="8">
        <v>0.88333333333333341</v>
      </c>
      <c r="Y4" s="8">
        <v>1.6433333333333333</v>
      </c>
      <c r="Z4" s="88">
        <v>2.6473600587766688</v>
      </c>
      <c r="AA4" s="88">
        <f t="shared" si="4"/>
        <v>26.473600587766686</v>
      </c>
      <c r="AB4" s="88">
        <f t="shared" si="5"/>
        <v>17.291270306790977</v>
      </c>
      <c r="AC4" s="10">
        <v>43.232927970065461</v>
      </c>
      <c r="AD4" s="10">
        <v>23.266971583343182</v>
      </c>
      <c r="AE4" s="194">
        <v>0.81818247108781783</v>
      </c>
      <c r="AF4" s="22">
        <v>0</v>
      </c>
      <c r="AG4" s="22">
        <v>4.5059324494691415</v>
      </c>
      <c r="AH4" s="222">
        <v>0.21275946094200457</v>
      </c>
      <c r="AI4" s="217">
        <v>9.6830761933438175E-2</v>
      </c>
      <c r="AJ4" s="217">
        <v>0.13934648969803173</v>
      </c>
      <c r="AK4" s="217">
        <v>0.20083697374864642</v>
      </c>
      <c r="AL4" s="217">
        <v>0.29013842894220315</v>
      </c>
      <c r="AM4" s="217">
        <v>0.49919342045851905</v>
      </c>
      <c r="AN4" s="217">
        <v>0.19161523183885498</v>
      </c>
      <c r="AO4" s="217">
        <v>0.60741324476952119</v>
      </c>
      <c r="AP4" s="217">
        <v>0.43705171002524734</v>
      </c>
      <c r="AQ4" s="217">
        <v>0.11209380573469936</v>
      </c>
      <c r="AR4" s="217">
        <v>0.13481151519188214</v>
      </c>
      <c r="AS4" s="217">
        <v>0.6425744489979861</v>
      </c>
      <c r="AT4" s="217">
        <v>0.50565632021630169</v>
      </c>
      <c r="AU4" s="156">
        <v>0.73764926299785383</v>
      </c>
      <c r="AV4" s="217">
        <v>5.1360637336192227E-2</v>
      </c>
      <c r="AW4" s="217">
        <v>0.17454039898119372</v>
      </c>
      <c r="AX4" s="217">
        <v>0.23392510458237067</v>
      </c>
      <c r="AY4" s="217">
        <v>0.35994988210915668</v>
      </c>
      <c r="AZ4" s="217">
        <v>7.7028357880697063E-2</v>
      </c>
      <c r="BA4" s="15">
        <v>0</v>
      </c>
      <c r="BB4" s="14">
        <v>0</v>
      </c>
      <c r="BC4" s="14">
        <v>0</v>
      </c>
      <c r="BD4" s="14">
        <v>0</v>
      </c>
      <c r="BE4" s="14">
        <v>0</v>
      </c>
      <c r="BF4" s="14">
        <v>1.5710355474625924E-2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215">
        <v>9.2721375225729596E-2</v>
      </c>
      <c r="BU4" s="215">
        <v>1.7772081914865543E-2</v>
      </c>
      <c r="BV4" s="14">
        <v>1.8349365318132638E-2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</row>
    <row r="5" spans="1:83" x14ac:dyDescent="0.3">
      <c r="A5" s="22">
        <v>2017</v>
      </c>
      <c r="B5" s="228" t="s">
        <v>122</v>
      </c>
      <c r="C5" s="117" t="s">
        <v>17</v>
      </c>
      <c r="D5" s="262" t="s">
        <v>2110</v>
      </c>
      <c r="E5" s="22" t="s">
        <v>4</v>
      </c>
      <c r="F5" s="22" t="s">
        <v>367</v>
      </c>
      <c r="G5" s="229" t="s">
        <v>2087</v>
      </c>
      <c r="H5" s="26" t="s">
        <v>2120</v>
      </c>
      <c r="I5" s="26" t="s">
        <v>2143</v>
      </c>
      <c r="J5" s="27">
        <v>42906</v>
      </c>
      <c r="K5" s="230">
        <v>0.47916666666666669</v>
      </c>
      <c r="L5" s="5">
        <v>0.86367750124165299</v>
      </c>
      <c r="M5" s="5">
        <v>8.1488265598168297E-2</v>
      </c>
      <c r="N5" s="8">
        <f t="shared" si="0"/>
        <v>8.6367750124165301</v>
      </c>
      <c r="O5" s="8">
        <f t="shared" si="0"/>
        <v>0.81488265598168297</v>
      </c>
      <c r="P5" s="8">
        <f t="shared" si="1"/>
        <v>7.1973125103471085E-4</v>
      </c>
      <c r="Q5" s="8">
        <f t="shared" si="2"/>
        <v>5.8205903998691641E-5</v>
      </c>
      <c r="R5" s="8">
        <f t="shared" si="3"/>
        <v>12.365261968113906</v>
      </c>
      <c r="S5" s="8">
        <v>90.993333333333339</v>
      </c>
      <c r="T5" s="8">
        <v>6.4933333333333323</v>
      </c>
      <c r="U5" s="8">
        <v>2.13</v>
      </c>
      <c r="V5" s="8">
        <v>0.37999999999999995</v>
      </c>
      <c r="W5" s="8">
        <v>0</v>
      </c>
      <c r="X5" s="8">
        <v>0</v>
      </c>
      <c r="Y5" s="8">
        <v>0</v>
      </c>
      <c r="Z5" s="88">
        <v>8.222023930952874</v>
      </c>
      <c r="AA5" s="88">
        <f t="shared" si="4"/>
        <v>82.220239309528736</v>
      </c>
      <c r="AB5" s="88">
        <f t="shared" si="5"/>
        <v>72.768581641130524</v>
      </c>
      <c r="AC5" s="10">
        <v>68.464280090485573</v>
      </c>
      <c r="AD5" s="10">
        <v>47.682766663724323</v>
      </c>
      <c r="AE5" s="194">
        <v>0.99807141023768398</v>
      </c>
      <c r="AF5" s="22">
        <v>0.33847639129799717</v>
      </c>
      <c r="AG5" s="22">
        <v>1.1341720570882772</v>
      </c>
      <c r="AH5" s="222">
        <v>1.1624304132337691</v>
      </c>
      <c r="AI5" s="217">
        <v>0.49035317923926047</v>
      </c>
      <c r="AJ5" s="217">
        <v>0.8658883908391245</v>
      </c>
      <c r="AK5" s="217">
        <v>1.0272709808274365</v>
      </c>
      <c r="AL5" s="217">
        <v>1.5330264302004266</v>
      </c>
      <c r="AM5" s="217">
        <v>2.2790088996816751</v>
      </c>
      <c r="AN5" s="217">
        <v>0.74131567854193769</v>
      </c>
      <c r="AO5" s="217">
        <v>3.3626973368527033</v>
      </c>
      <c r="AP5" s="217">
        <v>2.4470475506460247</v>
      </c>
      <c r="AQ5" s="217">
        <v>0.50161447051128327</v>
      </c>
      <c r="AR5" s="217">
        <v>0.71745095095671885</v>
      </c>
      <c r="AS5" s="217">
        <v>2.921777132829372</v>
      </c>
      <c r="AT5" s="217">
        <v>2.9615500100345189</v>
      </c>
      <c r="AU5" s="156">
        <v>4.2113273331854373</v>
      </c>
      <c r="AV5" s="217">
        <v>0.20669403256620178</v>
      </c>
      <c r="AW5" s="217">
        <v>1.1508555835244887</v>
      </c>
      <c r="AX5" s="217">
        <v>1.7211318005639731</v>
      </c>
      <c r="AY5" s="217">
        <v>1.4228921247327511</v>
      </c>
      <c r="AZ5" s="217">
        <v>0.48576133737578331</v>
      </c>
      <c r="BA5" s="15">
        <v>0</v>
      </c>
      <c r="BB5" s="14">
        <v>6.3833057507063418E-2</v>
      </c>
      <c r="BC5" s="14">
        <v>0.12516344803561363</v>
      </c>
      <c r="BD5" s="14">
        <v>0.19237781094945919</v>
      </c>
      <c r="BE5" s="14">
        <v>0.11731004747764523</v>
      </c>
      <c r="BF5" s="14">
        <v>7.621859453933065E-2</v>
      </c>
      <c r="BG5" s="14">
        <v>0.10818286245496235</v>
      </c>
      <c r="BH5" s="14">
        <v>0.13198410372251976</v>
      </c>
      <c r="BI5" s="14">
        <v>4.1674931586203355E-2</v>
      </c>
      <c r="BJ5" s="14">
        <v>4.1422049719782222E-2</v>
      </c>
      <c r="BK5" s="14">
        <v>0</v>
      </c>
      <c r="BL5" s="14">
        <v>0</v>
      </c>
      <c r="BM5" s="14">
        <v>1.4667148252425939E-2</v>
      </c>
      <c r="BN5" s="14">
        <v>0</v>
      </c>
      <c r="BO5" s="14">
        <v>1.5071759238699757E-2</v>
      </c>
      <c r="BP5" s="14">
        <v>9.3768596068957558E-2</v>
      </c>
      <c r="BQ5" s="14">
        <v>0</v>
      </c>
      <c r="BR5" s="14">
        <v>2.4165391155203837E-2</v>
      </c>
      <c r="BS5" s="14">
        <v>0</v>
      </c>
      <c r="BT5" s="215">
        <v>0.47656414219016907</v>
      </c>
      <c r="BU5" s="215">
        <v>7.1869026436887098E-2</v>
      </c>
      <c r="BV5" s="14">
        <v>2.7159512453630099E-2</v>
      </c>
      <c r="BW5" s="14">
        <v>0</v>
      </c>
      <c r="BX5" s="14">
        <v>0</v>
      </c>
      <c r="BY5" s="14">
        <v>4.3513197719573009E-2</v>
      </c>
      <c r="BZ5" s="14">
        <v>0</v>
      </c>
      <c r="CA5" s="14">
        <v>8.1933724720448353E-2</v>
      </c>
      <c r="CB5" s="14">
        <v>0</v>
      </c>
      <c r="CC5" s="14">
        <v>0</v>
      </c>
      <c r="CD5" s="14">
        <v>0</v>
      </c>
      <c r="CE5" s="14">
        <v>0</v>
      </c>
    </row>
    <row r="6" spans="1:83" x14ac:dyDescent="0.3">
      <c r="A6" s="22">
        <v>2017</v>
      </c>
      <c r="B6" s="228" t="s">
        <v>122</v>
      </c>
      <c r="C6" s="117" t="s">
        <v>17</v>
      </c>
      <c r="D6" s="262" t="s">
        <v>2110</v>
      </c>
      <c r="E6" s="22" t="s">
        <v>4</v>
      </c>
      <c r="F6" s="22" t="s">
        <v>2116</v>
      </c>
      <c r="G6" s="229" t="s">
        <v>2088</v>
      </c>
      <c r="H6" s="26" t="s">
        <v>2121</v>
      </c>
      <c r="I6" s="26" t="s">
        <v>2144</v>
      </c>
      <c r="J6" s="27">
        <v>42908</v>
      </c>
      <c r="K6" s="230" t="s">
        <v>192</v>
      </c>
      <c r="L6" s="5">
        <v>1.08242922576017</v>
      </c>
      <c r="M6" s="5">
        <v>0.122053043312345</v>
      </c>
      <c r="N6" s="8">
        <f t="shared" ref="N6:O8" si="6">1000*L6/100</f>
        <v>10.824292257601702</v>
      </c>
      <c r="O6" s="8">
        <f t="shared" si="6"/>
        <v>1.2205304331234499</v>
      </c>
      <c r="P6" s="8">
        <f t="shared" si="1"/>
        <v>9.0202435480014171E-4</v>
      </c>
      <c r="Q6" s="8">
        <f t="shared" si="2"/>
        <v>8.7180745223103566E-5</v>
      </c>
      <c r="R6" s="8">
        <f t="shared" si="3"/>
        <v>10.346600645495496</v>
      </c>
      <c r="S6" s="8">
        <v>86.04</v>
      </c>
      <c r="T6" s="8">
        <v>9.9966666666666661</v>
      </c>
      <c r="U6" s="8">
        <v>3.3666666666666671</v>
      </c>
      <c r="V6" s="8">
        <v>0.61</v>
      </c>
      <c r="W6" s="8">
        <v>0</v>
      </c>
      <c r="X6" s="8">
        <v>0</v>
      </c>
      <c r="Y6" s="8">
        <v>0</v>
      </c>
      <c r="Z6" s="88">
        <v>8.3166346897107211</v>
      </c>
      <c r="AA6" s="88">
        <f t="shared" si="4"/>
        <v>83.166346897107218</v>
      </c>
      <c r="AB6" s="88">
        <f t="shared" si="5"/>
        <v>71.121524206382063</v>
      </c>
      <c r="AC6" s="10">
        <v>59.448788586476958</v>
      </c>
      <c r="AD6" s="10">
        <v>40.000425053164861</v>
      </c>
      <c r="AE6" s="194">
        <v>0</v>
      </c>
      <c r="AF6" s="22">
        <v>0</v>
      </c>
      <c r="AG6" s="22">
        <v>0.18459121477488866</v>
      </c>
      <c r="AH6" s="222">
        <v>1.2660150504148673</v>
      </c>
      <c r="AI6" s="217">
        <v>0.55676432966893008</v>
      </c>
      <c r="AJ6" s="217">
        <v>1.0602797325117939</v>
      </c>
      <c r="AK6" s="217">
        <v>0.92315259740700517</v>
      </c>
      <c r="AL6" s="217">
        <v>1.6078116624125258</v>
      </c>
      <c r="AM6" s="217">
        <v>2.5454668156616567</v>
      </c>
      <c r="AN6" s="217">
        <v>0.91556755719066429</v>
      </c>
      <c r="AO6" s="217">
        <v>3.753295418279075</v>
      </c>
      <c r="AP6" s="217">
        <v>2.8160179742873557</v>
      </c>
      <c r="AQ6" s="217">
        <v>0.58336794071546616</v>
      </c>
      <c r="AR6" s="217">
        <v>0.79508690925244818</v>
      </c>
      <c r="AS6" s="217">
        <v>3.5604439449628962</v>
      </c>
      <c r="AT6" s="217">
        <v>3.1142375290063073</v>
      </c>
      <c r="AU6" s="156">
        <v>4.5720823391690439</v>
      </c>
      <c r="AV6" s="217">
        <v>0.24829295139298929</v>
      </c>
      <c r="AW6" s="217">
        <v>1.4461796190302354</v>
      </c>
      <c r="AX6" s="217">
        <v>2.1941157799872224</v>
      </c>
      <c r="AY6" s="217">
        <v>1.7314886988386446</v>
      </c>
      <c r="AZ6" s="217">
        <v>0.59958075993880233</v>
      </c>
      <c r="BA6" s="15">
        <v>0</v>
      </c>
      <c r="BB6" s="14">
        <v>0</v>
      </c>
      <c r="BC6" s="14">
        <v>0</v>
      </c>
      <c r="BD6" s="14">
        <v>0</v>
      </c>
      <c r="BE6" s="14">
        <v>2.0858675205275096E-2</v>
      </c>
      <c r="BF6" s="14">
        <v>6.1012782274031209E-2</v>
      </c>
      <c r="BG6" s="14">
        <v>3.6292884144795499E-2</v>
      </c>
      <c r="BH6" s="14">
        <v>8.5354748224051105E-2</v>
      </c>
      <c r="BI6" s="14">
        <v>3.8653773291969701E-2</v>
      </c>
      <c r="BJ6" s="14">
        <v>0</v>
      </c>
      <c r="BK6" s="14">
        <v>0</v>
      </c>
      <c r="BL6" s="14">
        <v>0</v>
      </c>
      <c r="BM6" s="14">
        <v>1.5785552925223555E-2</v>
      </c>
      <c r="BN6" s="14">
        <v>0</v>
      </c>
      <c r="BO6" s="14">
        <v>2.0923958716132101E-2</v>
      </c>
      <c r="BP6" s="14">
        <v>0.11540581654716223</v>
      </c>
      <c r="BQ6" s="14">
        <v>0</v>
      </c>
      <c r="BR6" s="14">
        <v>0</v>
      </c>
      <c r="BS6" s="14">
        <v>0</v>
      </c>
      <c r="BT6" s="215">
        <v>0.55259429550308192</v>
      </c>
      <c r="BU6" s="215">
        <v>7.7076086863628213E-2</v>
      </c>
      <c r="BV6" s="14">
        <v>3.1524813906384862E-2</v>
      </c>
      <c r="BW6" s="14">
        <v>0</v>
      </c>
      <c r="BX6" s="14">
        <v>0</v>
      </c>
      <c r="BY6" s="14">
        <v>5.644910877324924E-2</v>
      </c>
      <c r="BZ6" s="14">
        <v>0</v>
      </c>
      <c r="CA6" s="14">
        <v>8.2399660430785698E-2</v>
      </c>
      <c r="CB6" s="14">
        <v>0</v>
      </c>
      <c r="CC6" s="14">
        <v>0</v>
      </c>
      <c r="CD6" s="14">
        <v>0</v>
      </c>
      <c r="CE6" s="14">
        <v>0</v>
      </c>
    </row>
    <row r="7" spans="1:83" x14ac:dyDescent="0.3">
      <c r="A7" s="22">
        <v>2017</v>
      </c>
      <c r="B7" s="228" t="s">
        <v>122</v>
      </c>
      <c r="C7" s="117" t="s">
        <v>17</v>
      </c>
      <c r="D7" s="262" t="s">
        <v>2110</v>
      </c>
      <c r="E7" s="22" t="s">
        <v>4</v>
      </c>
      <c r="F7" s="22" t="s">
        <v>2115</v>
      </c>
      <c r="G7" s="229" t="s">
        <v>2089</v>
      </c>
      <c r="H7" s="26" t="s">
        <v>2122</v>
      </c>
      <c r="I7" s="26" t="s">
        <v>2145</v>
      </c>
      <c r="J7" s="27">
        <v>42906</v>
      </c>
      <c r="K7" s="230">
        <v>0.44305555555555554</v>
      </c>
      <c r="L7" s="5">
        <v>0.373886650847084</v>
      </c>
      <c r="M7" s="5">
        <v>4.8307574890288099E-2</v>
      </c>
      <c r="N7" s="8">
        <f t="shared" si="6"/>
        <v>3.7388665084708403</v>
      </c>
      <c r="O7" s="8">
        <f t="shared" si="6"/>
        <v>0.48307574890288102</v>
      </c>
      <c r="P7" s="8">
        <f t="shared" si="1"/>
        <v>3.1157220903923669E-4</v>
      </c>
      <c r="Q7" s="8">
        <f t="shared" si="2"/>
        <v>3.4505410635920072E-5</v>
      </c>
      <c r="R7" s="8">
        <f t="shared" si="3"/>
        <v>9.0296624006813175</v>
      </c>
      <c r="S7" s="8">
        <v>60.676666666666655</v>
      </c>
      <c r="T7" s="8">
        <v>20.83666666666667</v>
      </c>
      <c r="U7" s="8">
        <v>16.686666666666667</v>
      </c>
      <c r="V7" s="8">
        <v>1.7733333333333334</v>
      </c>
      <c r="W7" s="8">
        <v>0.01</v>
      </c>
      <c r="X7" s="8">
        <v>0</v>
      </c>
      <c r="Y7" s="8">
        <v>0</v>
      </c>
      <c r="Z7" s="88">
        <v>6.5749608395325012</v>
      </c>
      <c r="AA7" s="88">
        <f t="shared" si="4"/>
        <v>65.749608395325012</v>
      </c>
      <c r="AB7" s="88">
        <f t="shared" si="5"/>
        <v>61.527666137951293</v>
      </c>
      <c r="AC7" s="10">
        <v>65.204990743597662</v>
      </c>
      <c r="AD7" s="10">
        <v>42.782473365893154</v>
      </c>
      <c r="AE7" s="194">
        <v>0.37647215712381604</v>
      </c>
      <c r="AF7" s="22">
        <v>0</v>
      </c>
      <c r="AG7" s="22">
        <v>0.40543155382564805</v>
      </c>
      <c r="AH7" s="222">
        <v>0.29406287180885021</v>
      </c>
      <c r="AI7" s="217">
        <v>0.12861656684993433</v>
      </c>
      <c r="AJ7" s="217">
        <v>0.30777792611734345</v>
      </c>
      <c r="AK7" s="217">
        <v>0.34779135499674696</v>
      </c>
      <c r="AL7" s="217">
        <v>0.55751608394559671</v>
      </c>
      <c r="AM7" s="217">
        <v>1.1627443345692252</v>
      </c>
      <c r="AN7" s="217">
        <v>0.45524606190463596</v>
      </c>
      <c r="AO7" s="217">
        <v>1.774295983921131</v>
      </c>
      <c r="AP7" s="217">
        <v>1.548909433354428</v>
      </c>
      <c r="AQ7" s="217">
        <v>0.35609575887523109</v>
      </c>
      <c r="AR7" s="217">
        <v>0.43928755737177988</v>
      </c>
      <c r="AS7" s="217">
        <v>1.7735005376773123</v>
      </c>
      <c r="AT7" s="217">
        <v>1.6726322815905348</v>
      </c>
      <c r="AU7" s="156">
        <v>2.4216561775033987</v>
      </c>
      <c r="AV7" s="217">
        <v>0.14848165360835197</v>
      </c>
      <c r="AW7" s="217">
        <v>0.69453114680584593</v>
      </c>
      <c r="AX7" s="217">
        <v>0.98383867375355261</v>
      </c>
      <c r="AY7" s="217">
        <v>0.83684292447362896</v>
      </c>
      <c r="AZ7" s="217">
        <v>0.29451992300502067</v>
      </c>
      <c r="BA7" s="15">
        <v>0</v>
      </c>
      <c r="BB7" s="14">
        <v>1.2253846565179825E-2</v>
      </c>
      <c r="BC7" s="14">
        <v>0</v>
      </c>
      <c r="BD7" s="14">
        <v>0</v>
      </c>
      <c r="BE7" s="14">
        <v>2.1606293347442799E-2</v>
      </c>
      <c r="BF7" s="14">
        <v>4.1321083239285863E-2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1.3460281007288327E-2</v>
      </c>
      <c r="BN7" s="14">
        <v>0</v>
      </c>
      <c r="BO7" s="14">
        <v>1.3064390389426908E-2</v>
      </c>
      <c r="BP7" s="14">
        <v>0</v>
      </c>
      <c r="BQ7" s="14">
        <v>0</v>
      </c>
      <c r="BR7" s="14">
        <v>1.9805084849115955E-2</v>
      </c>
      <c r="BS7" s="14">
        <v>0</v>
      </c>
      <c r="BT7" s="215">
        <v>0.30896776681104476</v>
      </c>
      <c r="BU7" s="215">
        <v>5.1416293994752109E-2</v>
      </c>
      <c r="BV7" s="14">
        <v>2.4743163616338843E-2</v>
      </c>
      <c r="BW7" s="14">
        <v>0</v>
      </c>
      <c r="BX7" s="14">
        <v>0</v>
      </c>
      <c r="BY7" s="14">
        <v>6.8267678345439911E-2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</row>
    <row r="8" spans="1:83" x14ac:dyDescent="0.3">
      <c r="A8" s="22">
        <v>2017</v>
      </c>
      <c r="B8" s="228" t="s">
        <v>122</v>
      </c>
      <c r="C8" s="262" t="s">
        <v>18</v>
      </c>
      <c r="D8" s="262" t="s">
        <v>2111</v>
      </c>
      <c r="E8" s="22" t="s">
        <v>4</v>
      </c>
      <c r="F8" s="22" t="s">
        <v>216</v>
      </c>
      <c r="G8" s="229" t="s">
        <v>2090</v>
      </c>
      <c r="H8" s="26" t="s">
        <v>2123</v>
      </c>
      <c r="I8" s="26" t="s">
        <v>2146</v>
      </c>
      <c r="J8" s="27">
        <v>42907</v>
      </c>
      <c r="K8" s="230">
        <v>0.31597222222222221</v>
      </c>
      <c r="L8" s="5">
        <v>0.244947850560124</v>
      </c>
      <c r="M8" s="5">
        <v>3.0429307384087001E-2</v>
      </c>
      <c r="N8" s="8">
        <f t="shared" si="6"/>
        <v>2.44947850560124</v>
      </c>
      <c r="O8" s="8">
        <f t="shared" si="6"/>
        <v>0.30429307384087001</v>
      </c>
      <c r="P8" s="8">
        <f t="shared" si="1"/>
        <v>2.0412320880010336E-4</v>
      </c>
      <c r="Q8" s="8">
        <f t="shared" si="2"/>
        <v>2.1735219560062142E-5</v>
      </c>
      <c r="R8" s="8">
        <f t="shared" si="3"/>
        <v>9.3913571121763155</v>
      </c>
      <c r="S8" s="8">
        <v>35.626666666666672</v>
      </c>
      <c r="T8" s="8">
        <v>14.74</v>
      </c>
      <c r="U8" s="8">
        <v>37.753333333333337</v>
      </c>
      <c r="V8" s="8">
        <v>11.829999999999998</v>
      </c>
      <c r="W8" s="8">
        <v>2.6666666666666668E-2</v>
      </c>
      <c r="X8" s="8">
        <v>0</v>
      </c>
      <c r="Y8" s="8">
        <v>0</v>
      </c>
      <c r="Z8" s="88">
        <v>3.3797800930042996</v>
      </c>
      <c r="AA8" s="88">
        <f t="shared" si="4"/>
        <v>33.797800930042996</v>
      </c>
      <c r="AB8" s="88">
        <f t="shared" si="5"/>
        <v>31.044029350600887</v>
      </c>
      <c r="AC8" s="10">
        <v>55.284914159213031</v>
      </c>
      <c r="AD8" s="10">
        <v>32.380183202355781</v>
      </c>
      <c r="AH8" s="222">
        <v>0.16299486383210493</v>
      </c>
      <c r="AI8" s="217">
        <v>7.0920134573778368E-2</v>
      </c>
      <c r="AJ8" s="217">
        <v>0.15466900396840175</v>
      </c>
      <c r="AK8" s="217">
        <v>0.14658455825696831</v>
      </c>
      <c r="AL8" s="217">
        <v>0.21270386014638726</v>
      </c>
      <c r="AM8" s="217">
        <v>0.40960753802287103</v>
      </c>
      <c r="AN8" s="217">
        <v>0.2359583399368666</v>
      </c>
      <c r="AO8" s="217">
        <v>0.82299206549321402</v>
      </c>
      <c r="AP8" s="217">
        <v>0.68100183113708324</v>
      </c>
      <c r="AQ8" s="217">
        <v>0.19655301478827028</v>
      </c>
      <c r="AR8" s="217">
        <v>0.24412495384963914</v>
      </c>
      <c r="AS8" s="217">
        <v>0.86225482311506763</v>
      </c>
      <c r="AT8" s="217">
        <v>0.75946776868218868</v>
      </c>
      <c r="AU8" s="156">
        <v>1.0399756224969681</v>
      </c>
      <c r="AV8" s="217">
        <v>6.8416942252731025E-2</v>
      </c>
      <c r="AW8" s="217">
        <v>0.24098637513982268</v>
      </c>
      <c r="AX8" s="217">
        <v>0.36269849920985087</v>
      </c>
      <c r="AY8" s="217">
        <v>0.38836179721277037</v>
      </c>
      <c r="AZ8" s="217">
        <v>9.5066255983902712E-2</v>
      </c>
      <c r="BA8" s="15">
        <v>0</v>
      </c>
      <c r="BB8" s="14">
        <v>2.8885900692265553E-2</v>
      </c>
      <c r="BC8" s="14">
        <v>7.0307090912464384E-2</v>
      </c>
      <c r="BD8" s="14">
        <v>0.13975809377810106</v>
      </c>
      <c r="BE8" s="14">
        <v>0.44444273550846708</v>
      </c>
      <c r="BF8" s="14">
        <v>6.5440773649964992E-2</v>
      </c>
      <c r="BG8" s="14">
        <v>0.46955091115583647</v>
      </c>
      <c r="BH8" s="14">
        <v>0.7142092655579092</v>
      </c>
      <c r="BI8" s="14">
        <v>0</v>
      </c>
      <c r="BJ8" s="14">
        <v>0</v>
      </c>
      <c r="BK8" s="14">
        <v>0</v>
      </c>
      <c r="BL8" s="14">
        <v>0</v>
      </c>
      <c r="BM8" s="14">
        <v>1.277722603559079E-2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215">
        <v>0.12737285760461864</v>
      </c>
      <c r="BU8" s="215">
        <v>2.7109095543192629E-2</v>
      </c>
      <c r="BV8" s="14">
        <v>2.1327765131651546E-2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</row>
    <row r="9" spans="1:83" s="17" customFormat="1" x14ac:dyDescent="0.3">
      <c r="A9" s="17">
        <v>2017</v>
      </c>
      <c r="B9" s="18" t="s">
        <v>122</v>
      </c>
      <c r="C9" s="262" t="s">
        <v>18</v>
      </c>
      <c r="D9" s="262" t="s">
        <v>2111</v>
      </c>
      <c r="E9" s="17" t="s">
        <v>4</v>
      </c>
      <c r="F9" s="17" t="s">
        <v>217</v>
      </c>
      <c r="G9" s="24" t="s">
        <v>2091</v>
      </c>
      <c r="H9" s="28" t="s">
        <v>2124</v>
      </c>
      <c r="I9" s="28" t="s">
        <v>2147</v>
      </c>
      <c r="J9" s="29">
        <v>42907</v>
      </c>
      <c r="K9" s="231">
        <v>0.43541666666666662</v>
      </c>
      <c r="L9" s="7">
        <v>0.32082666519507802</v>
      </c>
      <c r="M9" s="7">
        <v>4.0484640335813803E-2</v>
      </c>
      <c r="N9" s="9">
        <f t="shared" ref="N9:O11" si="7">1000*L9/100</f>
        <v>3.2082666519507801</v>
      </c>
      <c r="O9" s="9">
        <f t="shared" si="7"/>
        <v>0.40484640335813799</v>
      </c>
      <c r="P9" s="9">
        <f t="shared" si="1"/>
        <v>2.673555543292317E-4</v>
      </c>
      <c r="Q9" s="9">
        <f t="shared" si="2"/>
        <v>2.8917600239867001E-5</v>
      </c>
      <c r="R9" s="9">
        <f t="shared" si="3"/>
        <v>9.2454267336002616</v>
      </c>
      <c r="S9" s="9">
        <v>80.430000000000007</v>
      </c>
      <c r="T9" s="9">
        <v>12.063333333333333</v>
      </c>
      <c r="U9" s="9">
        <v>5.6000000000000005</v>
      </c>
      <c r="V9" s="9">
        <v>1.9200000000000002</v>
      </c>
      <c r="W9" s="9">
        <v>0</v>
      </c>
      <c r="X9" s="9">
        <v>0</v>
      </c>
      <c r="Y9" s="9">
        <v>0</v>
      </c>
      <c r="Z9" s="273">
        <v>10.516246944861704</v>
      </c>
      <c r="AA9" s="273">
        <f t="shared" si="4"/>
        <v>105.16246944861705</v>
      </c>
      <c r="AB9" s="273">
        <f t="shared" si="5"/>
        <v>101.54935639330813</v>
      </c>
      <c r="AC9" s="23">
        <v>72.434599930982586</v>
      </c>
      <c r="AD9" s="23">
        <v>53.282060188793245</v>
      </c>
      <c r="AE9" s="195">
        <v>0.17188625744646613</v>
      </c>
      <c r="AF9" s="17">
        <v>0</v>
      </c>
      <c r="AG9" s="17">
        <v>0.35258719476198186</v>
      </c>
      <c r="AH9" s="223">
        <v>0.9477042310099778</v>
      </c>
      <c r="AI9" s="218">
        <v>0.41788966736410244</v>
      </c>
      <c r="AJ9" s="218">
        <v>0.70922214676709494</v>
      </c>
      <c r="AK9" s="218">
        <v>0.70177853464548434</v>
      </c>
      <c r="AL9" s="218">
        <v>1.2398184875036371</v>
      </c>
      <c r="AM9" s="218">
        <v>2.5464594833054996</v>
      </c>
      <c r="AN9" s="218">
        <v>0.79088891623972102</v>
      </c>
      <c r="AO9" s="218">
        <v>2.9289593901405535</v>
      </c>
      <c r="AP9" s="218">
        <v>2.5837832342801983</v>
      </c>
      <c r="AQ9" s="218">
        <v>0.58374040444497965</v>
      </c>
      <c r="AR9" s="218">
        <v>0.76339197974735928</v>
      </c>
      <c r="AS9" s="218">
        <v>2.8451128433042561</v>
      </c>
      <c r="AT9" s="218">
        <v>2.7427164748025761</v>
      </c>
      <c r="AU9" s="219">
        <v>3.482337679187689</v>
      </c>
      <c r="AV9" s="218">
        <v>0.22569934021433796</v>
      </c>
      <c r="AW9" s="218">
        <v>0.93830673210225712</v>
      </c>
      <c r="AX9" s="218">
        <v>1.3545743996142023</v>
      </c>
      <c r="AY9" s="218">
        <v>1.2144075639034055</v>
      </c>
      <c r="AZ9" s="218">
        <v>0.36444612018490258</v>
      </c>
      <c r="BA9" s="20">
        <v>0</v>
      </c>
      <c r="BB9" s="19">
        <v>2.7918634624465675E-2</v>
      </c>
      <c r="BC9" s="19">
        <v>0</v>
      </c>
      <c r="BD9" s="19">
        <v>0</v>
      </c>
      <c r="BE9" s="19">
        <v>6.1205981641578477E-2</v>
      </c>
      <c r="BF9" s="19">
        <v>0.11854849513580692</v>
      </c>
      <c r="BG9" s="19">
        <v>3.0078756317180173E-2</v>
      </c>
      <c r="BH9" s="19">
        <v>5.749690970054739E-2</v>
      </c>
      <c r="BI9" s="19">
        <v>3.4184745274763492E-2</v>
      </c>
      <c r="BJ9" s="19">
        <v>0</v>
      </c>
      <c r="BK9" s="19">
        <v>3.1081381527752843E-2</v>
      </c>
      <c r="BL9" s="19">
        <v>0</v>
      </c>
      <c r="BM9" s="19">
        <v>1.3845776717432144E-2</v>
      </c>
      <c r="BN9" s="19">
        <v>0</v>
      </c>
      <c r="BO9" s="19">
        <v>1.1315341662177302E-2</v>
      </c>
      <c r="BP9" s="19">
        <v>6.4406733764882623E-2</v>
      </c>
      <c r="BQ9" s="19">
        <v>0</v>
      </c>
      <c r="BR9" s="19">
        <v>2.4478924680304853E-2</v>
      </c>
      <c r="BS9" s="19">
        <v>0</v>
      </c>
      <c r="BT9" s="216">
        <v>0.5884970550705142</v>
      </c>
      <c r="BU9" s="216">
        <v>6.1064649729640388E-2</v>
      </c>
      <c r="BV9" s="19">
        <v>2.5590814898426305E-2</v>
      </c>
      <c r="BW9" s="19">
        <v>0</v>
      </c>
      <c r="BX9" s="19">
        <v>0</v>
      </c>
      <c r="BY9" s="19">
        <v>5.3512537447018366E-2</v>
      </c>
      <c r="BZ9" s="19">
        <v>0</v>
      </c>
      <c r="CA9" s="19">
        <v>6.4645454053114199E-2</v>
      </c>
      <c r="CB9" s="19">
        <v>0</v>
      </c>
      <c r="CC9" s="19">
        <v>2.0864153191440849E-2</v>
      </c>
      <c r="CD9" s="19">
        <v>0</v>
      </c>
      <c r="CE9" s="19">
        <v>0</v>
      </c>
    </row>
    <row r="10" spans="1:83" x14ac:dyDescent="0.3">
      <c r="A10" s="22">
        <v>2017</v>
      </c>
      <c r="B10" s="228" t="s">
        <v>123</v>
      </c>
      <c r="C10" s="22" t="s">
        <v>5</v>
      </c>
      <c r="D10" s="262" t="s">
        <v>2110</v>
      </c>
      <c r="E10" s="22" t="s">
        <v>4</v>
      </c>
      <c r="F10" s="22" t="s">
        <v>2113</v>
      </c>
      <c r="G10" s="229" t="s">
        <v>2092</v>
      </c>
      <c r="H10" s="26" t="s">
        <v>2125</v>
      </c>
      <c r="I10" s="26" t="s">
        <v>2148</v>
      </c>
      <c r="J10" s="27">
        <v>43025</v>
      </c>
      <c r="K10" s="230">
        <v>0.4861111111111111</v>
      </c>
      <c r="L10" s="5">
        <v>0.35313724408145197</v>
      </c>
      <c r="M10" s="5">
        <v>4.4014501049418099E-2</v>
      </c>
      <c r="N10" s="8">
        <f t="shared" si="7"/>
        <v>3.5313724408145197</v>
      </c>
      <c r="O10" s="8">
        <f t="shared" si="7"/>
        <v>0.44014501049418103</v>
      </c>
      <c r="P10" s="8">
        <f t="shared" si="1"/>
        <v>2.9428103673454333E-4</v>
      </c>
      <c r="Q10" s="8">
        <f t="shared" si="2"/>
        <v>3.1438929321012931E-5</v>
      </c>
      <c r="R10" s="8">
        <f t="shared" si="3"/>
        <v>9.3604026310735033</v>
      </c>
      <c r="S10" s="8">
        <v>76.436666666666667</v>
      </c>
      <c r="T10" s="8">
        <v>20.973333333333329</v>
      </c>
      <c r="U10" s="8">
        <v>1.8100000000000003</v>
      </c>
      <c r="V10" s="8">
        <v>0.7533333333333333</v>
      </c>
      <c r="W10" s="8">
        <v>1.3333333333333334E-2</v>
      </c>
      <c r="X10" s="8">
        <v>0</v>
      </c>
      <c r="Y10" s="8">
        <v>0</v>
      </c>
      <c r="Z10" s="88">
        <v>5.118563118014178</v>
      </c>
      <c r="AA10" s="88">
        <f t="shared" si="4"/>
        <v>51.185631180141783</v>
      </c>
      <c r="AB10" s="88">
        <f t="shared" si="5"/>
        <v>47.214113728833084</v>
      </c>
      <c r="AC10" s="10">
        <v>62.155555555555551</v>
      </c>
      <c r="AD10" s="10">
        <v>39.28652192783472</v>
      </c>
      <c r="AE10" s="194">
        <v>0.22018670983049057</v>
      </c>
      <c r="AF10" s="22">
        <v>0</v>
      </c>
      <c r="AG10" s="22">
        <v>0.94554862417713836</v>
      </c>
      <c r="AH10" s="222">
        <v>1.3297051162849354</v>
      </c>
      <c r="AI10" s="217">
        <v>0.5802716920464368</v>
      </c>
      <c r="AJ10" s="217">
        <v>0.96736591752130552</v>
      </c>
      <c r="AK10" s="217">
        <v>1.2292840613585947</v>
      </c>
      <c r="AL10" s="217">
        <v>1.7900463517833189</v>
      </c>
      <c r="AM10" s="217">
        <v>2.9178236676253015</v>
      </c>
      <c r="AN10" s="217">
        <v>0.62504496349657102</v>
      </c>
      <c r="AO10" s="217">
        <v>3.3090982710145656</v>
      </c>
      <c r="AP10" s="217">
        <v>2.5115202521645177</v>
      </c>
      <c r="AQ10" s="217">
        <v>0.9525704076351249</v>
      </c>
      <c r="AR10" s="217">
        <v>0.88441844653080004</v>
      </c>
      <c r="AS10" s="217">
        <v>2.4033549112970443</v>
      </c>
      <c r="AT10" s="217">
        <v>2.6966562260977831</v>
      </c>
      <c r="AU10" s="156">
        <v>3.7094165095338507</v>
      </c>
      <c r="AV10" s="217">
        <v>0.27653692767623672</v>
      </c>
      <c r="AW10" s="217">
        <v>0.75321554494369947</v>
      </c>
      <c r="AX10" s="217">
        <v>1.4814512366414945</v>
      </c>
      <c r="AY10" s="217">
        <v>1.3722562936347422</v>
      </c>
      <c r="AZ10" s="217">
        <v>0.41670698241486698</v>
      </c>
      <c r="BA10" s="15">
        <v>0</v>
      </c>
      <c r="BB10" s="14">
        <v>1.0327029348372147E-2</v>
      </c>
      <c r="BC10" s="14">
        <v>0</v>
      </c>
      <c r="BD10" s="14">
        <v>0</v>
      </c>
      <c r="BE10" s="14">
        <v>0</v>
      </c>
      <c r="BF10" s="14">
        <v>0</v>
      </c>
      <c r="BG10" s="14">
        <v>2.6453286356109853E-2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2.0304684662527561E-2</v>
      </c>
      <c r="BN10" s="14">
        <v>0</v>
      </c>
      <c r="BO10" s="14">
        <v>3.4985067000693031E-2</v>
      </c>
      <c r="BP10" s="14">
        <v>0.10338230289441851</v>
      </c>
      <c r="BQ10" s="14">
        <v>0</v>
      </c>
      <c r="BR10" s="14">
        <v>0</v>
      </c>
      <c r="BS10" s="14">
        <v>0</v>
      </c>
      <c r="BT10" s="215">
        <v>0.24856222813886109</v>
      </c>
      <c r="BU10" s="215">
        <v>4.3945819856456368E-2</v>
      </c>
      <c r="BV10" s="14">
        <v>2.6643940672189923E-2</v>
      </c>
      <c r="BW10" s="14">
        <v>0</v>
      </c>
      <c r="BX10" s="14">
        <v>0</v>
      </c>
      <c r="BY10" s="14">
        <v>3.0525185911789966E-2</v>
      </c>
      <c r="BZ10" s="14">
        <v>0</v>
      </c>
      <c r="CA10" s="14">
        <v>0</v>
      </c>
      <c r="CB10" s="14">
        <v>0</v>
      </c>
      <c r="CC10" s="14">
        <v>2.8502820253970614E-2</v>
      </c>
      <c r="CD10" s="14">
        <v>0</v>
      </c>
      <c r="CE10" s="14">
        <v>0</v>
      </c>
    </row>
    <row r="11" spans="1:83" x14ac:dyDescent="0.3">
      <c r="A11" s="22">
        <v>2017</v>
      </c>
      <c r="B11" s="228" t="s">
        <v>123</v>
      </c>
      <c r="C11" s="22" t="s">
        <v>5</v>
      </c>
      <c r="D11" s="262" t="s">
        <v>2111</v>
      </c>
      <c r="E11" s="22" t="s">
        <v>4</v>
      </c>
      <c r="F11" s="22" t="s">
        <v>2114</v>
      </c>
      <c r="G11" s="229" t="s">
        <v>2093</v>
      </c>
      <c r="H11" s="26" t="s">
        <v>2126</v>
      </c>
      <c r="I11" s="26" t="s">
        <v>2149</v>
      </c>
      <c r="J11" s="27">
        <v>43024</v>
      </c>
      <c r="K11" s="230">
        <v>0.44791666666666669</v>
      </c>
      <c r="L11" s="5">
        <v>0.33862369626400302</v>
      </c>
      <c r="M11" s="5">
        <v>3.6363289448578501E-2</v>
      </c>
      <c r="N11" s="8">
        <f t="shared" si="7"/>
        <v>3.3862369626400302</v>
      </c>
      <c r="O11" s="8">
        <f t="shared" si="7"/>
        <v>0.36363289448578501</v>
      </c>
      <c r="P11" s="8">
        <f t="shared" si="1"/>
        <v>2.8218641355333586E-4</v>
      </c>
      <c r="Q11" s="8">
        <f t="shared" si="2"/>
        <v>2.5973778177556075E-5</v>
      </c>
      <c r="R11" s="8">
        <f t="shared" si="3"/>
        <v>10.864280568822789</v>
      </c>
      <c r="S11" s="8">
        <v>66.496666666666655</v>
      </c>
      <c r="T11" s="8">
        <v>30.466666666666669</v>
      </c>
      <c r="U11" s="8">
        <v>3.0266666666666668</v>
      </c>
      <c r="V11" s="8">
        <v>0</v>
      </c>
      <c r="W11" s="8">
        <v>0</v>
      </c>
      <c r="X11" s="8">
        <v>0</v>
      </c>
      <c r="Y11" s="8">
        <v>0</v>
      </c>
      <c r="Z11" s="88">
        <v>11.922986747346206</v>
      </c>
      <c r="AA11" s="88">
        <f t="shared" si="4"/>
        <v>119.22986747346205</v>
      </c>
      <c r="AB11" s="88">
        <f t="shared" si="5"/>
        <v>115.47999761633623</v>
      </c>
      <c r="AC11" s="10">
        <v>59.822222222222209</v>
      </c>
      <c r="AD11" s="10">
        <v>37.522615320712426</v>
      </c>
      <c r="AE11" s="22">
        <v>0</v>
      </c>
      <c r="AF11" s="22">
        <v>0</v>
      </c>
      <c r="AG11" s="22">
        <v>0.16516136899986167</v>
      </c>
      <c r="AH11" s="222">
        <v>0.6279457940298695</v>
      </c>
      <c r="AI11" s="217">
        <v>0.27220709827709288</v>
      </c>
      <c r="AJ11" s="217">
        <v>0.35359345342752707</v>
      </c>
      <c r="AK11" s="217">
        <v>0.44703464034591162</v>
      </c>
      <c r="AL11" s="217">
        <v>0.59157988816679041</v>
      </c>
      <c r="AM11" s="217">
        <v>0.98965029642651647</v>
      </c>
      <c r="AN11" s="217">
        <v>0.33043414460971915</v>
      </c>
      <c r="AO11" s="217">
        <v>1.3303542995201392</v>
      </c>
      <c r="AP11" s="217">
        <v>1.0491875257189025</v>
      </c>
      <c r="AQ11" s="217">
        <v>0.45450505090592064</v>
      </c>
      <c r="AR11" s="217">
        <v>0.45050145455822399</v>
      </c>
      <c r="AS11" s="217">
        <v>1.2451046197033215</v>
      </c>
      <c r="AT11" s="217">
        <v>1.0369397833863929</v>
      </c>
      <c r="AU11" s="156">
        <v>1.4837796020259786</v>
      </c>
      <c r="AV11" s="217">
        <v>0.14878383168562553</v>
      </c>
      <c r="AW11" s="217">
        <v>0.28811918466232683</v>
      </c>
      <c r="AX11" s="217">
        <v>0.62604154845685844</v>
      </c>
      <c r="AY11" s="217">
        <v>0.60076267540796902</v>
      </c>
      <c r="AZ11" s="217">
        <v>0.20058125084866935</v>
      </c>
      <c r="BA11" s="15">
        <v>0</v>
      </c>
      <c r="BB11" s="14">
        <v>4.3084666816918346E-2</v>
      </c>
      <c r="BC11" s="14">
        <v>9.6784864648285868E-2</v>
      </c>
      <c r="BD11" s="14">
        <v>0.24252507050659358</v>
      </c>
      <c r="BE11" s="14">
        <v>0.22949239976961408</v>
      </c>
      <c r="BF11" s="14">
        <v>3.7424936769088216E-2</v>
      </c>
      <c r="BG11" s="14">
        <v>0.24856935366739288</v>
      </c>
      <c r="BH11" s="14">
        <v>0.26585781183482332</v>
      </c>
      <c r="BI11" s="14">
        <v>0</v>
      </c>
      <c r="BJ11" s="14">
        <v>0</v>
      </c>
      <c r="BK11" s="14">
        <v>0</v>
      </c>
      <c r="BL11" s="14">
        <v>0</v>
      </c>
      <c r="BM11" s="14">
        <v>1.3156036360904514E-2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215">
        <v>0.18865850299251244</v>
      </c>
      <c r="BU11" s="215">
        <v>3.1594420654596445E-2</v>
      </c>
      <c r="BV11" s="14">
        <v>0</v>
      </c>
      <c r="BW11" s="14">
        <v>0</v>
      </c>
      <c r="BX11" s="14">
        <v>0</v>
      </c>
      <c r="BY11" s="14">
        <v>1.9785640948588888E-2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</row>
    <row r="12" spans="1:83" x14ac:dyDescent="0.3">
      <c r="A12" s="22">
        <v>2017</v>
      </c>
      <c r="B12" s="228" t="s">
        <v>123</v>
      </c>
      <c r="C12" s="22" t="s">
        <v>5</v>
      </c>
      <c r="D12" s="262" t="s">
        <v>2111</v>
      </c>
      <c r="E12" s="22" t="s">
        <v>4</v>
      </c>
      <c r="F12" s="22" t="s">
        <v>220</v>
      </c>
      <c r="G12" s="229" t="s">
        <v>2094</v>
      </c>
      <c r="H12" s="26" t="s">
        <v>2127</v>
      </c>
      <c r="I12" s="26" t="s">
        <v>2150</v>
      </c>
      <c r="J12" s="27">
        <v>43024</v>
      </c>
      <c r="K12" s="230">
        <v>0.3263888888888889</v>
      </c>
      <c r="L12" s="5">
        <v>0.57878704265768999</v>
      </c>
      <c r="M12" s="5">
        <v>6.5995039114672804E-2</v>
      </c>
      <c r="N12" s="8">
        <f t="shared" ref="N12:O14" si="8">1000*L12/100</f>
        <v>5.7878704265768999</v>
      </c>
      <c r="O12" s="8">
        <f t="shared" si="8"/>
        <v>0.65995039114672804</v>
      </c>
      <c r="P12" s="8">
        <f t="shared" si="1"/>
        <v>4.82322535548075E-4</v>
      </c>
      <c r="Q12" s="8">
        <f t="shared" si="2"/>
        <v>4.7139313653337722E-5</v>
      </c>
      <c r="R12" s="8">
        <f t="shared" si="3"/>
        <v>10.231853163902057</v>
      </c>
      <c r="S12" s="8">
        <v>64.956666666666678</v>
      </c>
      <c r="T12" s="8">
        <v>20.720000000000002</v>
      </c>
      <c r="U12" s="8">
        <v>11.473333333333334</v>
      </c>
      <c r="V12" s="8">
        <v>2.7266666666666666</v>
      </c>
      <c r="W12" s="8">
        <v>0.15</v>
      </c>
      <c r="X12" s="8">
        <v>0</v>
      </c>
      <c r="Y12" s="8">
        <v>0</v>
      </c>
      <c r="Z12" s="88">
        <v>6.928255021880827</v>
      </c>
      <c r="AA12" s="88">
        <f t="shared" si="4"/>
        <v>69.282550218808268</v>
      </c>
      <c r="AB12" s="88">
        <f t="shared" si="5"/>
        <v>62.834729401084644</v>
      </c>
      <c r="AC12" s="10">
        <v>68.222222222222243</v>
      </c>
      <c r="AD12" s="10">
        <v>47.794003175888164</v>
      </c>
      <c r="AE12" s="22">
        <v>0</v>
      </c>
      <c r="AF12" s="22">
        <v>0</v>
      </c>
      <c r="AG12" s="22">
        <v>0.41363896393685756</v>
      </c>
      <c r="AH12" s="222">
        <v>0.98289132530426027</v>
      </c>
      <c r="AI12" s="217">
        <v>0.39200346802996494</v>
      </c>
      <c r="AJ12" s="217">
        <v>0.32262905112946072</v>
      </c>
      <c r="AK12" s="217">
        <v>0.80548393705147037</v>
      </c>
      <c r="AL12" s="217">
        <v>0.86350539459700637</v>
      </c>
      <c r="AM12" s="217">
        <v>1.5310322870904618</v>
      </c>
      <c r="AN12" s="217">
        <v>0.47441470952169351</v>
      </c>
      <c r="AO12" s="217">
        <v>1.9554861379011557</v>
      </c>
      <c r="AP12" s="217">
        <v>1.6766397813648257</v>
      </c>
      <c r="AQ12" s="217">
        <v>0.68030031249160261</v>
      </c>
      <c r="AR12" s="217">
        <v>0.60208576548436998</v>
      </c>
      <c r="AS12" s="217">
        <v>1.9859817660971602</v>
      </c>
      <c r="AT12" s="217">
        <v>1.622217974506954</v>
      </c>
      <c r="AU12" s="156">
        <v>2.3761581211427236</v>
      </c>
      <c r="AV12" s="217">
        <v>0.20996137076140292</v>
      </c>
      <c r="AW12" s="217">
        <v>0.41212810621106299</v>
      </c>
      <c r="AX12" s="217">
        <v>0.92201566862640794</v>
      </c>
      <c r="AY12" s="217">
        <v>0.95722058956161882</v>
      </c>
      <c r="AZ12" s="217">
        <v>0.28685273286993462</v>
      </c>
      <c r="BA12" s="15">
        <v>0</v>
      </c>
      <c r="BB12" s="14">
        <v>9.4344457913101299E-3</v>
      </c>
      <c r="BC12" s="14">
        <v>0</v>
      </c>
      <c r="BD12" s="14">
        <v>0</v>
      </c>
      <c r="BE12" s="14">
        <v>0</v>
      </c>
      <c r="BF12" s="14">
        <v>2.7706951220240406E-2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1.3507138719867197E-2</v>
      </c>
      <c r="BN12" s="14">
        <v>0</v>
      </c>
      <c r="BO12" s="14">
        <v>5.4115139102032042E-3</v>
      </c>
      <c r="BP12" s="14">
        <v>3.7317799924761294E-2</v>
      </c>
      <c r="BQ12" s="14">
        <v>0</v>
      </c>
      <c r="BR12" s="14">
        <v>1.0742912534011674E-2</v>
      </c>
      <c r="BS12" s="14">
        <v>0</v>
      </c>
      <c r="BT12" s="215">
        <v>0.26587576457849404</v>
      </c>
      <c r="BU12" s="215">
        <v>3.6322081365283906E-2</v>
      </c>
      <c r="BV12" s="14">
        <v>2.320457164695134E-2</v>
      </c>
      <c r="BW12" s="14">
        <v>0</v>
      </c>
      <c r="BX12" s="14">
        <v>0</v>
      </c>
      <c r="BY12" s="14">
        <v>1.3450411125774031E-2</v>
      </c>
      <c r="BZ12" s="14">
        <v>0</v>
      </c>
      <c r="CA12" s="14">
        <v>0</v>
      </c>
      <c r="CB12" s="14">
        <v>0</v>
      </c>
      <c r="CC12" s="14">
        <v>1.2208375381418429E-2</v>
      </c>
      <c r="CD12" s="14">
        <v>0</v>
      </c>
      <c r="CE12" s="14">
        <v>0</v>
      </c>
    </row>
    <row r="13" spans="1:83" x14ac:dyDescent="0.3">
      <c r="A13" s="22">
        <v>2017</v>
      </c>
      <c r="B13" s="228" t="s">
        <v>123</v>
      </c>
      <c r="C13" s="117" t="s">
        <v>17</v>
      </c>
      <c r="D13" s="262" t="s">
        <v>2110</v>
      </c>
      <c r="E13" s="22" t="s">
        <v>4</v>
      </c>
      <c r="F13" s="22" t="s">
        <v>367</v>
      </c>
      <c r="G13" s="229" t="s">
        <v>2095</v>
      </c>
      <c r="H13" s="26" t="s">
        <v>2128</v>
      </c>
      <c r="I13" s="26" t="s">
        <v>2151</v>
      </c>
      <c r="J13" s="27">
        <v>43025</v>
      </c>
      <c r="K13" s="230">
        <v>0.38194444444444442</v>
      </c>
      <c r="L13" s="5">
        <v>0.68761105899232899</v>
      </c>
      <c r="M13" s="5">
        <v>7.5935890097309694E-2</v>
      </c>
      <c r="N13" s="8">
        <f t="shared" si="8"/>
        <v>6.8761105899232904</v>
      </c>
      <c r="O13" s="8">
        <f t="shared" si="8"/>
        <v>0.759358900973097</v>
      </c>
      <c r="P13" s="8">
        <f t="shared" si="1"/>
        <v>5.7300921582694082E-4</v>
      </c>
      <c r="Q13" s="8">
        <f t="shared" si="2"/>
        <v>5.4239921498078358E-5</v>
      </c>
      <c r="R13" s="8">
        <f t="shared" si="3"/>
        <v>10.56434449019698</v>
      </c>
      <c r="S13" s="8">
        <v>64.896666666666647</v>
      </c>
      <c r="T13" s="8">
        <v>9.5866666666666678</v>
      </c>
      <c r="U13" s="8">
        <v>18.676666666666666</v>
      </c>
      <c r="V13" s="8">
        <v>6.8233333333333333</v>
      </c>
      <c r="W13" s="8">
        <v>0</v>
      </c>
      <c r="X13" s="8">
        <v>0</v>
      </c>
      <c r="Y13" s="8">
        <v>0</v>
      </c>
      <c r="Z13" s="88">
        <v>6.3872734324553537</v>
      </c>
      <c r="AA13" s="88">
        <f t="shared" si="4"/>
        <v>63.872734324553541</v>
      </c>
      <c r="AB13" s="88">
        <f t="shared" si="5"/>
        <v>56.23726483365715</v>
      </c>
      <c r="AC13" s="10">
        <v>68.200000000000017</v>
      </c>
      <c r="AD13" s="10">
        <v>47.604127242155954</v>
      </c>
      <c r="AE13" s="22">
        <v>0</v>
      </c>
      <c r="AF13" s="22">
        <v>0</v>
      </c>
      <c r="AG13" s="22">
        <v>0.34429883752063561</v>
      </c>
      <c r="AH13" s="222">
        <v>1.7174388653789685</v>
      </c>
      <c r="AI13" s="217">
        <v>0.7804159475918927</v>
      </c>
      <c r="AJ13" s="217">
        <v>1.2787680616340393</v>
      </c>
      <c r="AK13" s="217">
        <v>1.5174706109283664</v>
      </c>
      <c r="AL13" s="217">
        <v>2.2949147602072517</v>
      </c>
      <c r="AM13" s="217">
        <v>3.5944893519351848</v>
      </c>
      <c r="AN13" s="217">
        <v>0.80416852131866667</v>
      </c>
      <c r="AO13" s="217">
        <v>4.0909903959102527</v>
      </c>
      <c r="AP13" s="217">
        <v>2.9955308727398906</v>
      </c>
      <c r="AQ13" s="217">
        <v>1.2775623761928294</v>
      </c>
      <c r="AR13" s="217">
        <v>1.3152435989931501</v>
      </c>
      <c r="AS13" s="217">
        <v>3.2854817467143778</v>
      </c>
      <c r="AT13" s="217">
        <v>3.2792437361240649</v>
      </c>
      <c r="AU13" s="156">
        <v>4.604792555850727</v>
      </c>
      <c r="AV13" s="217">
        <v>0.35896773906925539</v>
      </c>
      <c r="AW13" s="217">
        <v>1.0076320348869532</v>
      </c>
      <c r="AX13" s="217">
        <v>1.9460843372548495</v>
      </c>
      <c r="AY13" s="217">
        <v>1.7850198949676979</v>
      </c>
      <c r="AZ13" s="217">
        <v>0.57779417281104506</v>
      </c>
      <c r="BA13" s="15">
        <v>0</v>
      </c>
      <c r="BB13" s="14">
        <v>1.6352277035108397E-2</v>
      </c>
      <c r="BC13" s="14">
        <v>0</v>
      </c>
      <c r="BD13" s="14">
        <v>0</v>
      </c>
      <c r="BE13" s="14">
        <v>0</v>
      </c>
      <c r="BF13" s="14">
        <v>3.2362932683689456E-2</v>
      </c>
      <c r="BG13" s="14">
        <v>0</v>
      </c>
      <c r="BH13" s="14">
        <v>4.9588242151034377E-2</v>
      </c>
      <c r="BI13" s="14">
        <v>0</v>
      </c>
      <c r="BJ13" s="14">
        <v>0</v>
      </c>
      <c r="BK13" s="14">
        <v>3.7135346719993891E-2</v>
      </c>
      <c r="BL13" s="14">
        <v>0</v>
      </c>
      <c r="BM13" s="14">
        <v>1.7647989405084108E-2</v>
      </c>
      <c r="BN13" s="14">
        <v>0</v>
      </c>
      <c r="BO13" s="14">
        <v>2.3016955195926603E-2</v>
      </c>
      <c r="BP13" s="14">
        <v>0.1126985689614808</v>
      </c>
      <c r="BQ13" s="14">
        <v>0</v>
      </c>
      <c r="BR13" s="14">
        <v>0</v>
      </c>
      <c r="BS13" s="14">
        <v>0</v>
      </c>
      <c r="BT13" s="215">
        <v>0.3309059848148681</v>
      </c>
      <c r="BU13" s="215">
        <v>5.5877014341731097E-2</v>
      </c>
      <c r="BV13" s="14">
        <v>3.2064656806420434E-2</v>
      </c>
      <c r="BW13" s="14">
        <v>0</v>
      </c>
      <c r="BX13" s="14">
        <v>0</v>
      </c>
      <c r="BY13" s="14">
        <v>2.3742319028825502E-2</v>
      </c>
      <c r="BZ13" s="14">
        <v>0</v>
      </c>
      <c r="CA13" s="14">
        <v>9.1123280505687812E-2</v>
      </c>
      <c r="CB13" s="14">
        <v>0</v>
      </c>
      <c r="CC13" s="14">
        <v>2.923103597236467E-2</v>
      </c>
      <c r="CD13" s="14">
        <v>0</v>
      </c>
      <c r="CE13" s="14">
        <v>0</v>
      </c>
    </row>
    <row r="14" spans="1:83" x14ac:dyDescent="0.3">
      <c r="A14" s="22">
        <v>2017</v>
      </c>
      <c r="B14" s="228" t="s">
        <v>123</v>
      </c>
      <c r="C14" s="117" t="s">
        <v>17</v>
      </c>
      <c r="D14" s="262" t="s">
        <v>2110</v>
      </c>
      <c r="E14" s="22" t="s">
        <v>4</v>
      </c>
      <c r="F14" s="22" t="s">
        <v>2116</v>
      </c>
      <c r="G14" s="229" t="s">
        <v>2096</v>
      </c>
      <c r="H14" s="26" t="s">
        <v>2129</v>
      </c>
      <c r="I14" s="26" t="s">
        <v>2152</v>
      </c>
      <c r="J14" s="27">
        <v>43026</v>
      </c>
      <c r="K14" s="230">
        <v>0.64583333333333337</v>
      </c>
      <c r="L14" s="5">
        <v>0.91541305667457695</v>
      </c>
      <c r="M14" s="5">
        <v>9.2841060866246897E-2</v>
      </c>
      <c r="N14" s="8">
        <f t="shared" si="8"/>
        <v>9.1541305667457706</v>
      </c>
      <c r="O14" s="8">
        <f t="shared" si="8"/>
        <v>0.92841060866246894</v>
      </c>
      <c r="P14" s="8">
        <f t="shared" ref="P14:P19" si="9">N14/12/1000</f>
        <v>7.628442138954808E-4</v>
      </c>
      <c r="Q14" s="8">
        <f t="shared" si="2"/>
        <v>6.631504347589063E-5</v>
      </c>
      <c r="R14" s="8">
        <f t="shared" ref="R14:R19" si="10">P14/Q14</f>
        <v>11.503335803026639</v>
      </c>
      <c r="S14" s="8">
        <v>90.29</v>
      </c>
      <c r="T14" s="8">
        <v>8.9533333333333349</v>
      </c>
      <c r="U14" s="8">
        <v>0.73666666666666669</v>
      </c>
      <c r="V14" s="8">
        <v>0</v>
      </c>
      <c r="W14" s="8">
        <v>0</v>
      </c>
      <c r="X14" s="8">
        <v>0</v>
      </c>
      <c r="Y14" s="8">
        <v>0</v>
      </c>
      <c r="Z14" s="88">
        <v>10.113832409921768</v>
      </c>
      <c r="AA14" s="88">
        <f t="shared" si="4"/>
        <v>101.13832409921768</v>
      </c>
      <c r="AB14" s="88">
        <f t="shared" si="5"/>
        <v>91.055782923809446</v>
      </c>
      <c r="AC14" s="10">
        <v>70.26666666666668</v>
      </c>
      <c r="AD14" s="10">
        <v>51.201834327575156</v>
      </c>
      <c r="AE14" s="194">
        <v>0.40323686768026423</v>
      </c>
      <c r="AF14" s="22">
        <v>0</v>
      </c>
      <c r="AG14" s="22">
        <v>1.3283096817702822</v>
      </c>
      <c r="AH14" s="222">
        <v>2.1738624322568807</v>
      </c>
      <c r="AI14" s="217">
        <v>0.94124762938113071</v>
      </c>
      <c r="AJ14" s="217">
        <v>1.4367241015457952</v>
      </c>
      <c r="AK14" s="217">
        <v>1.3987034389814208</v>
      </c>
      <c r="AL14" s="217">
        <v>2.2755444854626035</v>
      </c>
      <c r="AM14" s="217">
        <v>3.611907310597823</v>
      </c>
      <c r="AN14" s="217">
        <v>1.0828257668978232</v>
      </c>
      <c r="AO14" s="217">
        <v>4.6617844530179564</v>
      </c>
      <c r="AP14" s="217">
        <v>3.5924655360161681</v>
      </c>
      <c r="AQ14" s="217">
        <v>1.5566770008120032</v>
      </c>
      <c r="AR14" s="217">
        <v>1.8494015583749299</v>
      </c>
      <c r="AS14" s="217">
        <v>4.3109705386829038</v>
      </c>
      <c r="AT14" s="217">
        <v>3.642676373414921</v>
      </c>
      <c r="AU14" s="156">
        <v>5.3708659600390174</v>
      </c>
      <c r="AV14" s="217">
        <v>0.42312943551033888</v>
      </c>
      <c r="AW14" s="217">
        <v>1.2019328536716274</v>
      </c>
      <c r="AX14" s="217">
        <v>2.3150511580567241</v>
      </c>
      <c r="AY14" s="217">
        <v>2.1499800535535987</v>
      </c>
      <c r="AZ14" s="217">
        <v>0.69218435918447851</v>
      </c>
      <c r="BA14" s="15">
        <v>0</v>
      </c>
      <c r="BB14" s="14">
        <v>2.8112195231229181E-2</v>
      </c>
      <c r="BC14" s="14">
        <v>0</v>
      </c>
      <c r="BD14" s="14">
        <v>0</v>
      </c>
      <c r="BE14" s="14">
        <v>2.7414678999975566E-2</v>
      </c>
      <c r="BF14" s="14">
        <v>6.4344599493307925E-2</v>
      </c>
      <c r="BG14" s="14">
        <v>2.8411312593171881E-2</v>
      </c>
      <c r="BH14" s="14">
        <v>7.1170839544791767E-2</v>
      </c>
      <c r="BI14" s="14">
        <v>3.5208277328380472E-2</v>
      </c>
      <c r="BJ14" s="14">
        <v>0</v>
      </c>
      <c r="BK14" s="14">
        <v>0</v>
      </c>
      <c r="BL14" s="14">
        <v>0</v>
      </c>
      <c r="BM14" s="14">
        <v>1.3639242568651891E-2</v>
      </c>
      <c r="BN14" s="14">
        <v>0</v>
      </c>
      <c r="BO14" s="14">
        <v>1.5723645087449192E-2</v>
      </c>
      <c r="BP14" s="14">
        <v>6.9646231986770613E-2</v>
      </c>
      <c r="BQ14" s="14">
        <v>0</v>
      </c>
      <c r="BR14" s="14">
        <v>0</v>
      </c>
      <c r="BS14" s="14">
        <v>0</v>
      </c>
      <c r="BT14" s="215">
        <v>0.41911051915573044</v>
      </c>
      <c r="BU14" s="215">
        <v>6.2622701760388408E-2</v>
      </c>
      <c r="BV14" s="14">
        <v>2.9861331736683046E-2</v>
      </c>
      <c r="BW14" s="14">
        <v>0</v>
      </c>
      <c r="BX14" s="14">
        <v>0</v>
      </c>
      <c r="BY14" s="14">
        <v>6.4105305603753757E-2</v>
      </c>
      <c r="BZ14" s="14">
        <v>0</v>
      </c>
      <c r="CA14" s="14">
        <v>7.6397883623744486E-2</v>
      </c>
      <c r="CB14" s="14">
        <v>0</v>
      </c>
      <c r="CC14" s="14">
        <v>0</v>
      </c>
      <c r="CD14" s="14">
        <v>0</v>
      </c>
      <c r="CE14" s="14">
        <v>0</v>
      </c>
    </row>
    <row r="15" spans="1:83" x14ac:dyDescent="0.3">
      <c r="A15" s="22">
        <v>2017</v>
      </c>
      <c r="B15" s="228" t="s">
        <v>123</v>
      </c>
      <c r="C15" s="117" t="s">
        <v>17</v>
      </c>
      <c r="D15" s="262" t="s">
        <v>2110</v>
      </c>
      <c r="E15" s="22" t="s">
        <v>4</v>
      </c>
      <c r="F15" s="22" t="s">
        <v>2115</v>
      </c>
      <c r="G15" s="229" t="s">
        <v>2097</v>
      </c>
      <c r="H15" s="26" t="s">
        <v>2130</v>
      </c>
      <c r="I15" s="26" t="s">
        <v>2153</v>
      </c>
      <c r="J15" s="27">
        <v>43025</v>
      </c>
      <c r="K15" s="230">
        <v>0.40277777777777773</v>
      </c>
      <c r="L15" s="5">
        <v>0.35774515755201097</v>
      </c>
      <c r="M15" s="5">
        <v>4.2984163327609202E-2</v>
      </c>
      <c r="N15" s="8">
        <f t="shared" ref="N15:O19" si="11">1000*L15/100</f>
        <v>3.5774515755201097</v>
      </c>
      <c r="O15" s="8">
        <f t="shared" si="11"/>
        <v>0.42984163327609204</v>
      </c>
      <c r="P15" s="8">
        <f t="shared" si="9"/>
        <v>2.9812096462667582E-4</v>
      </c>
      <c r="Q15" s="8">
        <f t="shared" si="2"/>
        <v>3.0702973805435146E-5</v>
      </c>
      <c r="R15" s="8">
        <f t="shared" si="10"/>
        <v>9.7098400472823716</v>
      </c>
      <c r="S15" s="8">
        <v>59.769999999999989</v>
      </c>
      <c r="T15" s="8">
        <v>8.3933333333333326</v>
      </c>
      <c r="U15" s="8">
        <v>19.693333333333332</v>
      </c>
      <c r="V15" s="8">
        <v>11.956666666666669</v>
      </c>
      <c r="W15" s="8">
        <v>0.21000000000000005</v>
      </c>
      <c r="X15" s="8">
        <v>0</v>
      </c>
      <c r="Y15" s="8">
        <v>0</v>
      </c>
      <c r="Z15" s="88">
        <v>6.0170145137541979</v>
      </c>
      <c r="AA15" s="88">
        <f t="shared" si="4"/>
        <v>60.170145137541979</v>
      </c>
      <c r="AB15" s="88">
        <f t="shared" si="5"/>
        <v>56.162851928745781</v>
      </c>
      <c r="AC15" s="10">
        <v>67.688888888888911</v>
      </c>
      <c r="AD15" s="10">
        <v>46.629181662454329</v>
      </c>
      <c r="AE15" s="194">
        <v>0.21220056367772641</v>
      </c>
      <c r="AF15" s="22">
        <v>0</v>
      </c>
      <c r="AG15" s="22">
        <v>1.1225102281502921</v>
      </c>
      <c r="AH15" s="222">
        <v>1.4583267095865737</v>
      </c>
      <c r="AI15" s="217">
        <v>0.60214190947862045</v>
      </c>
      <c r="AJ15" s="217">
        <v>0.94188606790370166</v>
      </c>
      <c r="AK15" s="217">
        <v>1.1061704382047193</v>
      </c>
      <c r="AL15" s="217">
        <v>1.6145070015084548</v>
      </c>
      <c r="AM15" s="217">
        <v>2.5688265704137359</v>
      </c>
      <c r="AN15" s="217">
        <v>0.64380244518059915</v>
      </c>
      <c r="AO15" s="217">
        <v>3.2105802028935981</v>
      </c>
      <c r="AP15" s="217">
        <v>2.487004616425128</v>
      </c>
      <c r="AQ15" s="217">
        <v>0.98352313601869124</v>
      </c>
      <c r="AR15" s="217">
        <v>0.84845552877572006</v>
      </c>
      <c r="AS15" s="217">
        <v>2.6946152705737147</v>
      </c>
      <c r="AT15" s="217">
        <v>2.6548988659342094</v>
      </c>
      <c r="AU15" s="156">
        <v>3.7229975965569024</v>
      </c>
      <c r="AV15" s="217">
        <v>0.30064136166843758</v>
      </c>
      <c r="AW15" s="217">
        <v>0.78786050800465934</v>
      </c>
      <c r="AX15" s="217">
        <v>1.4881362810215368</v>
      </c>
      <c r="AY15" s="217">
        <v>1.4966866650530219</v>
      </c>
      <c r="AZ15" s="217">
        <v>0.4400128820669667</v>
      </c>
      <c r="BA15" s="15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1.6473778423692464E-2</v>
      </c>
      <c r="BN15" s="14">
        <v>0</v>
      </c>
      <c r="BO15" s="14">
        <v>1.5596476614146714E-2</v>
      </c>
      <c r="BP15" s="14">
        <v>6.0582563848076143E-2</v>
      </c>
      <c r="BQ15" s="14">
        <v>0</v>
      </c>
      <c r="BR15" s="14">
        <v>0</v>
      </c>
      <c r="BS15" s="14">
        <v>0</v>
      </c>
      <c r="BT15" s="215">
        <v>0.30684246180143243</v>
      </c>
      <c r="BU15" s="215">
        <v>4.4498697339737346E-2</v>
      </c>
      <c r="BV15" s="14">
        <v>0</v>
      </c>
      <c r="BW15" s="14">
        <v>0</v>
      </c>
      <c r="BX15" s="14">
        <v>0</v>
      </c>
      <c r="BY15" s="14">
        <v>2.5765202133881577E-2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</row>
    <row r="16" spans="1:83" x14ac:dyDescent="0.3">
      <c r="A16" s="22">
        <v>2017</v>
      </c>
      <c r="B16" s="228" t="s">
        <v>123</v>
      </c>
      <c r="C16" s="262" t="s">
        <v>18</v>
      </c>
      <c r="D16" s="262" t="s">
        <v>2111</v>
      </c>
      <c r="E16" s="22" t="s">
        <v>4</v>
      </c>
      <c r="F16" s="22" t="s">
        <v>216</v>
      </c>
      <c r="G16" s="229" t="s">
        <v>2098</v>
      </c>
      <c r="H16" s="26" t="s">
        <v>2131</v>
      </c>
      <c r="I16" s="26" t="s">
        <v>2154</v>
      </c>
      <c r="J16" s="27">
        <v>43024</v>
      </c>
      <c r="K16" s="230">
        <v>0.39583333333333331</v>
      </c>
      <c r="L16" s="5">
        <v>0.25361183157662398</v>
      </c>
      <c r="M16" s="5">
        <v>3.3825605800419802E-2</v>
      </c>
      <c r="N16" s="8">
        <f t="shared" si="11"/>
        <v>2.5361183157662399</v>
      </c>
      <c r="O16" s="8">
        <f t="shared" si="11"/>
        <v>0.338256058004198</v>
      </c>
      <c r="P16" s="8">
        <f t="shared" si="9"/>
        <v>2.1134319298051998E-4</v>
      </c>
      <c r="Q16" s="8">
        <f t="shared" si="2"/>
        <v>2.416114700029986E-5</v>
      </c>
      <c r="R16" s="8">
        <f t="shared" si="10"/>
        <v>8.7472334396167959</v>
      </c>
      <c r="S16" s="8">
        <v>34.896666666666668</v>
      </c>
      <c r="T16" s="8">
        <v>13.660000000000002</v>
      </c>
      <c r="U16" s="8">
        <v>38.696666666666665</v>
      </c>
      <c r="V16" s="8">
        <v>12.75</v>
      </c>
      <c r="W16" s="8">
        <v>2.6666666666666668E-2</v>
      </c>
      <c r="X16" s="8">
        <v>0</v>
      </c>
      <c r="Y16" s="8">
        <v>0</v>
      </c>
      <c r="Z16" s="88">
        <v>1.2694221863186366</v>
      </c>
      <c r="AA16" s="88">
        <f t="shared" si="4"/>
        <v>12.694221863186364</v>
      </c>
      <c r="AB16" s="88">
        <f t="shared" si="5"/>
        <v>9.8198474894159258</v>
      </c>
      <c r="AC16" s="10">
        <v>55.533333333333324</v>
      </c>
      <c r="AD16" s="10">
        <v>33.577923220900807</v>
      </c>
      <c r="AE16" s="22">
        <v>0</v>
      </c>
      <c r="AF16" s="22">
        <v>0</v>
      </c>
      <c r="AG16" s="22">
        <v>0.25326035641432626</v>
      </c>
      <c r="AH16" s="222">
        <v>0.45983185020172151</v>
      </c>
      <c r="AI16" s="217">
        <v>0.19312842272148972</v>
      </c>
      <c r="AJ16" s="217">
        <v>0.21738077689466828</v>
      </c>
      <c r="AK16" s="217">
        <v>0.4699782587918036</v>
      </c>
      <c r="AL16" s="217">
        <v>0.58094429358918809</v>
      </c>
      <c r="AM16" s="217">
        <v>0.93649926081260348</v>
      </c>
      <c r="AN16" s="217">
        <v>0.24732543994420592</v>
      </c>
      <c r="AO16" s="217">
        <v>1.0520138304390438</v>
      </c>
      <c r="AP16" s="217">
        <v>0.88601034923202759</v>
      </c>
      <c r="AQ16" s="217">
        <v>0.36110753136166618</v>
      </c>
      <c r="AR16" s="217">
        <v>0.39591301543378399</v>
      </c>
      <c r="AS16" s="217">
        <v>0.9375</v>
      </c>
      <c r="AT16" s="217">
        <v>0.4123</v>
      </c>
      <c r="AU16" s="156">
        <v>1.3092033194778325</v>
      </c>
      <c r="AV16" s="217">
        <v>0.10487954794462678</v>
      </c>
      <c r="AW16" s="217">
        <v>0.21780265529280168</v>
      </c>
      <c r="AX16" s="217">
        <v>0.48108186785981533</v>
      </c>
      <c r="AY16" s="217">
        <v>0.5428167547140369</v>
      </c>
      <c r="AZ16" s="217">
        <v>0.13856534152046796</v>
      </c>
      <c r="BA16" s="15">
        <v>0</v>
      </c>
      <c r="BB16" s="14">
        <v>9.0056731870340519E-3</v>
      </c>
      <c r="BC16" s="14">
        <v>0</v>
      </c>
      <c r="BD16" s="14">
        <v>0</v>
      </c>
      <c r="BE16" s="14">
        <v>0</v>
      </c>
      <c r="BF16" s="14">
        <v>2.4884705570746377E-2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1.2719877382816457E-2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215">
        <v>0.14252494800065441</v>
      </c>
      <c r="BU16" s="215">
        <v>2.9186336831117033E-2</v>
      </c>
      <c r="BV16" s="14">
        <v>2.1970697297592063E-2</v>
      </c>
      <c r="BW16" s="14">
        <v>0</v>
      </c>
      <c r="BX16" s="14">
        <v>0</v>
      </c>
      <c r="BY16" s="14">
        <v>1.1993444576877238E-2</v>
      </c>
      <c r="BZ16" s="14">
        <v>0</v>
      </c>
      <c r="CA16" s="14">
        <v>0</v>
      </c>
      <c r="CB16" s="14">
        <v>0</v>
      </c>
      <c r="CC16" s="14">
        <v>1.3598705274720138E-2</v>
      </c>
      <c r="CD16" s="14">
        <v>0</v>
      </c>
      <c r="CE16" s="14">
        <v>0</v>
      </c>
    </row>
    <row r="17" spans="1:83" x14ac:dyDescent="0.3">
      <c r="A17" s="22">
        <v>2017</v>
      </c>
      <c r="B17" s="228" t="s">
        <v>123</v>
      </c>
      <c r="C17" s="262" t="s">
        <v>18</v>
      </c>
      <c r="D17" s="262" t="s">
        <v>2111</v>
      </c>
      <c r="E17" s="22" t="s">
        <v>4</v>
      </c>
      <c r="F17" s="17" t="s">
        <v>217</v>
      </c>
      <c r="G17" s="229" t="s">
        <v>2099</v>
      </c>
      <c r="H17" s="26" t="s">
        <v>2132</v>
      </c>
      <c r="I17" s="26" t="s">
        <v>2155</v>
      </c>
      <c r="J17" s="27">
        <v>43024</v>
      </c>
      <c r="K17" s="230">
        <v>0.43194444444444446</v>
      </c>
      <c r="L17" s="5">
        <v>0.245113404337509</v>
      </c>
      <c r="M17" s="5">
        <v>3.25853844686129E-2</v>
      </c>
      <c r="N17" s="8">
        <f t="shared" si="11"/>
        <v>2.4511340433750899</v>
      </c>
      <c r="O17" s="8">
        <f t="shared" si="11"/>
        <v>0.32585384468612899</v>
      </c>
      <c r="P17" s="8">
        <f t="shared" si="9"/>
        <v>2.0426117028125748E-4</v>
      </c>
      <c r="Q17" s="8">
        <f t="shared" si="2"/>
        <v>2.3275274620437786E-5</v>
      </c>
      <c r="R17" s="8">
        <f t="shared" si="10"/>
        <v>8.7758865840361686</v>
      </c>
      <c r="S17" s="8">
        <v>35.993333333333332</v>
      </c>
      <c r="T17" s="8">
        <v>19.026666666666667</v>
      </c>
      <c r="U17" s="8">
        <v>24.189999999999998</v>
      </c>
      <c r="V17" s="8">
        <v>13.463333333333333</v>
      </c>
      <c r="W17" s="8">
        <v>1.2799999999999998</v>
      </c>
      <c r="X17" s="8">
        <v>0.31666666666666671</v>
      </c>
      <c r="Y17" s="8">
        <v>0.17333333333333334</v>
      </c>
      <c r="Z17" s="88">
        <v>3.8382798387578592</v>
      </c>
      <c r="AA17" s="88">
        <f t="shared" si="4"/>
        <v>38.382798387578589</v>
      </c>
      <c r="AB17" s="88">
        <f t="shared" si="5"/>
        <v>35.605810499517368</v>
      </c>
      <c r="AC17" s="10">
        <v>56.955555555555563</v>
      </c>
      <c r="AD17" s="10">
        <v>34.697684745202842</v>
      </c>
      <c r="AE17" s="22">
        <v>0</v>
      </c>
      <c r="AF17" s="22">
        <v>0</v>
      </c>
      <c r="AG17" s="22">
        <v>0.22271470155747122</v>
      </c>
      <c r="AH17" s="222">
        <v>0.52874186655024158</v>
      </c>
      <c r="AI17" s="217">
        <v>0.24441672283639843</v>
      </c>
      <c r="AJ17" s="217">
        <v>0.30623178321438632</v>
      </c>
      <c r="AK17" s="217">
        <v>0.48655977415135637</v>
      </c>
      <c r="AL17" s="217">
        <v>0.71655391885217024</v>
      </c>
      <c r="AM17" s="217">
        <v>1.0969560989286944</v>
      </c>
      <c r="AN17" s="217">
        <v>0.31937138772035861</v>
      </c>
      <c r="AO17" s="217">
        <v>1.3656683561118721</v>
      </c>
      <c r="AP17" s="217">
        <v>1.0805192048392305</v>
      </c>
      <c r="AQ17" s="217">
        <v>0.43939602283412926</v>
      </c>
      <c r="AR17" s="217">
        <v>0.409462925307779</v>
      </c>
      <c r="AS17" s="217">
        <v>1.1837959875997137</v>
      </c>
      <c r="AT17" s="217">
        <v>1.0565470923998175</v>
      </c>
      <c r="AU17" s="156">
        <v>1.4593164461643982</v>
      </c>
      <c r="AV17" s="217">
        <v>0.13714479351134193</v>
      </c>
      <c r="AW17" s="217">
        <v>0.2844870653777789</v>
      </c>
      <c r="AX17" s="217">
        <v>0.59717044834562261</v>
      </c>
      <c r="AY17" s="217">
        <v>0.58654519544381956</v>
      </c>
      <c r="AZ17" s="217">
        <v>0.1719512695888693</v>
      </c>
      <c r="BA17" s="15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1.3685928343594689E-2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215">
        <v>9.6544766708701116E-2</v>
      </c>
      <c r="BU17" s="215">
        <v>2.2049551220235886E-2</v>
      </c>
      <c r="BV17" s="14">
        <v>0</v>
      </c>
      <c r="BW17" s="14">
        <v>0</v>
      </c>
      <c r="BX17" s="14">
        <v>0</v>
      </c>
      <c r="BY17" s="14">
        <v>1.2486956951759267E-2</v>
      </c>
      <c r="BZ17" s="14">
        <v>0</v>
      </c>
      <c r="CA17" s="14">
        <v>4.0398832925351728E-2</v>
      </c>
      <c r="CB17" s="14">
        <v>0</v>
      </c>
      <c r="CC17" s="14">
        <v>1.4294191825532231E-2</v>
      </c>
      <c r="CD17" s="14">
        <v>0</v>
      </c>
      <c r="CE17" s="14">
        <v>0</v>
      </c>
    </row>
    <row r="18" spans="1:83" x14ac:dyDescent="0.3">
      <c r="A18" s="22">
        <v>2018</v>
      </c>
      <c r="B18" s="228" t="s">
        <v>123</v>
      </c>
      <c r="C18" s="22" t="s">
        <v>5</v>
      </c>
      <c r="D18" s="262" t="s">
        <v>2110</v>
      </c>
      <c r="E18" s="22" t="s">
        <v>4</v>
      </c>
      <c r="F18" s="22" t="s">
        <v>2113</v>
      </c>
      <c r="G18" s="229" t="s">
        <v>2100</v>
      </c>
      <c r="H18" s="26" t="s">
        <v>2133</v>
      </c>
      <c r="I18" s="26" t="s">
        <v>2140</v>
      </c>
      <c r="J18" s="27">
        <v>43397</v>
      </c>
      <c r="K18" s="230">
        <v>0.39930555555555558</v>
      </c>
      <c r="L18" s="5">
        <v>0.47312399999999999</v>
      </c>
      <c r="M18" s="5">
        <v>6.3890000000000002E-2</v>
      </c>
      <c r="N18" s="8">
        <f t="shared" si="11"/>
        <v>4.7312399999999997</v>
      </c>
      <c r="O18" s="8">
        <f t="shared" si="11"/>
        <v>0.63890000000000002</v>
      </c>
      <c r="P18" s="8">
        <f t="shared" si="9"/>
        <v>3.9426999999999995E-4</v>
      </c>
      <c r="Q18" s="8">
        <f t="shared" si="2"/>
        <v>4.5635714285714289E-5</v>
      </c>
      <c r="R18" s="8">
        <f t="shared" si="10"/>
        <v>8.6395053999060867</v>
      </c>
      <c r="S18" s="8">
        <v>74.83</v>
      </c>
      <c r="T18" s="8">
        <v>14.6</v>
      </c>
      <c r="U18" s="8">
        <v>6.120000000000001</v>
      </c>
      <c r="V18" s="8">
        <v>3.0300000000000002</v>
      </c>
      <c r="W18" s="8">
        <v>1.3800000000000001</v>
      </c>
      <c r="X18" s="8">
        <v>7.0000000000000007E-2</v>
      </c>
      <c r="Y18" s="8">
        <v>0</v>
      </c>
      <c r="Z18" s="8"/>
      <c r="AA18" s="6"/>
      <c r="AB18" s="6"/>
      <c r="AC18" s="10">
        <v>66.881069024040556</v>
      </c>
      <c r="AD18" s="10">
        <v>45.2</v>
      </c>
      <c r="AE18" s="194">
        <v>0.17437557342539858</v>
      </c>
      <c r="AF18" s="22">
        <v>0</v>
      </c>
      <c r="AG18" s="22">
        <v>0.64757581373137485</v>
      </c>
      <c r="AH18" s="224">
        <v>3.0935352513587242</v>
      </c>
      <c r="AI18" s="220">
        <v>1.1320684554660418</v>
      </c>
      <c r="AJ18" s="220">
        <v>1.3453193408945618</v>
      </c>
      <c r="AK18" s="220">
        <v>2.0353570028187202</v>
      </c>
      <c r="AL18" s="220">
        <v>2.812700088802091</v>
      </c>
      <c r="AM18" s="220">
        <v>3.353711301602845</v>
      </c>
      <c r="AN18" s="220">
        <v>0.88095727957808267</v>
      </c>
      <c r="AO18" s="220">
        <v>4.5139535365949994</v>
      </c>
      <c r="AP18" s="220">
        <v>3.5450061370355779</v>
      </c>
      <c r="AQ18" s="220">
        <v>0.64393168550729463</v>
      </c>
      <c r="AR18" s="220">
        <v>0.77636167266530365</v>
      </c>
      <c r="AS18" s="220">
        <v>3.5175536733463315</v>
      </c>
      <c r="AT18" s="220">
        <v>4.0450546175825508</v>
      </c>
      <c r="AU18" s="221">
        <v>6.1209120186816852</v>
      </c>
      <c r="AV18" s="220">
        <v>0.26023625599767086</v>
      </c>
      <c r="AW18" s="220">
        <v>0.98606847155079635</v>
      </c>
      <c r="AX18" s="220">
        <v>2.1955470870491065</v>
      </c>
      <c r="AY18" s="220">
        <v>1.4445686813015133</v>
      </c>
      <c r="AZ18" s="220">
        <v>0.48672817232836474</v>
      </c>
      <c r="BA18" s="15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4.5301019867003398E-2</v>
      </c>
      <c r="BG18" s="14">
        <v>3.4443447494021208E-2</v>
      </c>
      <c r="BH18" s="14">
        <v>0</v>
      </c>
      <c r="BI18" s="14">
        <v>0</v>
      </c>
      <c r="BJ18" s="14">
        <v>4.1376154178121322E-2</v>
      </c>
      <c r="BK18" s="14">
        <v>0</v>
      </c>
      <c r="BL18" s="14">
        <v>0</v>
      </c>
      <c r="BM18" s="14">
        <v>0</v>
      </c>
      <c r="BN18" s="14">
        <v>0</v>
      </c>
      <c r="BO18" s="14">
        <v>7.3508699444109149E-2</v>
      </c>
      <c r="BP18" s="14">
        <v>0.15527062113119464</v>
      </c>
      <c r="BQ18" s="14">
        <v>2.1458377831738453E-2</v>
      </c>
      <c r="BR18" s="14">
        <v>0</v>
      </c>
      <c r="BS18" s="14">
        <v>0</v>
      </c>
      <c r="BT18" s="215">
        <v>0.32595698642466092</v>
      </c>
      <c r="BU18" s="215">
        <v>4.7098388266584905E-2</v>
      </c>
      <c r="BV18" s="14">
        <v>0</v>
      </c>
      <c r="BW18" s="14">
        <v>0</v>
      </c>
      <c r="BX18" s="14">
        <v>0</v>
      </c>
      <c r="BY18" s="14">
        <v>4.1580247828305598E-2</v>
      </c>
      <c r="BZ18" s="14">
        <v>0</v>
      </c>
      <c r="CA18" s="14">
        <v>6.2320998181407919E-2</v>
      </c>
      <c r="CB18" s="14">
        <v>0</v>
      </c>
      <c r="CC18" s="14">
        <v>0</v>
      </c>
      <c r="CD18" s="14">
        <v>0</v>
      </c>
      <c r="CE18" s="14">
        <v>0</v>
      </c>
    </row>
    <row r="19" spans="1:83" x14ac:dyDescent="0.3">
      <c r="A19" s="22">
        <v>2018</v>
      </c>
      <c r="B19" s="228" t="s">
        <v>123</v>
      </c>
      <c r="C19" s="22" t="s">
        <v>5</v>
      </c>
      <c r="D19" s="262" t="s">
        <v>2111</v>
      </c>
      <c r="E19" s="22" t="s">
        <v>4</v>
      </c>
      <c r="F19" s="22" t="s">
        <v>2114</v>
      </c>
      <c r="G19" s="229" t="s">
        <v>2101</v>
      </c>
      <c r="H19" s="26" t="s">
        <v>2134</v>
      </c>
      <c r="I19" s="26" t="s">
        <v>2156</v>
      </c>
      <c r="J19" s="27">
        <v>43397</v>
      </c>
      <c r="K19" s="230">
        <v>0.53125</v>
      </c>
      <c r="L19" s="5">
        <v>0.52354000000000001</v>
      </c>
      <c r="M19" s="5">
        <v>6.198E-2</v>
      </c>
      <c r="N19" s="8">
        <f t="shared" si="11"/>
        <v>5.2353999999999994</v>
      </c>
      <c r="O19" s="8">
        <f t="shared" si="11"/>
        <v>0.61980000000000002</v>
      </c>
      <c r="P19" s="8">
        <f t="shared" si="9"/>
        <v>4.362833333333333E-4</v>
      </c>
      <c r="Q19" s="8">
        <f t="shared" si="2"/>
        <v>4.4271428571428573E-5</v>
      </c>
      <c r="R19" s="8">
        <f t="shared" si="10"/>
        <v>9.8547380875551251</v>
      </c>
      <c r="S19" s="8">
        <v>79.61</v>
      </c>
      <c r="T19" s="8">
        <v>12.569999999999999</v>
      </c>
      <c r="U19" s="8">
        <v>5.7700000000000014</v>
      </c>
      <c r="V19" s="8">
        <v>2.0299999999999998</v>
      </c>
      <c r="W19" s="8">
        <v>0.01</v>
      </c>
      <c r="X19" s="8">
        <v>0</v>
      </c>
      <c r="Y19" s="8">
        <v>0</v>
      </c>
      <c r="Z19" s="8"/>
      <c r="AA19" s="6"/>
      <c r="AB19" s="6"/>
      <c r="AC19" s="10">
        <v>70.06645605561566</v>
      </c>
      <c r="AD19" s="10">
        <v>50.22</v>
      </c>
      <c r="AE19" s="194">
        <v>0.24512361843286679</v>
      </c>
      <c r="AF19" s="22">
        <v>0</v>
      </c>
      <c r="AG19" s="22">
        <v>0.82896350960933129</v>
      </c>
      <c r="AH19" s="224">
        <v>2.0842857847754841</v>
      </c>
      <c r="AI19" s="220">
        <v>0.84187778581096107</v>
      </c>
      <c r="AJ19" s="220">
        <v>0.77978146860900255</v>
      </c>
      <c r="AK19" s="220">
        <v>1.1588603065806673</v>
      </c>
      <c r="AL19" s="220">
        <v>2.2549742112894449</v>
      </c>
      <c r="AM19" s="220">
        <v>2.4525384054563828</v>
      </c>
      <c r="AN19" s="220">
        <v>1.0707727640402909</v>
      </c>
      <c r="AO19" s="220">
        <v>3.8392787176495129</v>
      </c>
      <c r="AP19" s="220">
        <v>3.0312369992900501</v>
      </c>
      <c r="AQ19" s="220">
        <v>0.64099064626788504</v>
      </c>
      <c r="AR19" s="220">
        <v>1.0678781757335747</v>
      </c>
      <c r="AS19" s="220">
        <v>3.7295510306104722</v>
      </c>
      <c r="AT19" s="220">
        <v>3.0725881938385524</v>
      </c>
      <c r="AU19" s="221">
        <v>4.1473117021696666</v>
      </c>
      <c r="AV19" s="220">
        <v>0.27494926870865688</v>
      </c>
      <c r="AW19" s="220">
        <v>0.79707543602038811</v>
      </c>
      <c r="AX19" s="220">
        <v>2.0475097341775617</v>
      </c>
      <c r="AY19" s="220">
        <v>1.4075928687374362</v>
      </c>
      <c r="AZ19" s="220">
        <v>0.98094090860600847</v>
      </c>
      <c r="BA19" s="15">
        <v>0</v>
      </c>
      <c r="BB19" s="14">
        <v>0</v>
      </c>
      <c r="BC19" s="14">
        <v>0</v>
      </c>
      <c r="BD19" s="14">
        <v>0</v>
      </c>
      <c r="BE19" s="14">
        <v>4.745561980404623E-2</v>
      </c>
      <c r="BF19" s="14">
        <v>7.0694516085271164E-2</v>
      </c>
      <c r="BG19" s="14">
        <v>4.4876893114322365E-2</v>
      </c>
      <c r="BH19" s="14">
        <v>5.0810794335928416E-2</v>
      </c>
      <c r="BI19" s="14">
        <v>3.557968816633527E-2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7.5092809195280441E-2</v>
      </c>
      <c r="BQ19" s="14">
        <v>3.7617921558778591E-2</v>
      </c>
      <c r="BR19" s="14">
        <v>0</v>
      </c>
      <c r="BS19" s="14">
        <v>0</v>
      </c>
      <c r="BT19" s="215">
        <v>0.38008637459164402</v>
      </c>
      <c r="BU19" s="215">
        <v>5.8572391172318758E-2</v>
      </c>
      <c r="BV19" s="14">
        <v>1.3516705655150483E-2</v>
      </c>
      <c r="BW19" s="14">
        <v>0</v>
      </c>
      <c r="BX19" s="14">
        <v>0</v>
      </c>
      <c r="BY19" s="14">
        <v>5.1476621940501247E-2</v>
      </c>
      <c r="BZ19" s="14">
        <v>0</v>
      </c>
      <c r="CA19" s="14">
        <v>3.6509408661133974E-2</v>
      </c>
      <c r="CB19" s="14">
        <v>0</v>
      </c>
      <c r="CC19" s="14">
        <v>0</v>
      </c>
      <c r="CD19" s="14">
        <v>0</v>
      </c>
      <c r="CE19" s="14">
        <v>0</v>
      </c>
    </row>
    <row r="20" spans="1:83" x14ac:dyDescent="0.3">
      <c r="A20" s="22">
        <v>2018</v>
      </c>
      <c r="B20" s="228" t="s">
        <v>123</v>
      </c>
      <c r="C20" s="22" t="s">
        <v>5</v>
      </c>
      <c r="D20" s="262" t="s">
        <v>2111</v>
      </c>
      <c r="E20" s="22" t="s">
        <v>4</v>
      </c>
      <c r="F20" s="22" t="s">
        <v>220</v>
      </c>
      <c r="G20" s="229" t="s">
        <v>2102</v>
      </c>
      <c r="H20" s="26" t="s">
        <v>2135</v>
      </c>
      <c r="I20" s="26" t="s">
        <v>2157</v>
      </c>
      <c r="J20" s="27">
        <v>43397</v>
      </c>
      <c r="K20" s="230">
        <v>0.55208333333333337</v>
      </c>
      <c r="L20" s="5">
        <v>0.61014699999999999</v>
      </c>
      <c r="M20" s="5">
        <v>7.0889999999999995E-2</v>
      </c>
      <c r="N20" s="8">
        <f t="shared" ref="N20:O25" si="12">1000*L20/100</f>
        <v>6.1014700000000008</v>
      </c>
      <c r="O20" s="8">
        <f t="shared" si="12"/>
        <v>0.70889999999999997</v>
      </c>
      <c r="P20" s="8">
        <f t="shared" ref="P20:P25" si="13">N20/12/1000</f>
        <v>5.0845583333333343E-4</v>
      </c>
      <c r="Q20" s="8">
        <f t="shared" si="2"/>
        <v>5.0635714285714281E-5</v>
      </c>
      <c r="R20" s="8">
        <f t="shared" ref="R20:R25" si="14">P20/Q20</f>
        <v>10.041446842525982</v>
      </c>
      <c r="S20" s="8">
        <v>30.91</v>
      </c>
      <c r="T20" s="8">
        <v>13.16</v>
      </c>
      <c r="U20" s="8">
        <v>38.569999999999993</v>
      </c>
      <c r="V20" s="8">
        <v>16.569999999999997</v>
      </c>
      <c r="W20" s="8">
        <v>0.59</v>
      </c>
      <c r="X20" s="8">
        <v>0.1</v>
      </c>
      <c r="Y20" s="8">
        <v>0.08</v>
      </c>
      <c r="Z20" s="8"/>
      <c r="AA20" s="6"/>
      <c r="AB20" s="6"/>
      <c r="AC20" s="10">
        <v>58.981715011174238</v>
      </c>
      <c r="AD20" s="10">
        <v>40.159999999999997</v>
      </c>
      <c r="AE20" s="22">
        <v>0</v>
      </c>
      <c r="AF20" s="22">
        <v>0</v>
      </c>
      <c r="AG20" s="22">
        <v>0.24353907670986419</v>
      </c>
      <c r="AH20" s="224">
        <v>0.39411717635625854</v>
      </c>
      <c r="AI20" s="220">
        <v>0.16516584151590766</v>
      </c>
      <c r="AJ20" s="220">
        <v>0.12621603950591301</v>
      </c>
      <c r="AK20" s="220">
        <v>0.18764592406959163</v>
      </c>
      <c r="AL20" s="220">
        <v>0.28815819515789892</v>
      </c>
      <c r="AM20" s="220">
        <v>0.43912148432364834</v>
      </c>
      <c r="AN20" s="220">
        <v>0.19116445878561591</v>
      </c>
      <c r="AO20" s="220">
        <v>0.60765763022376185</v>
      </c>
      <c r="AP20" s="220">
        <v>0.51700348098689497</v>
      </c>
      <c r="AQ20" s="220">
        <v>0.11062324646048838</v>
      </c>
      <c r="AR20" s="220">
        <v>0.1364666285329188</v>
      </c>
      <c r="AS20" s="220">
        <v>0.63243799870907369</v>
      </c>
      <c r="AT20" s="220">
        <v>0.58167608968996476</v>
      </c>
      <c r="AU20" s="221">
        <v>0.80757222481289381</v>
      </c>
      <c r="AV20" s="220">
        <v>4.5135556965956093E-2</v>
      </c>
      <c r="AW20" s="220">
        <v>0.15587068257917921</v>
      </c>
      <c r="AX20" s="220">
        <v>0.27932799100339084</v>
      </c>
      <c r="AY20" s="220">
        <v>0.23632023531523955</v>
      </c>
      <c r="AZ20" s="220">
        <v>6.4267216457237195E-2</v>
      </c>
      <c r="BA20" s="15">
        <v>0</v>
      </c>
      <c r="BB20" s="14">
        <v>0</v>
      </c>
      <c r="BC20" s="14">
        <v>0</v>
      </c>
      <c r="BD20" s="14">
        <v>0</v>
      </c>
      <c r="BE20" s="14">
        <v>2.3707799606135425E-2</v>
      </c>
      <c r="BF20" s="14">
        <v>5.4249891000165348E-2</v>
      </c>
      <c r="BG20" s="14">
        <v>3.8086635187374776E-2</v>
      </c>
      <c r="BH20" s="14">
        <v>0</v>
      </c>
      <c r="BI20" s="14">
        <v>0</v>
      </c>
      <c r="BJ20" s="14">
        <v>5.1666562857300327E-2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2.0666625142920132E-2</v>
      </c>
      <c r="BR20" s="14">
        <v>0</v>
      </c>
      <c r="BS20" s="14">
        <v>0</v>
      </c>
      <c r="BT20" s="215">
        <v>0.21725319240636495</v>
      </c>
      <c r="BU20" s="215">
        <v>2.7648593096609369E-2</v>
      </c>
      <c r="BV20" s="14">
        <v>0</v>
      </c>
      <c r="BW20" s="14">
        <v>0</v>
      </c>
      <c r="BX20" s="14">
        <v>0</v>
      </c>
      <c r="BY20" s="14">
        <v>1.5554568450320055E-2</v>
      </c>
      <c r="BZ20" s="14">
        <v>0</v>
      </c>
      <c r="CA20" s="14">
        <v>9.2511075386382344E-3</v>
      </c>
      <c r="CB20" s="14">
        <v>0</v>
      </c>
      <c r="CC20" s="14">
        <v>0</v>
      </c>
      <c r="CD20" s="14">
        <v>0</v>
      </c>
      <c r="CE20" s="14">
        <v>0</v>
      </c>
    </row>
    <row r="21" spans="1:83" x14ac:dyDescent="0.3">
      <c r="A21" s="22">
        <v>2018</v>
      </c>
      <c r="B21" s="228" t="s">
        <v>123</v>
      </c>
      <c r="C21" s="117" t="s">
        <v>17</v>
      </c>
      <c r="D21" s="262" t="s">
        <v>2110</v>
      </c>
      <c r="E21" s="22" t="s">
        <v>4</v>
      </c>
      <c r="F21" s="22" t="s">
        <v>367</v>
      </c>
      <c r="G21" s="229" t="s">
        <v>2103</v>
      </c>
      <c r="H21" s="26" t="s">
        <v>2136</v>
      </c>
      <c r="I21" s="26" t="s">
        <v>2158</v>
      </c>
      <c r="J21" s="27">
        <v>43397</v>
      </c>
      <c r="K21" s="230">
        <v>0.43402777777777773</v>
      </c>
      <c r="L21" s="5">
        <v>0.79295599999999999</v>
      </c>
      <c r="M21" s="5">
        <v>7.1559999999999999E-2</v>
      </c>
      <c r="N21" s="8">
        <f t="shared" si="12"/>
        <v>7.9295600000000004</v>
      </c>
      <c r="O21" s="8">
        <f t="shared" si="12"/>
        <v>0.71560000000000001</v>
      </c>
      <c r="P21" s="8">
        <f t="shared" si="13"/>
        <v>6.607966666666667E-4</v>
      </c>
      <c r="Q21" s="8">
        <f t="shared" si="2"/>
        <v>5.1114285714285719E-5</v>
      </c>
      <c r="R21" s="8">
        <f t="shared" si="14"/>
        <v>12.927827464132662</v>
      </c>
      <c r="S21" s="8">
        <v>85.35</v>
      </c>
      <c r="T21" s="8">
        <v>5.2100000000000009</v>
      </c>
      <c r="U21" s="8">
        <v>4.16</v>
      </c>
      <c r="V21" s="8">
        <v>4.96</v>
      </c>
      <c r="W21" s="8">
        <v>0.33</v>
      </c>
      <c r="X21" s="8">
        <v>0</v>
      </c>
      <c r="Y21" s="8">
        <v>0</v>
      </c>
      <c r="Z21" s="8"/>
      <c r="AA21" s="6"/>
      <c r="AB21" s="6"/>
      <c r="AC21" s="10">
        <v>71.718179637445246</v>
      </c>
      <c r="AD21" s="10">
        <v>52.9</v>
      </c>
      <c r="AE21" s="194">
        <v>0.23754243885557641</v>
      </c>
      <c r="AF21" s="22">
        <v>0</v>
      </c>
      <c r="AG21" s="22">
        <v>0.96894982003268237</v>
      </c>
      <c r="AH21" s="224">
        <v>2.16800255576752</v>
      </c>
      <c r="AI21" s="220">
        <v>0.84879820855543076</v>
      </c>
      <c r="AJ21" s="220">
        <v>0.99451742646948005</v>
      </c>
      <c r="AK21" s="220">
        <v>1.2836420567154074</v>
      </c>
      <c r="AL21" s="220">
        <v>1.8645256472131724</v>
      </c>
      <c r="AM21" s="220">
        <v>2.5772707914836732</v>
      </c>
      <c r="AN21" s="220">
        <v>0.96730716944718298</v>
      </c>
      <c r="AO21" s="220">
        <v>3.5651988549213685</v>
      </c>
      <c r="AP21" s="220">
        <v>2.859608285592953</v>
      </c>
      <c r="AQ21" s="220">
        <v>0.5972386919746967</v>
      </c>
      <c r="AR21" s="220">
        <v>1.0771421366289642</v>
      </c>
      <c r="AS21" s="220">
        <v>3.3681350882687338</v>
      </c>
      <c r="AT21" s="220">
        <v>3.0513378888566765</v>
      </c>
      <c r="AU21" s="221">
        <v>4.2463457833824032</v>
      </c>
      <c r="AV21" s="220">
        <v>0.27721473348444653</v>
      </c>
      <c r="AW21" s="220">
        <v>0.93588628780048</v>
      </c>
      <c r="AX21" s="220">
        <v>1.7705119647120611</v>
      </c>
      <c r="AY21" s="220">
        <v>1.129576534112716</v>
      </c>
      <c r="AZ21" s="220">
        <v>0.376790804330567</v>
      </c>
      <c r="BA21" s="15">
        <v>0</v>
      </c>
      <c r="BB21" s="14">
        <v>0</v>
      </c>
      <c r="BC21" s="14">
        <v>0</v>
      </c>
      <c r="BD21" s="14">
        <v>0</v>
      </c>
      <c r="BE21" s="14">
        <v>5.8434459323274256E-2</v>
      </c>
      <c r="BF21" s="14">
        <v>0.14901596557296826</v>
      </c>
      <c r="BG21" s="14">
        <v>6.8943196022051512E-2</v>
      </c>
      <c r="BH21" s="14">
        <v>8.7955048918391079E-2</v>
      </c>
      <c r="BI21" s="14">
        <v>4.8248205244053502E-2</v>
      </c>
      <c r="BJ21" s="14">
        <v>3.9795745347807228E-2</v>
      </c>
      <c r="BK21" s="14">
        <v>0</v>
      </c>
      <c r="BL21" s="14">
        <v>0</v>
      </c>
      <c r="BM21" s="14">
        <v>0</v>
      </c>
      <c r="BN21" s="14">
        <v>0</v>
      </c>
      <c r="BO21" s="14">
        <v>4.0427423845391462E-2</v>
      </c>
      <c r="BP21" s="14">
        <v>0.1029635951062314</v>
      </c>
      <c r="BQ21" s="14">
        <v>4.6112530323649641E-2</v>
      </c>
      <c r="BR21" s="14">
        <v>0</v>
      </c>
      <c r="BS21" s="14">
        <v>0</v>
      </c>
      <c r="BT21" s="215">
        <v>0.66940814400738891</v>
      </c>
      <c r="BU21" s="215">
        <v>5.6820984854125366E-2</v>
      </c>
      <c r="BV21" s="14">
        <v>0</v>
      </c>
      <c r="BW21" s="14">
        <v>0</v>
      </c>
      <c r="BX21" s="14">
        <v>0</v>
      </c>
      <c r="BY21" s="14">
        <v>0.12684061151140416</v>
      </c>
      <c r="BZ21" s="14">
        <v>0</v>
      </c>
      <c r="CA21" s="14">
        <v>3.6156074004583739E-2</v>
      </c>
      <c r="CB21" s="14">
        <v>0</v>
      </c>
      <c r="CC21" s="14">
        <v>3.675767257371159E-2</v>
      </c>
      <c r="CD21" s="14">
        <v>0</v>
      </c>
      <c r="CE21" s="14">
        <v>0</v>
      </c>
    </row>
    <row r="22" spans="1:83" x14ac:dyDescent="0.3">
      <c r="A22" s="22">
        <v>2018</v>
      </c>
      <c r="B22" s="228" t="s">
        <v>123</v>
      </c>
      <c r="C22" s="117" t="s">
        <v>17</v>
      </c>
      <c r="D22" s="262" t="s">
        <v>2110</v>
      </c>
      <c r="E22" s="22" t="s">
        <v>4</v>
      </c>
      <c r="F22" s="117" t="s">
        <v>2115</v>
      </c>
      <c r="G22" s="663" t="s">
        <v>2104</v>
      </c>
      <c r="H22" s="664" t="s">
        <v>2137</v>
      </c>
      <c r="I22" s="664" t="s">
        <v>2159</v>
      </c>
      <c r="J22" s="27">
        <v>43397</v>
      </c>
      <c r="K22" s="230">
        <v>0.4201388888888889</v>
      </c>
      <c r="L22" s="5">
        <v>0.43257000000000001</v>
      </c>
      <c r="M22" s="5">
        <v>5.2789999999999997E-2</v>
      </c>
      <c r="N22" s="8">
        <f t="shared" si="12"/>
        <v>4.3257000000000003</v>
      </c>
      <c r="O22" s="8">
        <f t="shared" si="12"/>
        <v>0.52790000000000004</v>
      </c>
      <c r="P22" s="8">
        <f t="shared" si="13"/>
        <v>3.6047500000000002E-4</v>
      </c>
      <c r="Q22" s="8">
        <f t="shared" si="2"/>
        <v>3.770714285714286E-5</v>
      </c>
      <c r="R22" s="8">
        <f t="shared" si="14"/>
        <v>9.5598598219359729</v>
      </c>
      <c r="S22" s="8">
        <v>71.08</v>
      </c>
      <c r="T22" s="8">
        <v>14.01</v>
      </c>
      <c r="U22" s="8">
        <v>12.940000000000001</v>
      </c>
      <c r="V22" s="8">
        <v>2.0099999999999998</v>
      </c>
      <c r="W22" s="8">
        <v>0</v>
      </c>
      <c r="X22" s="8">
        <v>0</v>
      </c>
      <c r="Y22" s="8">
        <v>0</v>
      </c>
      <c r="Z22" s="8"/>
      <c r="AA22" s="6"/>
      <c r="AB22" s="6"/>
      <c r="AC22" s="10">
        <v>71.591394927235996</v>
      </c>
      <c r="AD22" s="10">
        <v>50.09</v>
      </c>
      <c r="AE22" s="194">
        <v>0.34702762019946604</v>
      </c>
      <c r="AF22" s="22">
        <v>0</v>
      </c>
      <c r="AG22" s="22">
        <v>0.5489850868856172</v>
      </c>
      <c r="AH22" s="224">
        <v>2.8548970865763228</v>
      </c>
      <c r="AI22" s="220">
        <v>1.1148894346107801</v>
      </c>
      <c r="AJ22" s="220">
        <v>1.2297327606974722</v>
      </c>
      <c r="AK22" s="220">
        <v>1.5478902942724009</v>
      </c>
      <c r="AL22" s="220">
        <v>2.263676979545457</v>
      </c>
      <c r="AM22" s="220">
        <v>2.9731583770298569</v>
      </c>
      <c r="AN22" s="220">
        <v>1.2070705536386697</v>
      </c>
      <c r="AO22" s="220">
        <v>4.3768981204429309</v>
      </c>
      <c r="AP22" s="220">
        <v>3.1881856099803478</v>
      </c>
      <c r="AQ22" s="220">
        <v>0.67849364601370288</v>
      </c>
      <c r="AR22" s="220">
        <v>1.1104173776452242</v>
      </c>
      <c r="AS22" s="220">
        <v>4.1588540491646091</v>
      </c>
      <c r="AT22" s="220">
        <v>3.5366584245733486</v>
      </c>
      <c r="AU22" s="221">
        <v>4.9181311955422906</v>
      </c>
      <c r="AV22" s="220">
        <v>0.31125960729444924</v>
      </c>
      <c r="AW22" s="220">
        <v>1.0522174163213081</v>
      </c>
      <c r="AX22" s="220">
        <v>2.0412437987216032</v>
      </c>
      <c r="AY22" s="220">
        <v>1.2920465678408966</v>
      </c>
      <c r="AZ22" s="220">
        <v>0.41582168582442858</v>
      </c>
      <c r="BA22" s="15">
        <v>0</v>
      </c>
      <c r="BB22" s="14">
        <v>0</v>
      </c>
      <c r="BC22" s="14">
        <v>0</v>
      </c>
      <c r="BD22" s="14">
        <v>0</v>
      </c>
      <c r="BE22" s="14">
        <v>1.8345840574812235E-2</v>
      </c>
      <c r="BF22" s="14">
        <v>4.7159346949942345E-2</v>
      </c>
      <c r="BG22" s="14">
        <v>3.680425224929363E-2</v>
      </c>
      <c r="BH22" s="14">
        <v>4.8107595442712404E-2</v>
      </c>
      <c r="BI22" s="14">
        <v>0</v>
      </c>
      <c r="BJ22" s="14">
        <v>3.8600798799767626E-2</v>
      </c>
      <c r="BK22" s="14">
        <v>0</v>
      </c>
      <c r="BL22" s="14">
        <v>0</v>
      </c>
      <c r="BM22" s="14">
        <v>0</v>
      </c>
      <c r="BN22" s="14">
        <v>0</v>
      </c>
      <c r="BO22" s="14">
        <v>3.4583521096624388E-2</v>
      </c>
      <c r="BP22" s="14">
        <v>7.2136334408615527E-2</v>
      </c>
      <c r="BQ22" s="14">
        <v>1.9262971346748939E-2</v>
      </c>
      <c r="BR22" s="14">
        <v>0</v>
      </c>
      <c r="BS22" s="14">
        <v>0</v>
      </c>
      <c r="BT22" s="215">
        <v>0.32017613769738834</v>
      </c>
      <c r="BU22" s="215">
        <v>4.2842644821720108E-2</v>
      </c>
      <c r="BV22" s="14">
        <v>0</v>
      </c>
      <c r="BW22" s="14">
        <v>0</v>
      </c>
      <c r="BX22" s="14">
        <v>0</v>
      </c>
      <c r="BY22" s="14">
        <v>2.765312854204777E-2</v>
      </c>
      <c r="BZ22" s="14">
        <v>0</v>
      </c>
      <c r="CA22" s="14">
        <v>2.8769696843007155E-2</v>
      </c>
      <c r="CB22" s="14">
        <v>0</v>
      </c>
      <c r="CC22" s="14">
        <v>0</v>
      </c>
      <c r="CD22" s="14">
        <v>0</v>
      </c>
      <c r="CE22" s="14">
        <v>0</v>
      </c>
    </row>
    <row r="23" spans="1:83" x14ac:dyDescent="0.3">
      <c r="A23" s="22">
        <v>2018</v>
      </c>
      <c r="B23" s="228" t="s">
        <v>123</v>
      </c>
      <c r="C23" s="117" t="s">
        <v>17</v>
      </c>
      <c r="D23" s="262" t="s">
        <v>2110</v>
      </c>
      <c r="E23" s="22" t="s">
        <v>4</v>
      </c>
      <c r="F23" s="117" t="s">
        <v>2116</v>
      </c>
      <c r="G23" s="663" t="s">
        <v>2105</v>
      </c>
      <c r="H23" s="664" t="s">
        <v>2129</v>
      </c>
      <c r="I23" s="664" t="s">
        <v>2152</v>
      </c>
      <c r="J23" s="27">
        <v>43398</v>
      </c>
      <c r="K23" s="230">
        <v>0.6875</v>
      </c>
      <c r="L23" s="5">
        <v>0.95124500000000001</v>
      </c>
      <c r="M23" s="5">
        <v>0.11014</v>
      </c>
      <c r="N23" s="8">
        <f t="shared" si="12"/>
        <v>9.5124499999999994</v>
      </c>
      <c r="O23" s="8">
        <f t="shared" si="12"/>
        <v>1.1013999999999999</v>
      </c>
      <c r="P23" s="8">
        <f t="shared" si="13"/>
        <v>7.9270416666666667E-4</v>
      </c>
      <c r="Q23" s="8">
        <f t="shared" si="2"/>
        <v>7.8671428571428569E-5</v>
      </c>
      <c r="R23" s="8">
        <f t="shared" si="14"/>
        <v>10.076137945644938</v>
      </c>
      <c r="S23" s="8">
        <v>55.09</v>
      </c>
      <c r="T23" s="8">
        <v>19.260000000000002</v>
      </c>
      <c r="U23" s="8">
        <v>18.470000000000002</v>
      </c>
      <c r="V23" s="8">
        <v>6.4899999999999993</v>
      </c>
      <c r="W23" s="8">
        <v>0.69</v>
      </c>
      <c r="X23" s="8">
        <v>0</v>
      </c>
      <c r="Y23" s="8">
        <v>0</v>
      </c>
      <c r="Z23" s="8"/>
      <c r="AA23" s="6"/>
      <c r="AB23" s="6"/>
      <c r="AC23" s="10">
        <v>62.024065899498417</v>
      </c>
      <c r="AD23" s="10">
        <v>47.8</v>
      </c>
      <c r="AE23" s="194">
        <v>0.50653390496764816</v>
      </c>
      <c r="AF23" s="22">
        <v>0</v>
      </c>
      <c r="AG23" s="22">
        <v>1.6566114219308734</v>
      </c>
      <c r="AH23" s="224">
        <v>3.3913415408318115</v>
      </c>
      <c r="AI23" s="220">
        <v>1.257873530740661</v>
      </c>
      <c r="AJ23" s="220">
        <v>1.4419776615816222</v>
      </c>
      <c r="AK23" s="220">
        <v>1.8886702475892561</v>
      </c>
      <c r="AL23" s="220">
        <v>2.5336326896914012</v>
      </c>
      <c r="AM23" s="220">
        <v>3.3156345570047336</v>
      </c>
      <c r="AN23" s="220">
        <v>1.1730437138628682</v>
      </c>
      <c r="AO23" s="220">
        <v>5.2481495549356723</v>
      </c>
      <c r="AP23" s="220">
        <v>3.7975265212922173</v>
      </c>
      <c r="AQ23" s="220">
        <v>0.73812691577411937</v>
      </c>
      <c r="AR23" s="220">
        <v>1.230019894542405</v>
      </c>
      <c r="AS23" s="220">
        <v>4.5592515695479525</v>
      </c>
      <c r="AT23" s="220">
        <v>4.4462104134400473</v>
      </c>
      <c r="AU23" s="221">
        <v>6.1925118294388231</v>
      </c>
      <c r="AV23" s="220">
        <v>0.32824409386805342</v>
      </c>
      <c r="AW23" s="220">
        <v>1.0467351521734947</v>
      </c>
      <c r="AX23" s="220">
        <v>2.3806782600519205</v>
      </c>
      <c r="AY23" s="220">
        <v>1.5782121140927896</v>
      </c>
      <c r="AZ23" s="220">
        <v>0.49692077644976246</v>
      </c>
      <c r="BA23" s="15">
        <v>0</v>
      </c>
      <c r="BB23" s="14">
        <v>0</v>
      </c>
      <c r="BC23" s="14">
        <v>0</v>
      </c>
      <c r="BD23" s="14">
        <v>0</v>
      </c>
      <c r="BE23" s="14">
        <v>3.2724725285716599E-2</v>
      </c>
      <c r="BF23" s="14">
        <v>7.480751059413826E-2</v>
      </c>
      <c r="BG23" s="14">
        <v>3.8206903416944854E-2</v>
      </c>
      <c r="BH23" s="14">
        <v>5.7286894984107203E-2</v>
      </c>
      <c r="BI23" s="14">
        <v>3.3531434004811213E-2</v>
      </c>
      <c r="BJ23" s="14">
        <v>3.9755831933848018E-2</v>
      </c>
      <c r="BK23" s="14">
        <v>0</v>
      </c>
      <c r="BL23" s="14">
        <v>0</v>
      </c>
      <c r="BM23" s="14">
        <v>0</v>
      </c>
      <c r="BN23" s="14">
        <v>0</v>
      </c>
      <c r="BO23" s="14">
        <v>3.3732221034780137E-2</v>
      </c>
      <c r="BP23" s="14">
        <v>8.6338422886639635E-2</v>
      </c>
      <c r="BQ23" s="14">
        <v>4.4804191544495386E-2</v>
      </c>
      <c r="BR23" s="14">
        <v>0</v>
      </c>
      <c r="BS23" s="14">
        <v>0</v>
      </c>
      <c r="BT23" s="215">
        <v>0.33932414838999242</v>
      </c>
      <c r="BU23" s="215">
        <v>6.1297411863371731E-2</v>
      </c>
      <c r="BV23" s="14">
        <v>7.6299071388193172E-3</v>
      </c>
      <c r="BW23" s="14">
        <v>0</v>
      </c>
      <c r="BX23" s="14">
        <v>0</v>
      </c>
      <c r="BY23" s="14">
        <v>4.7042687466167347E-2</v>
      </c>
      <c r="BZ23" s="14">
        <v>0</v>
      </c>
      <c r="CA23" s="14">
        <v>3.6830078068586472E-2</v>
      </c>
      <c r="CB23" s="14">
        <v>0</v>
      </c>
      <c r="CC23" s="14">
        <v>3.2097240933604568E-2</v>
      </c>
      <c r="CD23" s="14">
        <v>0</v>
      </c>
      <c r="CE23" s="14">
        <v>0</v>
      </c>
    </row>
    <row r="24" spans="1:83" x14ac:dyDescent="0.3">
      <c r="A24" s="22">
        <v>2018</v>
      </c>
      <c r="B24" s="228" t="s">
        <v>123</v>
      </c>
      <c r="C24" s="262" t="s">
        <v>18</v>
      </c>
      <c r="D24" s="262" t="s">
        <v>2111</v>
      </c>
      <c r="E24" s="22" t="s">
        <v>4</v>
      </c>
      <c r="F24" s="22" t="s">
        <v>216</v>
      </c>
      <c r="G24" s="229" t="s">
        <v>2106</v>
      </c>
      <c r="H24" s="26" t="s">
        <v>2138</v>
      </c>
      <c r="I24" s="26" t="s">
        <v>2160</v>
      </c>
      <c r="J24" s="27">
        <v>43397</v>
      </c>
      <c r="K24" s="230">
        <v>0.47916666666666669</v>
      </c>
      <c r="L24" s="5">
        <v>0.26345000000000002</v>
      </c>
      <c r="M24" s="5">
        <v>4.3790000000000003E-2</v>
      </c>
      <c r="N24" s="8">
        <f t="shared" si="12"/>
        <v>2.6345000000000005</v>
      </c>
      <c r="O24" s="8">
        <f t="shared" si="12"/>
        <v>0.43790000000000001</v>
      </c>
      <c r="P24" s="8">
        <f t="shared" si="13"/>
        <v>2.1954166666666671E-4</v>
      </c>
      <c r="Q24" s="8">
        <f t="shared" si="2"/>
        <v>3.1278571428571427E-5</v>
      </c>
      <c r="R24" s="8">
        <f t="shared" si="14"/>
        <v>7.0189160386694089</v>
      </c>
      <c r="S24" s="8">
        <v>82.8</v>
      </c>
      <c r="T24" s="8">
        <v>11.130000000000003</v>
      </c>
      <c r="U24" s="8">
        <v>4.3699999999999992</v>
      </c>
      <c r="V24" s="8">
        <v>1.6099999999999999</v>
      </c>
      <c r="W24" s="8">
        <v>7.0000000000000007E-2</v>
      </c>
      <c r="X24" s="8">
        <v>0</v>
      </c>
      <c r="Y24" s="8">
        <v>0</v>
      </c>
      <c r="Z24" s="8"/>
      <c r="AA24" s="6"/>
      <c r="AB24" s="6"/>
      <c r="AC24" s="10">
        <v>54.50833552325556</v>
      </c>
      <c r="AD24" s="10">
        <v>35.25</v>
      </c>
      <c r="AE24" s="22">
        <v>0</v>
      </c>
      <c r="AF24" s="22">
        <v>0</v>
      </c>
      <c r="AG24" s="22">
        <v>0</v>
      </c>
      <c r="AH24" s="224">
        <v>0.34788523124287341</v>
      </c>
      <c r="AI24" s="220">
        <v>0.21301877354670662</v>
      </c>
      <c r="AJ24" s="220">
        <v>0.20422585709826813</v>
      </c>
      <c r="AK24" s="220">
        <v>0.24489574563442987</v>
      </c>
      <c r="AL24" s="220">
        <v>0.41828682507079146</v>
      </c>
      <c r="AM24" s="220">
        <v>0.62942123578624065</v>
      </c>
      <c r="AN24" s="220">
        <v>0.2017911809579106</v>
      </c>
      <c r="AO24" s="220">
        <v>0.85075161733203464</v>
      </c>
      <c r="AP24" s="220">
        <v>0.69851786634008017</v>
      </c>
      <c r="AQ24" s="220">
        <v>0.16314320513800032</v>
      </c>
      <c r="AR24" s="220">
        <v>0.24848053005248219</v>
      </c>
      <c r="AS24" s="220">
        <v>0.82334522148206324</v>
      </c>
      <c r="AT24" s="220">
        <v>0.74973424667771194</v>
      </c>
      <c r="AU24" s="221">
        <v>1.2088449262596377</v>
      </c>
      <c r="AV24" s="220">
        <v>7.5059767534451746E-2</v>
      </c>
      <c r="AW24" s="220">
        <v>0.18704358028578161</v>
      </c>
      <c r="AX24" s="220">
        <v>0.43106821190115047</v>
      </c>
      <c r="AY24" s="220">
        <v>0.34135244856112035</v>
      </c>
      <c r="AZ24" s="220">
        <v>0.1007388252099593</v>
      </c>
      <c r="BA24" s="15">
        <v>0</v>
      </c>
      <c r="BB24" s="14">
        <v>0</v>
      </c>
      <c r="BC24" s="14">
        <v>0</v>
      </c>
      <c r="BD24" s="14">
        <v>0</v>
      </c>
      <c r="BE24" s="14">
        <v>2.6945755363106613E-2</v>
      </c>
      <c r="BF24" s="14">
        <v>5.7206451347671113E-2</v>
      </c>
      <c r="BG24" s="14">
        <v>3.2073772319712097E-2</v>
      </c>
      <c r="BH24" s="14">
        <v>0</v>
      </c>
      <c r="BI24" s="14">
        <v>0</v>
      </c>
      <c r="BJ24" s="14">
        <v>0</v>
      </c>
      <c r="BK24" s="14">
        <v>2.5231367558173515E-2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2.2731258126072879E-2</v>
      </c>
      <c r="BR24" s="14">
        <v>0</v>
      </c>
      <c r="BS24" s="14">
        <v>0</v>
      </c>
      <c r="BT24" s="215">
        <v>0.11685594519491942</v>
      </c>
      <c r="BU24" s="215">
        <v>2.1974646061095057E-2</v>
      </c>
      <c r="BV24" s="14">
        <v>0</v>
      </c>
      <c r="BW24" s="14">
        <v>0</v>
      </c>
      <c r="BX24" s="14">
        <v>0</v>
      </c>
      <c r="BY24" s="14">
        <v>1.6335057674718531E-2</v>
      </c>
      <c r="BZ24" s="14">
        <v>0</v>
      </c>
      <c r="CA24" s="14">
        <v>4.8028418037722722E-3</v>
      </c>
      <c r="CB24" s="14">
        <v>0</v>
      </c>
      <c r="CC24" s="14">
        <v>0</v>
      </c>
      <c r="CD24" s="14">
        <v>0</v>
      </c>
      <c r="CE24" s="14">
        <v>0</v>
      </c>
    </row>
    <row r="25" spans="1:83" x14ac:dyDescent="0.3">
      <c r="A25" s="22">
        <v>2018</v>
      </c>
      <c r="B25" s="228" t="s">
        <v>123</v>
      </c>
      <c r="C25" s="262" t="s">
        <v>18</v>
      </c>
      <c r="D25" s="262" t="s">
        <v>2111</v>
      </c>
      <c r="E25" s="22" t="s">
        <v>4</v>
      </c>
      <c r="F25" s="17" t="s">
        <v>217</v>
      </c>
      <c r="G25" s="229" t="s">
        <v>2107</v>
      </c>
      <c r="H25" s="26" t="s">
        <v>2139</v>
      </c>
      <c r="I25" s="26" t="s">
        <v>2161</v>
      </c>
      <c r="J25" s="27">
        <v>43397</v>
      </c>
      <c r="K25" s="230">
        <v>0.52083333333333337</v>
      </c>
      <c r="L25" s="5">
        <v>0.28244999999999998</v>
      </c>
      <c r="M25" s="5">
        <v>3.4200000000000001E-2</v>
      </c>
      <c r="N25" s="8">
        <f t="shared" si="12"/>
        <v>2.8245</v>
      </c>
      <c r="O25" s="8">
        <f t="shared" si="12"/>
        <v>0.34200000000000003</v>
      </c>
      <c r="P25" s="8">
        <f t="shared" si="13"/>
        <v>2.3537499999999999E-4</v>
      </c>
      <c r="Q25" s="8">
        <f t="shared" si="2"/>
        <v>2.442857142857143E-5</v>
      </c>
      <c r="R25" s="8">
        <f t="shared" si="14"/>
        <v>9.6352339181286535</v>
      </c>
      <c r="S25" s="8">
        <v>55.99</v>
      </c>
      <c r="T25" s="8">
        <v>23.04</v>
      </c>
      <c r="U25" s="8">
        <v>16.53</v>
      </c>
      <c r="V25" s="8">
        <v>4.16</v>
      </c>
      <c r="W25" s="8">
        <v>0.27999999999999997</v>
      </c>
      <c r="X25" s="8">
        <v>0</v>
      </c>
      <c r="Y25" s="8">
        <v>0</v>
      </c>
      <c r="Z25" s="8"/>
      <c r="AA25" s="6"/>
      <c r="AB25" s="6"/>
      <c r="AC25" s="10">
        <v>62.208729760991282</v>
      </c>
      <c r="AD25" s="10">
        <v>44.02</v>
      </c>
      <c r="AE25" s="194">
        <v>0.24899223489846595</v>
      </c>
      <c r="AF25" s="22">
        <v>0</v>
      </c>
      <c r="AG25" s="22">
        <v>0.85162864234987046</v>
      </c>
      <c r="AH25" s="222">
        <v>0.74055710255491658</v>
      </c>
      <c r="AI25" s="217">
        <v>0.44374437364831987</v>
      </c>
      <c r="AJ25" s="217">
        <v>0.42053234354558794</v>
      </c>
      <c r="AK25" s="217">
        <v>0.48324766566474275</v>
      </c>
      <c r="AL25" s="217">
        <v>0.86519021807711705</v>
      </c>
      <c r="AM25" s="217">
        <v>1.4752544171241231</v>
      </c>
      <c r="AN25" s="217">
        <v>0.38322911227335293</v>
      </c>
      <c r="AO25" s="217">
        <v>1.7525062112712237</v>
      </c>
      <c r="AP25" s="217">
        <v>1.3769920186747675</v>
      </c>
      <c r="AQ25" s="217">
        <v>0.32519309486617642</v>
      </c>
      <c r="AR25" s="217">
        <v>0.49724505145045128</v>
      </c>
      <c r="AS25" s="217">
        <v>1.6503002275118415</v>
      </c>
      <c r="AT25" s="217">
        <v>1.4224540494623985</v>
      </c>
      <c r="AU25" s="156">
        <v>2.3026578916432738</v>
      </c>
      <c r="AV25" s="217">
        <v>0.14498606863057387</v>
      </c>
      <c r="AW25" s="217">
        <v>0.47161499441962412</v>
      </c>
      <c r="AX25" s="217">
        <v>0.90691487519980096</v>
      </c>
      <c r="AY25" s="217">
        <v>0.6427961362825072</v>
      </c>
      <c r="AZ25" s="217">
        <v>0.22471270932197837</v>
      </c>
      <c r="BA25" s="15">
        <v>0</v>
      </c>
      <c r="BB25" s="14">
        <v>0</v>
      </c>
      <c r="BC25" s="14">
        <v>0</v>
      </c>
      <c r="BD25" s="14">
        <v>0</v>
      </c>
      <c r="BE25" s="14">
        <v>2.2688682456727172E-2</v>
      </c>
      <c r="BF25" s="14">
        <v>4.9028572165149484E-2</v>
      </c>
      <c r="BG25" s="14">
        <v>3.233732053011474E-2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6.214086472094528E-2</v>
      </c>
      <c r="BQ25" s="14">
        <v>2.3215725708691588E-2</v>
      </c>
      <c r="BR25" s="14">
        <v>0</v>
      </c>
      <c r="BS25" s="14">
        <v>0</v>
      </c>
      <c r="BT25" s="215">
        <v>0.2203921257646409</v>
      </c>
      <c r="BU25" s="215">
        <v>2.8409967204224215E-2</v>
      </c>
      <c r="BV25" s="14">
        <v>0</v>
      </c>
      <c r="BW25" s="14">
        <v>0</v>
      </c>
      <c r="BX25" s="14">
        <v>0</v>
      </c>
      <c r="BY25" s="14">
        <v>3.2704405614866344E-2</v>
      </c>
      <c r="BZ25" s="14">
        <v>0</v>
      </c>
      <c r="CA25" s="14">
        <v>1.3650720027893687E-2</v>
      </c>
      <c r="CB25" s="14">
        <v>0</v>
      </c>
      <c r="CC25" s="14">
        <v>0</v>
      </c>
      <c r="CD25" s="14">
        <v>0</v>
      </c>
      <c r="CE25" s="14">
        <v>0</v>
      </c>
    </row>
  </sheetData>
  <autoFilter ref="A1:CE25" xr:uid="{00000000-0009-0000-0000-000004000000}">
    <sortState xmlns:xlrd2="http://schemas.microsoft.com/office/spreadsheetml/2017/richdata2" ref="A2:AL37">
      <sortCondition ref="A2:A37"/>
      <sortCondition ref="B2:B37"/>
      <sortCondition ref="C2:C37"/>
    </sortState>
  </autoFilter>
  <conditionalFormatting sqref="AE2:CE25">
    <cfRule type="cellIs" dxfId="40" priority="11" operator="equal">
      <formula>0</formula>
    </cfRule>
  </conditionalFormatting>
  <conditionalFormatting sqref="C21:C23">
    <cfRule type="containsBlanks" dxfId="39" priority="8">
      <formula>LEN(TRIM(C21))=0</formula>
    </cfRule>
  </conditionalFormatting>
  <conditionalFormatting sqref="C21:C23">
    <cfRule type="cellIs" dxfId="38" priority="7" operator="equal">
      <formula>0</formula>
    </cfRule>
  </conditionalFormatting>
  <conditionalFormatting sqref="C5:C7">
    <cfRule type="containsBlanks" dxfId="37" priority="4">
      <formula>LEN(TRIM(C5))=0</formula>
    </cfRule>
  </conditionalFormatting>
  <conditionalFormatting sqref="C5:C7">
    <cfRule type="cellIs" dxfId="36" priority="3" operator="equal">
      <formula>0</formula>
    </cfRule>
  </conditionalFormatting>
  <conditionalFormatting sqref="C13:C15">
    <cfRule type="containsBlanks" dxfId="35" priority="2">
      <formula>LEN(TRIM(C13))=0</formula>
    </cfRule>
  </conditionalFormatting>
  <conditionalFormatting sqref="C13:C15">
    <cfRule type="cellIs" dxfId="34" priority="1" operator="equal">
      <formula>0</formula>
    </cfRule>
  </conditionalFormatting>
  <pageMargins left="0.7" right="0.7" top="0.75" bottom="0.75" header="0.3" footer="0.3"/>
  <pageSetup paperSize="9" orientation="portrait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51"/>
  <sheetViews>
    <sheetView zoomScale="70" zoomScaleNormal="70" workbookViewId="0">
      <pane xSplit="8" ySplit="1" topLeftCell="I20" activePane="bottomRight" state="frozen"/>
      <selection pane="topRight" activeCell="G1" sqref="G1"/>
      <selection pane="bottomLeft" activeCell="A2" sqref="A2"/>
      <selection pane="bottomRight" activeCell="E22" sqref="E22"/>
    </sheetView>
  </sheetViews>
  <sheetFormatPr baseColWidth="10" defaultColWidth="11.44140625" defaultRowHeight="14.4" x14ac:dyDescent="0.3"/>
  <cols>
    <col min="1" max="1" width="6.5546875" style="34" customWidth="1"/>
    <col min="2" max="2" width="11.44140625" style="34"/>
    <col min="3" max="3" width="17.5546875" style="34" bestFit="1" customWidth="1"/>
    <col min="4" max="5" width="15.109375" style="34" customWidth="1"/>
    <col min="6" max="6" width="21.44140625" style="43" bestFit="1" customWidth="1"/>
    <col min="7" max="7" width="6.44140625" style="43" customWidth="1"/>
    <col min="8" max="8" width="13.88671875" style="34" customWidth="1"/>
    <col min="9" max="9" width="11.44140625" style="39"/>
    <col min="10" max="10" width="20.88671875" style="37" customWidth="1"/>
    <col min="11" max="12" width="20.88671875" style="42" customWidth="1"/>
    <col min="13" max="13" width="11.44140625" style="243"/>
    <col min="14" max="15" width="11.44140625" style="34"/>
    <col min="16" max="16" width="16.33203125" style="35" customWidth="1"/>
    <col min="17" max="28" width="11.44140625" style="39"/>
    <col min="29" max="29" width="11.44140625" style="272"/>
    <col min="30" max="34" width="11.44140625" style="39"/>
    <col min="35" max="35" width="11.44140625" style="35"/>
    <col min="36" max="38" width="11.44140625" style="39"/>
    <col min="39" max="39" width="16.5546875" style="39" customWidth="1"/>
    <col min="40" max="51" width="11.44140625" style="39"/>
    <col min="52" max="52" width="11.44140625" style="41"/>
    <col min="53" max="63" width="11.44140625" style="39"/>
    <col min="64" max="16384" width="11.44140625" style="34"/>
  </cols>
  <sheetData>
    <row r="1" spans="1:63" s="32" customFormat="1" x14ac:dyDescent="0.3">
      <c r="A1" s="257" t="s">
        <v>243</v>
      </c>
      <c r="B1" s="257" t="s">
        <v>244</v>
      </c>
      <c r="C1" s="257" t="s">
        <v>245</v>
      </c>
      <c r="D1" s="257" t="s">
        <v>0</v>
      </c>
      <c r="E1" s="257" t="s">
        <v>246</v>
      </c>
      <c r="F1" s="258" t="s">
        <v>247</v>
      </c>
      <c r="G1" s="258" t="s">
        <v>1536</v>
      </c>
      <c r="H1" s="257" t="s">
        <v>248</v>
      </c>
      <c r="I1" s="249" t="s">
        <v>219</v>
      </c>
      <c r="J1" s="259" t="s">
        <v>214</v>
      </c>
      <c r="K1" s="259" t="s">
        <v>239</v>
      </c>
      <c r="L1" s="259" t="s">
        <v>240</v>
      </c>
      <c r="M1" s="250" t="s">
        <v>1856</v>
      </c>
      <c r="N1" s="260" t="s">
        <v>1857</v>
      </c>
      <c r="O1" s="260" t="s">
        <v>1858</v>
      </c>
      <c r="P1" s="270" t="s">
        <v>193</v>
      </c>
      <c r="Q1" s="271" t="s">
        <v>194</v>
      </c>
      <c r="R1" s="271" t="s">
        <v>195</v>
      </c>
      <c r="S1" s="271" t="s">
        <v>196</v>
      </c>
      <c r="T1" s="271" t="s">
        <v>197</v>
      </c>
      <c r="U1" s="271" t="s">
        <v>198</v>
      </c>
      <c r="V1" s="271" t="s">
        <v>199</v>
      </c>
      <c r="W1" s="271" t="s">
        <v>200</v>
      </c>
      <c r="X1" s="271" t="s">
        <v>201</v>
      </c>
      <c r="Y1" s="271" t="s">
        <v>202</v>
      </c>
      <c r="Z1" s="271" t="s">
        <v>203</v>
      </c>
      <c r="AA1" s="271" t="s">
        <v>204</v>
      </c>
      <c r="AB1" s="271" t="s">
        <v>205</v>
      </c>
      <c r="AC1" s="271" t="s">
        <v>206</v>
      </c>
      <c r="AD1" s="271" t="s">
        <v>207</v>
      </c>
      <c r="AE1" s="271" t="s">
        <v>208</v>
      </c>
      <c r="AF1" s="271" t="s">
        <v>209</v>
      </c>
      <c r="AG1" s="271" t="s">
        <v>210</v>
      </c>
      <c r="AH1" s="271" t="s">
        <v>211</v>
      </c>
      <c r="AI1" s="234" t="s">
        <v>1522</v>
      </c>
      <c r="AJ1" s="235" t="s">
        <v>1520</v>
      </c>
      <c r="AK1" s="235" t="s">
        <v>1519</v>
      </c>
      <c r="AL1" s="235" t="s">
        <v>1518</v>
      </c>
      <c r="AM1" s="235" t="s">
        <v>1549</v>
      </c>
      <c r="AN1" s="235" t="s">
        <v>1521</v>
      </c>
      <c r="AO1" s="235" t="s">
        <v>2060</v>
      </c>
      <c r="AP1" s="235" t="s">
        <v>1523</v>
      </c>
      <c r="AQ1" s="235" t="s">
        <v>1524</v>
      </c>
      <c r="AR1" s="235" t="s">
        <v>1525</v>
      </c>
      <c r="AS1" s="235" t="s">
        <v>1526</v>
      </c>
      <c r="AT1" s="235" t="s">
        <v>1527</v>
      </c>
      <c r="AU1" s="235" t="s">
        <v>1528</v>
      </c>
      <c r="AV1" s="235" t="s">
        <v>1529</v>
      </c>
      <c r="AW1" s="235" t="s">
        <v>1530</v>
      </c>
      <c r="AX1" s="235" t="s">
        <v>1531</v>
      </c>
      <c r="AY1" s="235" t="s">
        <v>1532</v>
      </c>
      <c r="AZ1" s="236" t="s">
        <v>2070</v>
      </c>
      <c r="BA1" s="235" t="s">
        <v>2069</v>
      </c>
      <c r="BB1" s="235" t="s">
        <v>1533</v>
      </c>
      <c r="BC1" s="235" t="s">
        <v>1534</v>
      </c>
      <c r="BD1" s="235" t="s">
        <v>2068</v>
      </c>
      <c r="BE1" s="235" t="s">
        <v>2067</v>
      </c>
      <c r="BF1" s="235" t="s">
        <v>2066</v>
      </c>
      <c r="BG1" s="235" t="s">
        <v>2065</v>
      </c>
      <c r="BH1" s="235" t="s">
        <v>2064</v>
      </c>
      <c r="BI1" s="235" t="s">
        <v>2063</v>
      </c>
      <c r="BJ1" s="235" t="s">
        <v>2062</v>
      </c>
      <c r="BK1" s="235" t="s">
        <v>1535</v>
      </c>
    </row>
    <row r="2" spans="1:63" x14ac:dyDescent="0.3">
      <c r="A2" s="261">
        <v>2017</v>
      </c>
      <c r="B2" s="261" t="s">
        <v>122</v>
      </c>
      <c r="C2" s="262">
        <v>42906</v>
      </c>
      <c r="D2" s="262" t="s">
        <v>5</v>
      </c>
      <c r="E2" s="261" t="s">
        <v>212</v>
      </c>
      <c r="F2" s="263" t="s">
        <v>1387</v>
      </c>
      <c r="G2" s="263"/>
      <c r="H2" s="262" t="s">
        <v>53</v>
      </c>
      <c r="I2" s="239">
        <v>21.8</v>
      </c>
      <c r="J2" s="264">
        <v>6.1</v>
      </c>
      <c r="K2" s="264"/>
      <c r="L2" s="264"/>
      <c r="M2" s="253">
        <v>0.16700000000000001</v>
      </c>
      <c r="N2" s="252">
        <v>1.6E-2</v>
      </c>
      <c r="O2" s="251">
        <v>0.219</v>
      </c>
      <c r="P2" s="237">
        <v>0.61</v>
      </c>
      <c r="Q2" s="239">
        <v>0.46</v>
      </c>
      <c r="R2" s="239">
        <v>1.08</v>
      </c>
      <c r="S2" s="239">
        <v>1.34</v>
      </c>
      <c r="T2" s="239">
        <v>2.14</v>
      </c>
      <c r="U2" s="239">
        <v>6.14</v>
      </c>
      <c r="V2" s="239">
        <v>0.95</v>
      </c>
      <c r="W2" s="239">
        <v>6.31</v>
      </c>
      <c r="X2" s="239">
        <v>4.7</v>
      </c>
      <c r="Y2" s="239">
        <v>1.48</v>
      </c>
      <c r="Z2" s="239">
        <v>2.21</v>
      </c>
      <c r="AA2" s="239">
        <v>7.98</v>
      </c>
      <c r="AB2" s="239">
        <v>8.01</v>
      </c>
      <c r="AC2" s="249">
        <v>14.54</v>
      </c>
      <c r="AD2" s="239">
        <v>0.55000000000000004</v>
      </c>
      <c r="AE2" s="239">
        <v>1.75</v>
      </c>
      <c r="AF2" s="239">
        <v>4.6900000000000004</v>
      </c>
      <c r="AG2" s="239">
        <v>4.9400000000000004</v>
      </c>
      <c r="AH2" s="239">
        <v>0.94</v>
      </c>
      <c r="AI2" s="237">
        <v>0</v>
      </c>
      <c r="AJ2" s="239">
        <v>0</v>
      </c>
      <c r="AK2" s="239">
        <v>0</v>
      </c>
      <c r="AL2" s="239">
        <v>0</v>
      </c>
      <c r="AM2" s="239">
        <v>0.17850954865265881</v>
      </c>
      <c r="AN2" s="239">
        <v>0</v>
      </c>
      <c r="AO2" s="239">
        <v>0</v>
      </c>
      <c r="AP2" s="239">
        <v>0.28525343416455279</v>
      </c>
      <c r="AQ2" s="239">
        <v>8.5334801129564916E-2</v>
      </c>
      <c r="AR2" s="239">
        <v>0</v>
      </c>
      <c r="AS2" s="239">
        <v>0.36445699516584501</v>
      </c>
      <c r="AT2" s="239">
        <v>0</v>
      </c>
      <c r="AU2" s="239">
        <v>0</v>
      </c>
      <c r="AV2" s="239">
        <v>0</v>
      </c>
      <c r="AW2" s="239">
        <v>0</v>
      </c>
      <c r="AX2" s="239">
        <v>0</v>
      </c>
      <c r="AY2" s="239">
        <v>0</v>
      </c>
      <c r="AZ2" s="240">
        <v>0</v>
      </c>
      <c r="BA2" s="239">
        <v>0</v>
      </c>
      <c r="BB2" s="239">
        <v>0</v>
      </c>
      <c r="BC2" s="239">
        <v>0</v>
      </c>
      <c r="BD2" s="239">
        <v>0</v>
      </c>
      <c r="BE2" s="239">
        <v>0.21680467142105014</v>
      </c>
      <c r="BF2" s="239">
        <v>0</v>
      </c>
      <c r="BG2" s="239">
        <v>0</v>
      </c>
      <c r="BH2" s="239">
        <v>0</v>
      </c>
      <c r="BI2" s="239">
        <v>0</v>
      </c>
      <c r="BJ2" s="239">
        <v>0</v>
      </c>
      <c r="BK2" s="239">
        <v>0</v>
      </c>
    </row>
    <row r="3" spans="1:63" x14ac:dyDescent="0.3">
      <c r="A3" s="261">
        <v>2017</v>
      </c>
      <c r="B3" s="261" t="s">
        <v>122</v>
      </c>
      <c r="C3" s="262">
        <v>42906</v>
      </c>
      <c r="D3" s="262" t="s">
        <v>5</v>
      </c>
      <c r="E3" s="261" t="s">
        <v>213</v>
      </c>
      <c r="F3" s="263" t="s">
        <v>1273</v>
      </c>
      <c r="G3" s="263"/>
      <c r="H3" s="262" t="s">
        <v>51</v>
      </c>
      <c r="I3" s="239">
        <v>29.2</v>
      </c>
      <c r="J3" s="264">
        <v>1.4379999999999999</v>
      </c>
      <c r="K3" s="264">
        <v>-15.797499999999999</v>
      </c>
      <c r="L3" s="264">
        <v>8.6090000000000018</v>
      </c>
      <c r="M3" s="253">
        <v>7.1999999999999995E-2</v>
      </c>
      <c r="N3" s="251">
        <v>1.6E-2</v>
      </c>
      <c r="O3" s="251">
        <v>0.17499999999999999</v>
      </c>
      <c r="P3" s="237">
        <v>0.74</v>
      </c>
      <c r="Q3" s="239">
        <v>0.54</v>
      </c>
      <c r="R3" s="239">
        <v>1.88</v>
      </c>
      <c r="S3" s="239">
        <v>4.0999999999999996</v>
      </c>
      <c r="T3" s="239">
        <v>4.82</v>
      </c>
      <c r="U3" s="239">
        <v>11.82</v>
      </c>
      <c r="V3" s="239">
        <v>1.6</v>
      </c>
      <c r="W3" s="239">
        <v>6.12</v>
      </c>
      <c r="X3" s="239">
        <v>8.11</v>
      </c>
      <c r="Y3" s="239">
        <v>2.78</v>
      </c>
      <c r="Z3" s="239">
        <v>2.73</v>
      </c>
      <c r="AA3" s="239">
        <v>14.73</v>
      </c>
      <c r="AB3" s="239">
        <v>11.45</v>
      </c>
      <c r="AC3" s="249">
        <v>25.66</v>
      </c>
      <c r="AD3" s="239">
        <v>0.68</v>
      </c>
      <c r="AE3" s="239">
        <v>3.2</v>
      </c>
      <c r="AF3" s="239">
        <v>6.95</v>
      </c>
      <c r="AG3" s="239">
        <v>5.92</v>
      </c>
      <c r="AH3" s="239">
        <v>1.38</v>
      </c>
      <c r="AI3" s="237">
        <v>0</v>
      </c>
      <c r="AJ3" s="239">
        <v>0</v>
      </c>
      <c r="AK3" s="239">
        <v>0</v>
      </c>
      <c r="AL3" s="239">
        <v>0</v>
      </c>
      <c r="AM3" s="239">
        <v>0.51848130065886144</v>
      </c>
      <c r="AN3" s="239">
        <v>0.9748495046689104</v>
      </c>
      <c r="AO3" s="239">
        <v>0.18742493464254853</v>
      </c>
      <c r="AP3" s="239">
        <v>0.54350855571882262</v>
      </c>
      <c r="AQ3" s="239">
        <v>0</v>
      </c>
      <c r="AR3" s="239">
        <v>0.87553680618097363</v>
      </c>
      <c r="AS3" s="239">
        <v>0.47179219794283556</v>
      </c>
      <c r="AT3" s="239">
        <v>0</v>
      </c>
      <c r="AU3" s="239">
        <v>0</v>
      </c>
      <c r="AV3" s="239">
        <v>0</v>
      </c>
      <c r="AW3" s="239">
        <v>0</v>
      </c>
      <c r="AX3" s="239">
        <v>0</v>
      </c>
      <c r="AY3" s="239">
        <v>0</v>
      </c>
      <c r="AZ3" s="240">
        <v>12.56559700431341</v>
      </c>
      <c r="BA3" s="239">
        <v>0</v>
      </c>
      <c r="BB3" s="239">
        <v>0</v>
      </c>
      <c r="BC3" s="239">
        <v>0</v>
      </c>
      <c r="BD3" s="239">
        <v>0</v>
      </c>
      <c r="BE3" s="239">
        <v>2.5990804379769634</v>
      </c>
      <c r="BF3" s="239">
        <v>6.2985258567568855E-2</v>
      </c>
      <c r="BG3" s="239">
        <v>0.23942740674029486</v>
      </c>
      <c r="BH3" s="239">
        <v>0</v>
      </c>
      <c r="BI3" s="239">
        <v>0</v>
      </c>
      <c r="BJ3" s="239">
        <v>0</v>
      </c>
      <c r="BK3" s="239">
        <v>0</v>
      </c>
    </row>
    <row r="4" spans="1:63" x14ac:dyDescent="0.3">
      <c r="A4" s="261">
        <v>2017</v>
      </c>
      <c r="B4" s="261" t="s">
        <v>122</v>
      </c>
      <c r="C4" s="262">
        <v>42906</v>
      </c>
      <c r="D4" s="262" t="s">
        <v>5</v>
      </c>
      <c r="E4" s="261" t="s">
        <v>213</v>
      </c>
      <c r="F4" s="263" t="s">
        <v>1545</v>
      </c>
      <c r="G4" s="263"/>
      <c r="H4" s="262" t="s">
        <v>50</v>
      </c>
      <c r="I4" s="239">
        <v>23.6</v>
      </c>
      <c r="J4" s="264">
        <v>1.86</v>
      </c>
      <c r="K4" s="264"/>
      <c r="L4" s="264"/>
      <c r="M4" s="266">
        <v>2.1000000000000001E-2</v>
      </c>
      <c r="N4" s="252">
        <v>3.2000000000000001E-2</v>
      </c>
      <c r="O4" s="252">
        <v>3.9E-2</v>
      </c>
      <c r="P4" s="237">
        <v>1.32</v>
      </c>
      <c r="Q4" s="239">
        <v>0.52</v>
      </c>
      <c r="R4" s="239">
        <v>2.88</v>
      </c>
      <c r="S4" s="239">
        <v>3.47</v>
      </c>
      <c r="T4" s="239">
        <v>6.75</v>
      </c>
      <c r="U4" s="239">
        <v>15.64</v>
      </c>
      <c r="V4" s="239">
        <v>3.8</v>
      </c>
      <c r="W4" s="239">
        <v>16.05</v>
      </c>
      <c r="X4" s="239">
        <v>16.73</v>
      </c>
      <c r="Y4" s="239">
        <v>4.9400000000000004</v>
      </c>
      <c r="Z4" s="239">
        <v>5.75</v>
      </c>
      <c r="AA4" s="239">
        <v>28.44</v>
      </c>
      <c r="AB4" s="239">
        <v>24.68</v>
      </c>
      <c r="AC4" s="249">
        <v>49.53</v>
      </c>
      <c r="AD4" s="239">
        <v>1.23</v>
      </c>
      <c r="AE4" s="239">
        <v>5.62</v>
      </c>
      <c r="AF4" s="239">
        <v>9.52</v>
      </c>
      <c r="AG4" s="239">
        <v>9.5</v>
      </c>
      <c r="AH4" s="239">
        <v>1.38</v>
      </c>
      <c r="AI4" s="237">
        <v>3.1568463242046128</v>
      </c>
      <c r="AJ4" s="239">
        <v>0</v>
      </c>
      <c r="AK4" s="239">
        <v>0</v>
      </c>
      <c r="AL4" s="239">
        <v>0</v>
      </c>
      <c r="AM4" s="239">
        <v>0.87310279263220447</v>
      </c>
      <c r="AN4" s="239">
        <v>1.4378419489007725</v>
      </c>
      <c r="AO4" s="239">
        <v>0.36463476392888161</v>
      </c>
      <c r="AP4" s="239">
        <v>0.59574569221628049</v>
      </c>
      <c r="AQ4" s="239">
        <v>0.21778253119429591</v>
      </c>
      <c r="AR4" s="239">
        <v>1.2348900772430185</v>
      </c>
      <c r="AS4" s="239">
        <v>0.37213547237076655</v>
      </c>
      <c r="AT4" s="239">
        <v>0</v>
      </c>
      <c r="AU4" s="239">
        <v>0</v>
      </c>
      <c r="AV4" s="239">
        <v>0.16846583481877603</v>
      </c>
      <c r="AW4" s="239">
        <v>0</v>
      </c>
      <c r="AX4" s="239">
        <v>0</v>
      </c>
      <c r="AY4" s="239">
        <v>0</v>
      </c>
      <c r="AZ4" s="240">
        <v>8.0066690433749272</v>
      </c>
      <c r="BA4" s="239">
        <v>0.98947593582887705</v>
      </c>
      <c r="BB4" s="239">
        <v>0</v>
      </c>
      <c r="BC4" s="239">
        <v>0</v>
      </c>
      <c r="BD4" s="239">
        <v>0</v>
      </c>
      <c r="BE4" s="239">
        <v>1.6818966131907311</v>
      </c>
      <c r="BF4" s="239">
        <v>0.27459536541889484</v>
      </c>
      <c r="BG4" s="239">
        <v>0.19292691622103389</v>
      </c>
      <c r="BH4" s="239">
        <v>0</v>
      </c>
      <c r="BI4" s="239">
        <v>0</v>
      </c>
      <c r="BJ4" s="239">
        <v>0</v>
      </c>
      <c r="BK4" s="239">
        <v>0</v>
      </c>
    </row>
    <row r="5" spans="1:63" x14ac:dyDescent="0.3">
      <c r="A5" s="261">
        <v>2017</v>
      </c>
      <c r="B5" s="261" t="s">
        <v>122</v>
      </c>
      <c r="C5" s="262">
        <v>42906</v>
      </c>
      <c r="D5" s="262" t="s">
        <v>5</v>
      </c>
      <c r="E5" s="261" t="s">
        <v>212</v>
      </c>
      <c r="F5" s="263" t="s">
        <v>1405</v>
      </c>
      <c r="G5" s="263"/>
      <c r="H5" s="262" t="s">
        <v>48</v>
      </c>
      <c r="I5" s="239">
        <v>16.5</v>
      </c>
      <c r="J5" s="264">
        <v>2.2400000000000002</v>
      </c>
      <c r="K5" s="264"/>
      <c r="L5" s="264"/>
      <c r="M5" s="253">
        <v>20.308</v>
      </c>
      <c r="N5" s="251">
        <v>7.1779999999999999</v>
      </c>
      <c r="O5" s="251">
        <v>78.575999999999993</v>
      </c>
      <c r="P5" s="237">
        <v>1.34</v>
      </c>
      <c r="Q5" s="239">
        <v>0.71</v>
      </c>
      <c r="R5" s="239">
        <v>3.45</v>
      </c>
      <c r="S5" s="239">
        <v>5.76</v>
      </c>
      <c r="T5" s="239">
        <v>8.5</v>
      </c>
      <c r="U5" s="239">
        <v>29.96</v>
      </c>
      <c r="V5" s="239">
        <v>4.2</v>
      </c>
      <c r="W5" s="239">
        <v>14.45</v>
      </c>
      <c r="X5" s="239">
        <v>20.69</v>
      </c>
      <c r="Y5" s="239">
        <v>5.78</v>
      </c>
      <c r="Z5" s="239">
        <v>5.84</v>
      </c>
      <c r="AA5" s="239">
        <v>36.840000000000003</v>
      </c>
      <c r="AB5" s="239">
        <v>31.65</v>
      </c>
      <c r="AC5" s="249">
        <v>69.58</v>
      </c>
      <c r="AD5" s="239">
        <v>2.2599999999999998</v>
      </c>
      <c r="AE5" s="239">
        <v>7.79</v>
      </c>
      <c r="AF5" s="239">
        <v>17.329999999999998</v>
      </c>
      <c r="AG5" s="239">
        <v>19.829999999999998</v>
      </c>
      <c r="AH5" s="239">
        <v>2.75</v>
      </c>
      <c r="AI5" s="237">
        <v>0</v>
      </c>
      <c r="AJ5" s="239">
        <v>0</v>
      </c>
      <c r="AK5" s="239">
        <v>0</v>
      </c>
      <c r="AL5" s="239">
        <v>0</v>
      </c>
      <c r="AM5" s="239">
        <v>0.24059560449087522</v>
      </c>
      <c r="AN5" s="239">
        <v>0</v>
      </c>
      <c r="AO5" s="239">
        <v>0.24165780251219587</v>
      </c>
      <c r="AP5" s="239">
        <v>0.45852442671984051</v>
      </c>
      <c r="AQ5" s="239">
        <v>0.12179981793749189</v>
      </c>
      <c r="AR5" s="239">
        <v>0</v>
      </c>
      <c r="AS5" s="239">
        <v>0</v>
      </c>
      <c r="AT5" s="239">
        <v>0</v>
      </c>
      <c r="AU5" s="239">
        <v>0</v>
      </c>
      <c r="AV5" s="239">
        <v>0</v>
      </c>
      <c r="AW5" s="239">
        <v>0</v>
      </c>
      <c r="AX5" s="239">
        <v>0</v>
      </c>
      <c r="AY5" s="239">
        <v>0</v>
      </c>
      <c r="AZ5" s="240">
        <v>1.8595344401577878</v>
      </c>
      <c r="BA5" s="239">
        <v>0</v>
      </c>
      <c r="BB5" s="239">
        <v>0</v>
      </c>
      <c r="BC5" s="239">
        <v>0</v>
      </c>
      <c r="BD5" s="239">
        <v>0</v>
      </c>
      <c r="BE5" s="239">
        <v>0.13163119337639259</v>
      </c>
      <c r="BF5" s="239">
        <v>0</v>
      </c>
      <c r="BG5" s="239">
        <v>0</v>
      </c>
      <c r="BH5" s="239">
        <v>0</v>
      </c>
      <c r="BI5" s="239">
        <v>0</v>
      </c>
      <c r="BJ5" s="239">
        <v>0</v>
      </c>
      <c r="BK5" s="239">
        <v>0</v>
      </c>
    </row>
    <row r="6" spans="1:63" x14ac:dyDescent="0.3">
      <c r="A6" s="261">
        <v>2017</v>
      </c>
      <c r="B6" s="261" t="s">
        <v>122</v>
      </c>
      <c r="C6" s="262">
        <v>42906</v>
      </c>
      <c r="D6" s="262" t="s">
        <v>5</v>
      </c>
      <c r="E6" s="261" t="s">
        <v>212</v>
      </c>
      <c r="F6" s="263" t="s">
        <v>1190</v>
      </c>
      <c r="G6" s="263"/>
      <c r="H6" s="262" t="s">
        <v>46</v>
      </c>
      <c r="I6" s="239">
        <v>19.3</v>
      </c>
      <c r="J6" s="264">
        <v>3.67</v>
      </c>
      <c r="K6" s="264"/>
      <c r="L6" s="264"/>
      <c r="M6" s="238"/>
      <c r="N6" s="264"/>
      <c r="O6" s="264"/>
      <c r="P6" s="237">
        <v>1.82</v>
      </c>
      <c r="Q6" s="239">
        <v>1.03</v>
      </c>
      <c r="R6" s="239">
        <v>4.3899999999999997</v>
      </c>
      <c r="S6" s="239">
        <v>8.25</v>
      </c>
      <c r="T6" s="239">
        <v>9.1300000000000008</v>
      </c>
      <c r="U6" s="239">
        <v>31.94</v>
      </c>
      <c r="V6" s="239">
        <v>4.92</v>
      </c>
      <c r="W6" s="239">
        <v>33.25</v>
      </c>
      <c r="X6" s="239">
        <v>22.45</v>
      </c>
      <c r="Y6" s="239">
        <v>6.57</v>
      </c>
      <c r="Z6" s="239">
        <v>10.199999999999999</v>
      </c>
      <c r="AA6" s="239">
        <v>44.74</v>
      </c>
      <c r="AB6" s="239">
        <v>39.64</v>
      </c>
      <c r="AC6" s="249">
        <v>89.1</v>
      </c>
      <c r="AD6" s="239">
        <v>2.95</v>
      </c>
      <c r="AE6" s="239">
        <v>8.84</v>
      </c>
      <c r="AF6" s="239">
        <v>22.09</v>
      </c>
      <c r="AG6" s="239">
        <v>22.12</v>
      </c>
      <c r="AH6" s="239">
        <v>4.2699999999999996</v>
      </c>
      <c r="AI6" s="237">
        <v>0</v>
      </c>
      <c r="AJ6" s="239">
        <v>0</v>
      </c>
      <c r="AK6" s="239">
        <v>1.175123899696723</v>
      </c>
      <c r="AL6" s="239">
        <v>2.768566462016421</v>
      </c>
      <c r="AM6" s="239">
        <v>0.80153857533841266</v>
      </c>
      <c r="AN6" s="239">
        <v>1.7392391100977709</v>
      </c>
      <c r="AO6" s="239">
        <v>0</v>
      </c>
      <c r="AP6" s="239">
        <v>1.6042421776758637</v>
      </c>
      <c r="AQ6" s="239">
        <v>0.47455433094163768</v>
      </c>
      <c r="AR6" s="239">
        <v>0</v>
      </c>
      <c r="AS6" s="239">
        <v>0.62983187061347212</v>
      </c>
      <c r="AT6" s="239">
        <v>0</v>
      </c>
      <c r="AU6" s="239">
        <v>0</v>
      </c>
      <c r="AV6" s="239">
        <v>0.16193875286633627</v>
      </c>
      <c r="AW6" s="239">
        <v>0</v>
      </c>
      <c r="AX6" s="239">
        <v>0</v>
      </c>
      <c r="AY6" s="239">
        <v>0</v>
      </c>
      <c r="AZ6" s="240">
        <v>6.7581362613837594</v>
      </c>
      <c r="BA6" s="239">
        <v>0</v>
      </c>
      <c r="BB6" s="239">
        <v>0</v>
      </c>
      <c r="BC6" s="239">
        <v>0</v>
      </c>
      <c r="BD6" s="239">
        <v>0</v>
      </c>
      <c r="BE6" s="239">
        <v>1.0275538131518605</v>
      </c>
      <c r="BF6" s="239">
        <v>0.11300761890672387</v>
      </c>
      <c r="BG6" s="239">
        <v>0.24776240846216432</v>
      </c>
      <c r="BH6" s="239">
        <v>0</v>
      </c>
      <c r="BI6" s="239">
        <v>0</v>
      </c>
      <c r="BJ6" s="239">
        <v>0</v>
      </c>
      <c r="BK6" s="239">
        <v>0</v>
      </c>
    </row>
    <row r="7" spans="1:63" s="38" customFormat="1" x14ac:dyDescent="0.3">
      <c r="A7" s="633">
        <v>2017</v>
      </c>
      <c r="B7" s="633" t="s">
        <v>122</v>
      </c>
      <c r="C7" s="634">
        <v>42896</v>
      </c>
      <c r="D7" s="634" t="s">
        <v>5</v>
      </c>
      <c r="E7" s="633" t="s">
        <v>168</v>
      </c>
      <c r="F7" s="635" t="s">
        <v>1252</v>
      </c>
      <c r="G7" s="635"/>
      <c r="H7" s="634" t="s">
        <v>44</v>
      </c>
      <c r="I7" s="636">
        <v>22.3</v>
      </c>
      <c r="J7" s="637">
        <v>2.25</v>
      </c>
      <c r="K7" s="637">
        <v>-17.6755</v>
      </c>
      <c r="L7" s="637">
        <v>11.347000000000003</v>
      </c>
      <c r="M7" s="643"/>
      <c r="N7" s="637"/>
      <c r="O7" s="637"/>
      <c r="P7" s="640">
        <v>0.88</v>
      </c>
      <c r="Q7" s="636">
        <v>0.42</v>
      </c>
      <c r="R7" s="636">
        <v>1.1399999999999999</v>
      </c>
      <c r="S7" s="636">
        <v>2.08</v>
      </c>
      <c r="T7" s="636">
        <v>3.17</v>
      </c>
      <c r="U7" s="636">
        <v>2.04</v>
      </c>
      <c r="V7" s="636">
        <v>1.85</v>
      </c>
      <c r="W7" s="636">
        <v>1.08</v>
      </c>
      <c r="X7" s="636">
        <v>8.65</v>
      </c>
      <c r="Y7" s="636">
        <v>0.55000000000000004</v>
      </c>
      <c r="Z7" s="636">
        <v>0.57999999999999996</v>
      </c>
      <c r="AA7" s="636">
        <v>10.57</v>
      </c>
      <c r="AB7" s="636">
        <v>2.73</v>
      </c>
      <c r="AC7" s="641">
        <v>9.65</v>
      </c>
      <c r="AD7" s="636">
        <v>1.89</v>
      </c>
      <c r="AE7" s="636">
        <v>2.79</v>
      </c>
      <c r="AF7" s="636">
        <v>3.59</v>
      </c>
      <c r="AG7" s="636">
        <v>3.17</v>
      </c>
      <c r="AH7" s="636">
        <v>0.87</v>
      </c>
      <c r="AI7" s="640">
        <v>0</v>
      </c>
      <c r="AJ7" s="636">
        <v>0</v>
      </c>
      <c r="AK7" s="636">
        <v>0</v>
      </c>
      <c r="AL7" s="636">
        <v>0</v>
      </c>
      <c r="AM7" s="636">
        <v>0.35727139632770089</v>
      </c>
      <c r="AN7" s="636">
        <v>0</v>
      </c>
      <c r="AO7" s="636">
        <v>0.2591769352772525</v>
      </c>
      <c r="AP7" s="636">
        <v>0.55981211492710314</v>
      </c>
      <c r="AQ7" s="636">
        <v>0.2516546696760813</v>
      </c>
      <c r="AR7" s="636">
        <v>0.59566964558043078</v>
      </c>
      <c r="AS7" s="636">
        <v>2.0165224306644518</v>
      </c>
      <c r="AT7" s="636">
        <v>0</v>
      </c>
      <c r="AU7" s="636">
        <v>0.2866429268590252</v>
      </c>
      <c r="AV7" s="636">
        <v>0.32967196364301843</v>
      </c>
      <c r="AW7" s="636">
        <v>0</v>
      </c>
      <c r="AX7" s="636">
        <v>0</v>
      </c>
      <c r="AY7" s="636">
        <v>0</v>
      </c>
      <c r="AZ7" s="642">
        <v>3.3339270976492839</v>
      </c>
      <c r="BA7" s="636">
        <v>0.54315341734815081</v>
      </c>
      <c r="BB7" s="636">
        <v>0</v>
      </c>
      <c r="BC7" s="636">
        <v>0</v>
      </c>
      <c r="BD7" s="636">
        <v>0</v>
      </c>
      <c r="BE7" s="636">
        <v>1.0316102909778566</v>
      </c>
      <c r="BF7" s="636">
        <v>0</v>
      </c>
      <c r="BG7" s="636">
        <v>0</v>
      </c>
      <c r="BH7" s="636">
        <v>0</v>
      </c>
      <c r="BI7" s="636">
        <v>0</v>
      </c>
      <c r="BJ7" s="636">
        <v>0</v>
      </c>
      <c r="BK7" s="636">
        <v>0</v>
      </c>
    </row>
    <row r="8" spans="1:63" x14ac:dyDescent="0.3">
      <c r="A8" s="261">
        <v>2017</v>
      </c>
      <c r="B8" s="261" t="s">
        <v>122</v>
      </c>
      <c r="C8" s="262">
        <v>42908</v>
      </c>
      <c r="D8" s="117" t="s">
        <v>17</v>
      </c>
      <c r="E8" s="262" t="s">
        <v>218</v>
      </c>
      <c r="F8" s="263" t="s">
        <v>1546</v>
      </c>
      <c r="G8" s="263"/>
      <c r="H8" s="262" t="s">
        <v>65</v>
      </c>
      <c r="I8" s="239">
        <v>18.100000000000001</v>
      </c>
      <c r="J8" s="264">
        <v>2.9159999999999999</v>
      </c>
      <c r="K8" s="264"/>
      <c r="L8" s="264"/>
      <c r="M8" s="238"/>
      <c r="N8" s="264"/>
      <c r="O8" s="264"/>
      <c r="P8" s="237">
        <v>3.6970622531915391</v>
      </c>
      <c r="Q8" s="239">
        <v>2.1867001369869468</v>
      </c>
      <c r="R8" s="239">
        <v>10.389624791176733</v>
      </c>
      <c r="S8" s="239">
        <v>23.772633896217013</v>
      </c>
      <c r="T8" s="239">
        <v>21.526449530244154</v>
      </c>
      <c r="U8" s="239">
        <v>101.45097212043078</v>
      </c>
      <c r="V8" s="239">
        <v>9.9564565107131848</v>
      </c>
      <c r="W8" s="239">
        <v>93.227817801456069</v>
      </c>
      <c r="X8" s="239">
        <v>61.496645315743436</v>
      </c>
      <c r="Y8" s="239">
        <v>13.221903764280828</v>
      </c>
      <c r="Z8" s="239">
        <v>21.138062354252362</v>
      </c>
      <c r="AA8" s="239">
        <v>94.395635409128346</v>
      </c>
      <c r="AB8" s="239">
        <v>87.444032883574494</v>
      </c>
      <c r="AC8" s="249">
        <v>163.83240188760016</v>
      </c>
      <c r="AD8" s="239">
        <v>5.4771689195600297</v>
      </c>
      <c r="AE8" s="239">
        <v>17.493561443883586</v>
      </c>
      <c r="AF8" s="239">
        <v>37.196824851237437</v>
      </c>
      <c r="AG8" s="239">
        <v>35.534304191376194</v>
      </c>
      <c r="AH8" s="239">
        <v>6.121160048761956</v>
      </c>
      <c r="AI8" s="237">
        <v>0</v>
      </c>
      <c r="AJ8" s="239">
        <v>0</v>
      </c>
      <c r="AK8" s="239">
        <v>0</v>
      </c>
      <c r="AL8" s="239">
        <v>0</v>
      </c>
      <c r="AM8" s="239">
        <v>0</v>
      </c>
      <c r="AN8" s="239">
        <v>0</v>
      </c>
      <c r="AO8" s="239">
        <v>0</v>
      </c>
      <c r="AP8" s="239">
        <v>0.38602601850111717</v>
      </c>
      <c r="AQ8" s="239">
        <v>0</v>
      </c>
      <c r="AR8" s="239">
        <v>0.36344880870346014</v>
      </c>
      <c r="AS8" s="239">
        <v>0</v>
      </c>
      <c r="AT8" s="239">
        <v>0</v>
      </c>
      <c r="AU8" s="239">
        <v>0</v>
      </c>
      <c r="AV8" s="239">
        <v>0</v>
      </c>
      <c r="AW8" s="239">
        <v>0</v>
      </c>
      <c r="AX8" s="239">
        <v>0</v>
      </c>
      <c r="AY8" s="239">
        <v>0</v>
      </c>
      <c r="AZ8" s="240">
        <v>0.96677733926371401</v>
      </c>
      <c r="BA8" s="239">
        <v>0</v>
      </c>
      <c r="BB8" s="239">
        <v>0</v>
      </c>
      <c r="BC8" s="239">
        <v>0</v>
      </c>
      <c r="BD8" s="239">
        <v>0</v>
      </c>
      <c r="BE8" s="239">
        <v>0.257203115538015</v>
      </c>
      <c r="BF8" s="239">
        <v>0</v>
      </c>
      <c r="BG8" s="239">
        <v>0</v>
      </c>
      <c r="BH8" s="239">
        <v>0</v>
      </c>
      <c r="BI8" s="239">
        <v>0</v>
      </c>
      <c r="BJ8" s="239">
        <v>0</v>
      </c>
      <c r="BK8" s="239">
        <v>0</v>
      </c>
    </row>
    <row r="9" spans="1:63" x14ac:dyDescent="0.3">
      <c r="A9" s="261">
        <v>2017</v>
      </c>
      <c r="B9" s="261" t="s">
        <v>122</v>
      </c>
      <c r="C9" s="262">
        <v>42908</v>
      </c>
      <c r="D9" s="117" t="s">
        <v>17</v>
      </c>
      <c r="E9" s="262" t="s">
        <v>218</v>
      </c>
      <c r="F9" s="263" t="s">
        <v>1402</v>
      </c>
      <c r="G9" s="263"/>
      <c r="H9" s="262" t="s">
        <v>64</v>
      </c>
      <c r="I9" s="239">
        <v>17.8</v>
      </c>
      <c r="J9" s="264">
        <v>3.15</v>
      </c>
      <c r="K9" s="264"/>
      <c r="L9" s="264"/>
      <c r="M9" s="253">
        <v>1.2661136364137739</v>
      </c>
      <c r="N9" s="251">
        <v>0.47209678137496364</v>
      </c>
      <c r="O9" s="251">
        <v>5.774</v>
      </c>
      <c r="P9" s="237">
        <v>2.3647381054658023</v>
      </c>
      <c r="Q9" s="239">
        <v>1.7528857623948388</v>
      </c>
      <c r="R9" s="239">
        <v>4.153465188925245</v>
      </c>
      <c r="S9" s="239">
        <v>6.6512396613044693</v>
      </c>
      <c r="T9" s="239">
        <v>8.7314283033491904</v>
      </c>
      <c r="U9" s="239">
        <v>21.760428586008</v>
      </c>
      <c r="V9" s="239">
        <v>3.9827587914542559</v>
      </c>
      <c r="W9" s="239">
        <v>24.293422804140732</v>
      </c>
      <c r="X9" s="239">
        <v>16.877766667713185</v>
      </c>
      <c r="Y9" s="239">
        <v>5.4222612801201802</v>
      </c>
      <c r="Z9" s="239">
        <v>7.3325192685440088</v>
      </c>
      <c r="AA9" s="239">
        <v>26.591584389334653</v>
      </c>
      <c r="AB9" s="239">
        <v>24.978522615559104</v>
      </c>
      <c r="AC9" s="249">
        <v>47.682900008861438</v>
      </c>
      <c r="AD9" s="239">
        <v>2.2708825093708054</v>
      </c>
      <c r="AE9" s="239">
        <v>6.6073440365376186</v>
      </c>
      <c r="AF9" s="239">
        <v>16.012457612752861</v>
      </c>
      <c r="AG9" s="239">
        <v>13.823744714058849</v>
      </c>
      <c r="AH9" s="239">
        <v>3.6386151703375536</v>
      </c>
      <c r="AI9" s="237">
        <v>0</v>
      </c>
      <c r="AJ9" s="239">
        <v>0</v>
      </c>
      <c r="AK9" s="239">
        <v>0</v>
      </c>
      <c r="AL9" s="239">
        <v>0</v>
      </c>
      <c r="AM9" s="239">
        <v>0.25314977054651644</v>
      </c>
      <c r="AN9" s="239">
        <v>0</v>
      </c>
      <c r="AO9" s="239">
        <v>0.22798615161863339</v>
      </c>
      <c r="AP9" s="239">
        <v>0.73972858229649796</v>
      </c>
      <c r="AQ9" s="239">
        <v>0.23705121598076023</v>
      </c>
      <c r="AR9" s="239">
        <v>0</v>
      </c>
      <c r="AS9" s="239">
        <v>0.94454342437851235</v>
      </c>
      <c r="AT9" s="239">
        <v>0</v>
      </c>
      <c r="AU9" s="239">
        <v>0</v>
      </c>
      <c r="AV9" s="239">
        <v>0</v>
      </c>
      <c r="AW9" s="239">
        <v>0</v>
      </c>
      <c r="AX9" s="239">
        <v>0</v>
      </c>
      <c r="AY9" s="239">
        <v>0</v>
      </c>
      <c r="AZ9" s="240">
        <v>2.5186581265797932</v>
      </c>
      <c r="BA9" s="239">
        <v>0</v>
      </c>
      <c r="BB9" s="239">
        <v>0</v>
      </c>
      <c r="BC9" s="239">
        <v>0</v>
      </c>
      <c r="BD9" s="239">
        <v>0</v>
      </c>
      <c r="BE9" s="239">
        <v>0.23503889666004071</v>
      </c>
      <c r="BF9" s="239">
        <v>0.13241061130334483</v>
      </c>
      <c r="BG9" s="239">
        <v>0.3054700728852241</v>
      </c>
      <c r="BH9" s="239">
        <v>0</v>
      </c>
      <c r="BI9" s="239">
        <v>0</v>
      </c>
      <c r="BJ9" s="239">
        <v>0</v>
      </c>
      <c r="BK9" s="239">
        <v>0</v>
      </c>
    </row>
    <row r="10" spans="1:63" x14ac:dyDescent="0.3">
      <c r="A10" s="261">
        <v>2017</v>
      </c>
      <c r="B10" s="261" t="s">
        <v>122</v>
      </c>
      <c r="C10" s="262">
        <v>42908</v>
      </c>
      <c r="D10" s="117" t="s">
        <v>17</v>
      </c>
      <c r="E10" s="262" t="s">
        <v>218</v>
      </c>
      <c r="F10" s="263" t="s">
        <v>1268</v>
      </c>
      <c r="G10" s="263"/>
      <c r="H10" s="262" t="s">
        <v>62</v>
      </c>
      <c r="I10" s="239">
        <v>16</v>
      </c>
      <c r="J10" s="264">
        <v>2.8919999999999999</v>
      </c>
      <c r="K10" s="264"/>
      <c r="L10" s="264"/>
      <c r="M10" s="253">
        <v>0.185</v>
      </c>
      <c r="N10" s="251">
        <v>6.4899999999999999E-2</v>
      </c>
      <c r="O10" s="251">
        <v>0.46400000000000002</v>
      </c>
      <c r="P10" s="237">
        <v>1.9633294266944046</v>
      </c>
      <c r="Q10" s="239">
        <v>1.1122533718688954</v>
      </c>
      <c r="R10" s="239">
        <v>4.2725889238520232</v>
      </c>
      <c r="S10" s="239">
        <v>4.5949543070143024</v>
      </c>
      <c r="T10" s="239">
        <v>8.0347240548513739</v>
      </c>
      <c r="U10" s="239">
        <v>12.305137351690956</v>
      </c>
      <c r="V10" s="239">
        <v>3.1848503836970923</v>
      </c>
      <c r="W10" s="239">
        <v>18.347673685585949</v>
      </c>
      <c r="X10" s="239">
        <v>14.552418863852782</v>
      </c>
      <c r="Y10" s="239">
        <v>4.8042596422654968</v>
      </c>
      <c r="Z10" s="239">
        <v>4.3434698715579039</v>
      </c>
      <c r="AA10" s="239">
        <v>27.40678852659471</v>
      </c>
      <c r="AB10" s="239">
        <v>20.874875618266664</v>
      </c>
      <c r="AC10" s="249">
        <v>49.522544861649635</v>
      </c>
      <c r="AD10" s="239">
        <v>2.0401002098490615</v>
      </c>
      <c r="AE10" s="239">
        <v>6.2535962685824451</v>
      </c>
      <c r="AF10" s="239">
        <v>14.552814857109887</v>
      </c>
      <c r="AG10" s="239">
        <v>12.338991895457273</v>
      </c>
      <c r="AH10" s="239">
        <v>1.8599531791846666</v>
      </c>
      <c r="AI10" s="237">
        <v>0</v>
      </c>
      <c r="AJ10" s="239">
        <v>0</v>
      </c>
      <c r="AK10" s="239">
        <v>16.892724745134384</v>
      </c>
      <c r="AL10" s="239">
        <v>46.877195495267785</v>
      </c>
      <c r="AM10" s="239">
        <v>4.5892647513129443</v>
      </c>
      <c r="AN10" s="239">
        <v>0.58391920623671156</v>
      </c>
      <c r="AO10" s="239">
        <v>0</v>
      </c>
      <c r="AP10" s="239">
        <v>0.35186901451961694</v>
      </c>
      <c r="AQ10" s="239">
        <v>0</v>
      </c>
      <c r="AR10" s="239">
        <v>0.74312635156008644</v>
      </c>
      <c r="AS10" s="239">
        <v>1.6627380108669974</v>
      </c>
      <c r="AT10" s="239">
        <v>0</v>
      </c>
      <c r="AU10" s="239">
        <v>0</v>
      </c>
      <c r="AV10" s="239">
        <v>0.38311708371949338</v>
      </c>
      <c r="AW10" s="239">
        <v>0</v>
      </c>
      <c r="AX10" s="239">
        <v>1.7916434970651838</v>
      </c>
      <c r="AY10" s="239">
        <v>0</v>
      </c>
      <c r="AZ10" s="240">
        <v>3.8472121972051099</v>
      </c>
      <c r="BA10" s="239">
        <v>0</v>
      </c>
      <c r="BB10" s="239">
        <v>0</v>
      </c>
      <c r="BC10" s="239">
        <v>0.64097930182267526</v>
      </c>
      <c r="BD10" s="239">
        <v>0</v>
      </c>
      <c r="BE10" s="239">
        <v>25.688013592832874</v>
      </c>
      <c r="BF10" s="239">
        <v>0.22215013901760888</v>
      </c>
      <c r="BG10" s="239">
        <v>0</v>
      </c>
      <c r="BH10" s="239">
        <v>0</v>
      </c>
      <c r="BI10" s="239">
        <v>0</v>
      </c>
      <c r="BJ10" s="239">
        <v>0</v>
      </c>
      <c r="BK10" s="239">
        <v>0</v>
      </c>
    </row>
    <row r="11" spans="1:63" x14ac:dyDescent="0.3">
      <c r="A11" s="261">
        <v>2017</v>
      </c>
      <c r="B11" s="261" t="s">
        <v>122</v>
      </c>
      <c r="C11" s="262">
        <v>42896</v>
      </c>
      <c r="D11" s="117" t="s">
        <v>17</v>
      </c>
      <c r="E11" s="262" t="s">
        <v>168</v>
      </c>
      <c r="F11" s="263" t="s">
        <v>1252</v>
      </c>
      <c r="G11" s="263"/>
      <c r="H11" s="262" t="s">
        <v>60</v>
      </c>
      <c r="I11" s="239">
        <v>14.3</v>
      </c>
      <c r="J11" s="264">
        <v>2.605</v>
      </c>
      <c r="K11" s="264">
        <v>-17.737500000000001</v>
      </c>
      <c r="L11" s="264">
        <v>11.391000000000002</v>
      </c>
      <c r="M11" s="238"/>
      <c r="N11" s="264"/>
      <c r="O11" s="264"/>
      <c r="P11" s="237">
        <v>1.865</v>
      </c>
      <c r="Q11" s="239">
        <v>1</v>
      </c>
      <c r="R11" s="239">
        <v>2.8499999999999996</v>
      </c>
      <c r="S11" s="239">
        <v>2.3250000000000002</v>
      </c>
      <c r="T11" s="239">
        <v>7.0589520033945714</v>
      </c>
      <c r="U11" s="239">
        <v>2.8730249976136992</v>
      </c>
      <c r="V11" s="239">
        <v>2.2450000000000001</v>
      </c>
      <c r="W11" s="239">
        <v>2.2903333195222193</v>
      </c>
      <c r="X11" s="239">
        <v>10.673468429816353</v>
      </c>
      <c r="Y11" s="239">
        <v>0.53940629037412391</v>
      </c>
      <c r="Z11" s="239">
        <v>0.66405609721467185</v>
      </c>
      <c r="AA11" s="239">
        <v>13.58</v>
      </c>
      <c r="AB11" s="239">
        <v>2.7309717025504359</v>
      </c>
      <c r="AC11" s="249">
        <v>10.664999999999999</v>
      </c>
      <c r="AD11" s="239">
        <v>2.1188602321775112</v>
      </c>
      <c r="AE11" s="239">
        <v>3.24</v>
      </c>
      <c r="AF11" s="239">
        <v>4.05</v>
      </c>
      <c r="AG11" s="239">
        <v>3.9350000000000005</v>
      </c>
      <c r="AH11" s="239">
        <v>1.2933881255212678</v>
      </c>
      <c r="AI11" s="237">
        <v>0</v>
      </c>
      <c r="AJ11" s="239">
        <v>0</v>
      </c>
      <c r="AK11" s="239">
        <v>0</v>
      </c>
      <c r="AL11" s="239">
        <v>0</v>
      </c>
      <c r="AM11" s="239">
        <v>0.48358491447798857</v>
      </c>
      <c r="AN11" s="239">
        <v>0</v>
      </c>
      <c r="AO11" s="239">
        <v>0</v>
      </c>
      <c r="AP11" s="239">
        <v>1.0109511792379349</v>
      </c>
      <c r="AQ11" s="239">
        <v>0.41677571112565032</v>
      </c>
      <c r="AR11" s="239">
        <v>0.90348786490949307</v>
      </c>
      <c r="AS11" s="239">
        <v>3.442695716477076</v>
      </c>
      <c r="AT11" s="239">
        <v>0</v>
      </c>
      <c r="AU11" s="239">
        <v>0.36076969810262643</v>
      </c>
      <c r="AV11" s="239">
        <v>0.3710042994672399</v>
      </c>
      <c r="AW11" s="239">
        <v>0</v>
      </c>
      <c r="AX11" s="239">
        <v>0</v>
      </c>
      <c r="AY11" s="239">
        <v>0</v>
      </c>
      <c r="AZ11" s="240">
        <v>6.6193805908193726</v>
      </c>
      <c r="BA11" s="239">
        <v>1.2168022849854025</v>
      </c>
      <c r="BB11" s="239">
        <v>0</v>
      </c>
      <c r="BC11" s="239">
        <v>0</v>
      </c>
      <c r="BD11" s="239">
        <v>0</v>
      </c>
      <c r="BE11" s="239">
        <v>2.3337734056142319</v>
      </c>
      <c r="BF11" s="239">
        <v>0.20582920522167181</v>
      </c>
      <c r="BG11" s="239">
        <v>0</v>
      </c>
      <c r="BH11" s="239">
        <v>0</v>
      </c>
      <c r="BI11" s="239">
        <v>0</v>
      </c>
      <c r="BJ11" s="239">
        <v>0</v>
      </c>
      <c r="BK11" s="239">
        <v>0</v>
      </c>
    </row>
    <row r="12" spans="1:63" x14ac:dyDescent="0.3">
      <c r="A12" s="261">
        <v>2017</v>
      </c>
      <c r="B12" s="261" t="s">
        <v>122</v>
      </c>
      <c r="C12" s="262">
        <v>42908</v>
      </c>
      <c r="D12" s="117" t="s">
        <v>17</v>
      </c>
      <c r="E12" s="262" t="s">
        <v>218</v>
      </c>
      <c r="F12" s="263" t="s">
        <v>1402</v>
      </c>
      <c r="G12" s="263"/>
      <c r="H12" s="262" t="s">
        <v>66</v>
      </c>
      <c r="I12" s="239">
        <v>11</v>
      </c>
      <c r="J12" s="264">
        <v>3.01</v>
      </c>
      <c r="K12" s="264"/>
      <c r="L12" s="264"/>
      <c r="M12" s="253">
        <v>1.2763470626332247</v>
      </c>
      <c r="N12" s="251">
        <v>0.53409363250261166</v>
      </c>
      <c r="O12" s="251">
        <v>5.9009999999999998</v>
      </c>
      <c r="P12" s="237">
        <v>1.346570332356146</v>
      </c>
      <c r="Q12" s="239">
        <v>0.89354181024954193</v>
      </c>
      <c r="R12" s="239">
        <v>3.8498715514178858</v>
      </c>
      <c r="S12" s="239">
        <v>5.3477430781110762</v>
      </c>
      <c r="T12" s="239">
        <v>6.603282153122132</v>
      </c>
      <c r="U12" s="239">
        <v>22.510397343940902</v>
      </c>
      <c r="V12" s="239">
        <v>4.0741090678282976</v>
      </c>
      <c r="W12" s="239">
        <v>24.787895042309813</v>
      </c>
      <c r="X12" s="239">
        <v>18.386190455748295</v>
      </c>
      <c r="Y12" s="239">
        <v>4.7934305537562629</v>
      </c>
      <c r="Z12" s="239">
        <v>6.1444989661034697</v>
      </c>
      <c r="AA12" s="239">
        <v>25.882309384767325</v>
      </c>
      <c r="AB12" s="239">
        <v>21.551415159131942</v>
      </c>
      <c r="AC12" s="249">
        <v>48.824993722588772</v>
      </c>
      <c r="AD12" s="239">
        <v>1.674588241955141</v>
      </c>
      <c r="AE12" s="239">
        <v>4.1301187595680497</v>
      </c>
      <c r="AF12" s="239">
        <v>10.55660693304133</v>
      </c>
      <c r="AG12" s="239">
        <v>8.9462775407800592</v>
      </c>
      <c r="AH12" s="239">
        <v>1.602224369734583</v>
      </c>
      <c r="AI12" s="237">
        <v>0</v>
      </c>
      <c r="AJ12" s="239">
        <v>0</v>
      </c>
      <c r="AK12" s="239">
        <v>0</v>
      </c>
      <c r="AL12" s="239">
        <v>0</v>
      </c>
      <c r="AM12" s="239">
        <v>0</v>
      </c>
      <c r="AN12" s="239">
        <v>0</v>
      </c>
      <c r="AO12" s="239">
        <v>0.20936785986290934</v>
      </c>
      <c r="AP12" s="239">
        <v>0.65255140898705244</v>
      </c>
      <c r="AQ12" s="239">
        <v>0</v>
      </c>
      <c r="AR12" s="239">
        <v>1.042985529322163</v>
      </c>
      <c r="AS12" s="239">
        <v>0.53052031719009018</v>
      </c>
      <c r="AT12" s="239">
        <v>0</v>
      </c>
      <c r="AU12" s="239">
        <v>0</v>
      </c>
      <c r="AV12" s="239">
        <v>0</v>
      </c>
      <c r="AW12" s="239">
        <v>0</v>
      </c>
      <c r="AX12" s="239">
        <v>0</v>
      </c>
      <c r="AY12" s="239">
        <v>0</v>
      </c>
      <c r="AZ12" s="240">
        <v>0.89079234801308183</v>
      </c>
      <c r="BA12" s="239">
        <v>0</v>
      </c>
      <c r="BB12" s="239">
        <v>0</v>
      </c>
      <c r="BC12" s="239">
        <v>0</v>
      </c>
      <c r="BD12" s="239">
        <v>0</v>
      </c>
      <c r="BE12" s="239">
        <v>0</v>
      </c>
      <c r="BF12" s="239">
        <v>0.15162223914699161</v>
      </c>
      <c r="BG12" s="239">
        <v>0.22236100533130235</v>
      </c>
      <c r="BH12" s="239">
        <v>0</v>
      </c>
      <c r="BI12" s="239">
        <v>0</v>
      </c>
      <c r="BJ12" s="239">
        <v>0</v>
      </c>
      <c r="BK12" s="239">
        <v>0</v>
      </c>
    </row>
    <row r="13" spans="1:63" s="38" customFormat="1" x14ac:dyDescent="0.3">
      <c r="A13" s="633">
        <v>2017</v>
      </c>
      <c r="B13" s="633" t="s">
        <v>122</v>
      </c>
      <c r="C13" s="634">
        <v>42908</v>
      </c>
      <c r="D13" s="38" t="s">
        <v>17</v>
      </c>
      <c r="E13" s="634" t="s">
        <v>218</v>
      </c>
      <c r="F13" s="635" t="s">
        <v>1402</v>
      </c>
      <c r="G13" s="635"/>
      <c r="H13" s="634" t="s">
        <v>67</v>
      </c>
      <c r="I13" s="636">
        <v>10.7</v>
      </c>
      <c r="J13" s="637">
        <v>2.96</v>
      </c>
      <c r="K13" s="637">
        <v>-18.526499999999999</v>
      </c>
      <c r="L13" s="637">
        <v>11.060000000000002</v>
      </c>
      <c r="M13" s="638">
        <v>2.1920000000000002</v>
      </c>
      <c r="N13" s="639">
        <v>1.012</v>
      </c>
      <c r="O13" s="639">
        <v>9.2720000000000002</v>
      </c>
      <c r="P13" s="640">
        <v>1.9136758623738874</v>
      </c>
      <c r="Q13" s="636">
        <v>1.2595439580730343</v>
      </c>
      <c r="R13" s="636">
        <v>5.2240516292261407</v>
      </c>
      <c r="S13" s="636">
        <v>7.9641419707401804</v>
      </c>
      <c r="T13" s="636">
        <v>10.80805454349775</v>
      </c>
      <c r="U13" s="636">
        <v>25.069098322339169</v>
      </c>
      <c r="V13" s="636">
        <v>4.26700269803107</v>
      </c>
      <c r="W13" s="636">
        <v>26.544992649772638</v>
      </c>
      <c r="X13" s="636">
        <v>19.022950316065202</v>
      </c>
      <c r="Y13" s="636">
        <v>4.9350344287045891</v>
      </c>
      <c r="Z13" s="636">
        <v>6.4364264093992425</v>
      </c>
      <c r="AA13" s="636">
        <v>26.585894593567865</v>
      </c>
      <c r="AB13" s="636">
        <v>22.929790778720033</v>
      </c>
      <c r="AC13" s="641">
        <v>50.693893250886951</v>
      </c>
      <c r="AD13" s="636">
        <v>1.9669217142287097</v>
      </c>
      <c r="AE13" s="636">
        <v>4.8194271953896539</v>
      </c>
      <c r="AF13" s="636">
        <v>11.025233332710389</v>
      </c>
      <c r="AG13" s="636">
        <v>9.2011895707138649</v>
      </c>
      <c r="AH13" s="636">
        <v>1.6821355660031796</v>
      </c>
      <c r="AI13" s="640">
        <v>0</v>
      </c>
      <c r="AJ13" s="636">
        <v>0</v>
      </c>
      <c r="AK13" s="636">
        <v>0</v>
      </c>
      <c r="AL13" s="636">
        <v>0</v>
      </c>
      <c r="AM13" s="636">
        <v>0</v>
      </c>
      <c r="AN13" s="636">
        <v>0</v>
      </c>
      <c r="AO13" s="636">
        <v>0</v>
      </c>
      <c r="AP13" s="636">
        <v>0.88576805129634817</v>
      </c>
      <c r="AQ13" s="636">
        <v>0.23059659882910513</v>
      </c>
      <c r="AR13" s="636">
        <v>1.1536427841278694</v>
      </c>
      <c r="AS13" s="636">
        <v>0.54531177399869901</v>
      </c>
      <c r="AT13" s="636">
        <v>0</v>
      </c>
      <c r="AU13" s="636">
        <v>0</v>
      </c>
      <c r="AV13" s="636">
        <v>0.18342161509153426</v>
      </c>
      <c r="AW13" s="636">
        <v>0</v>
      </c>
      <c r="AX13" s="636">
        <v>0</v>
      </c>
      <c r="AY13" s="636">
        <v>0</v>
      </c>
      <c r="AZ13" s="642">
        <v>1.235001393922498</v>
      </c>
      <c r="BA13" s="636">
        <v>0</v>
      </c>
      <c r="BB13" s="636">
        <v>0</v>
      </c>
      <c r="BC13" s="636">
        <v>0</v>
      </c>
      <c r="BD13" s="636">
        <v>0</v>
      </c>
      <c r="BE13" s="636">
        <v>0.17484434532106682</v>
      </c>
      <c r="BF13" s="636">
        <v>0</v>
      </c>
      <c r="BG13" s="636">
        <v>0.32692593625127775</v>
      </c>
      <c r="BH13" s="636">
        <v>0</v>
      </c>
      <c r="BI13" s="636">
        <v>0</v>
      </c>
      <c r="BJ13" s="636">
        <v>0</v>
      </c>
      <c r="BK13" s="636">
        <v>0</v>
      </c>
    </row>
    <row r="14" spans="1:63" x14ac:dyDescent="0.3">
      <c r="A14" s="261">
        <v>2017</v>
      </c>
      <c r="B14" s="261" t="s">
        <v>122</v>
      </c>
      <c r="C14" s="262">
        <v>42907</v>
      </c>
      <c r="D14" s="262" t="s">
        <v>18</v>
      </c>
      <c r="E14" s="262" t="s">
        <v>217</v>
      </c>
      <c r="F14" s="263" t="s">
        <v>1545</v>
      </c>
      <c r="G14" s="263"/>
      <c r="H14" s="262" t="s">
        <v>59</v>
      </c>
      <c r="I14" s="239">
        <v>18.8</v>
      </c>
      <c r="J14" s="264">
        <v>2.0499999999999998</v>
      </c>
      <c r="K14" s="264"/>
      <c r="L14" s="264"/>
      <c r="M14" s="266">
        <v>2.1999999999999999E-2</v>
      </c>
      <c r="N14" s="252">
        <v>3.3000000000000002E-2</v>
      </c>
      <c r="O14" s="252">
        <v>0.04</v>
      </c>
      <c r="P14" s="237">
        <v>0.91050639769848885</v>
      </c>
      <c r="Q14" s="239">
        <v>0.454706869610709</v>
      </c>
      <c r="R14" s="239">
        <v>2.3310236989329853</v>
      </c>
      <c r="S14" s="239">
        <v>4.5861268596783527</v>
      </c>
      <c r="T14" s="239">
        <v>6.0509547937264454</v>
      </c>
      <c r="U14" s="239">
        <v>17.409885545714392</v>
      </c>
      <c r="V14" s="239">
        <v>2.5267017710121502</v>
      </c>
      <c r="W14" s="239">
        <v>10.676413986117526</v>
      </c>
      <c r="X14" s="239">
        <v>12.072819022579726</v>
      </c>
      <c r="Y14" s="239">
        <v>4.0522637752775426</v>
      </c>
      <c r="Z14" s="239">
        <v>4.1337921316969304</v>
      </c>
      <c r="AA14" s="239">
        <v>21.867945140285393</v>
      </c>
      <c r="AB14" s="239">
        <v>17.632127403378945</v>
      </c>
      <c r="AC14" s="249">
        <v>38.856003594327852</v>
      </c>
      <c r="AD14" s="239">
        <v>1.2791241073226498</v>
      </c>
      <c r="AE14" s="239">
        <v>4.8516572766913608</v>
      </c>
      <c r="AF14" s="239">
        <v>9.6147832981719077</v>
      </c>
      <c r="AG14" s="239">
        <v>10.466034260322473</v>
      </c>
      <c r="AH14" s="239">
        <v>1.8984922509978224</v>
      </c>
      <c r="AI14" s="237">
        <v>4.0089784165414413</v>
      </c>
      <c r="AJ14" s="239">
        <v>0</v>
      </c>
      <c r="AK14" s="239">
        <v>0.96116908301782245</v>
      </c>
      <c r="AL14" s="239">
        <v>3.0237199775014902</v>
      </c>
      <c r="AM14" s="239">
        <v>1.2560716594330041</v>
      </c>
      <c r="AN14" s="239">
        <v>1.9928155877735709</v>
      </c>
      <c r="AO14" s="239">
        <v>0.51486304581003994</v>
      </c>
      <c r="AP14" s="239">
        <v>0.75630252100840334</v>
      </c>
      <c r="AQ14" s="239">
        <v>0.17370024933050146</v>
      </c>
      <c r="AR14" s="239">
        <v>1.3998522485917442</v>
      </c>
      <c r="AS14" s="239">
        <v>0.47015421553236686</v>
      </c>
      <c r="AT14" s="239">
        <v>0</v>
      </c>
      <c r="AU14" s="239">
        <v>0</v>
      </c>
      <c r="AV14" s="239">
        <v>0.1121987256441038</v>
      </c>
      <c r="AW14" s="239">
        <v>0</v>
      </c>
      <c r="AX14" s="239">
        <v>1.9589066395789083</v>
      </c>
      <c r="AY14" s="239">
        <v>0</v>
      </c>
      <c r="AZ14" s="240">
        <v>12.175750300120049</v>
      </c>
      <c r="BA14" s="239">
        <v>2.1071059192907931</v>
      </c>
      <c r="BB14" s="239">
        <v>0</v>
      </c>
      <c r="BC14" s="239">
        <v>0</v>
      </c>
      <c r="BD14" s="239">
        <v>0</v>
      </c>
      <c r="BE14" s="239">
        <v>12.51833040908671</v>
      </c>
      <c r="BF14" s="239">
        <v>0.8432911626188937</v>
      </c>
      <c r="BG14" s="239">
        <v>0</v>
      </c>
      <c r="BH14" s="239">
        <v>0</v>
      </c>
      <c r="BI14" s="239">
        <v>0</v>
      </c>
      <c r="BJ14" s="239">
        <v>0</v>
      </c>
      <c r="BK14" s="239">
        <v>0</v>
      </c>
    </row>
    <row r="15" spans="1:63" x14ac:dyDescent="0.3">
      <c r="A15" s="261">
        <v>2017</v>
      </c>
      <c r="B15" s="261" t="s">
        <v>122</v>
      </c>
      <c r="C15" s="262">
        <v>42907</v>
      </c>
      <c r="D15" s="262" t="s">
        <v>18</v>
      </c>
      <c r="E15" s="262" t="s">
        <v>216</v>
      </c>
      <c r="F15" s="263" t="s">
        <v>1546</v>
      </c>
      <c r="G15" s="263"/>
      <c r="H15" s="262" t="s">
        <v>58</v>
      </c>
      <c r="I15" s="239">
        <v>21.7</v>
      </c>
      <c r="J15" s="264">
        <v>2.37</v>
      </c>
      <c r="K15" s="264"/>
      <c r="L15" s="264"/>
      <c r="M15" s="238"/>
      <c r="N15" s="264"/>
      <c r="O15" s="264"/>
      <c r="P15" s="237">
        <v>2.3841208549053072</v>
      </c>
      <c r="Q15" s="239">
        <v>1.3036811206223096</v>
      </c>
      <c r="R15" s="239">
        <v>5.2415713218978244</v>
      </c>
      <c r="S15" s="239">
        <v>13.201502225742493</v>
      </c>
      <c r="T15" s="239">
        <v>11.079017821903179</v>
      </c>
      <c r="U15" s="239">
        <v>55.825730252146641</v>
      </c>
      <c r="V15" s="239">
        <v>6.300588310529001</v>
      </c>
      <c r="W15" s="239">
        <v>47.854802032711831</v>
      </c>
      <c r="X15" s="239">
        <v>33.647803924978625</v>
      </c>
      <c r="Y15" s="239">
        <v>8.2399069835594894</v>
      </c>
      <c r="Z15" s="239">
        <v>13.263125863678624</v>
      </c>
      <c r="AA15" s="239">
        <v>51.462021216083293</v>
      </c>
      <c r="AB15" s="239">
        <v>50.909267450333886</v>
      </c>
      <c r="AC15" s="249">
        <v>91.045972567936502</v>
      </c>
      <c r="AD15" s="239">
        <v>3.0146561639000513</v>
      </c>
      <c r="AE15" s="239">
        <v>9.0784310151947771</v>
      </c>
      <c r="AF15" s="239">
        <v>17.904811718187716</v>
      </c>
      <c r="AG15" s="239">
        <v>23.217057202148119</v>
      </c>
      <c r="AH15" s="239">
        <v>3.3779450066093455</v>
      </c>
      <c r="AI15" s="237">
        <v>0</v>
      </c>
      <c r="AJ15" s="239">
        <v>0</v>
      </c>
      <c r="AK15" s="239">
        <v>0</v>
      </c>
      <c r="AL15" s="239">
        <v>0</v>
      </c>
      <c r="AM15" s="239">
        <v>0.35687875150060022</v>
      </c>
      <c r="AN15" s="239">
        <v>0.57000720288115236</v>
      </c>
      <c r="AO15" s="239">
        <v>0.28614184135192539</v>
      </c>
      <c r="AP15" s="239">
        <v>0.51438175270108044</v>
      </c>
      <c r="AQ15" s="239">
        <v>0</v>
      </c>
      <c r="AR15" s="239">
        <v>0.52590636254501799</v>
      </c>
      <c r="AS15" s="239">
        <v>0.38341416566626652</v>
      </c>
      <c r="AT15" s="239">
        <v>0</v>
      </c>
      <c r="AU15" s="239">
        <v>0</v>
      </c>
      <c r="AV15" s="239">
        <v>0</v>
      </c>
      <c r="AW15" s="239">
        <v>0</v>
      </c>
      <c r="AX15" s="239">
        <v>0</v>
      </c>
      <c r="AY15" s="239">
        <v>0</v>
      </c>
      <c r="AZ15" s="240">
        <v>2.4524561824729889</v>
      </c>
      <c r="BA15" s="239">
        <v>0</v>
      </c>
      <c r="BB15" s="239">
        <v>0</v>
      </c>
      <c r="BC15" s="239">
        <v>0</v>
      </c>
      <c r="BD15" s="239">
        <v>0</v>
      </c>
      <c r="BE15" s="239">
        <v>0.31846338535414165</v>
      </c>
      <c r="BF15" s="239">
        <v>0</v>
      </c>
      <c r="BG15" s="239">
        <v>0</v>
      </c>
      <c r="BH15" s="239">
        <v>0</v>
      </c>
      <c r="BI15" s="239">
        <v>0</v>
      </c>
      <c r="BJ15" s="239">
        <v>0</v>
      </c>
      <c r="BK15" s="239">
        <v>0</v>
      </c>
    </row>
    <row r="16" spans="1:63" x14ac:dyDescent="0.3">
      <c r="A16" s="261">
        <v>2017</v>
      </c>
      <c r="B16" s="261" t="s">
        <v>122</v>
      </c>
      <c r="C16" s="262">
        <v>42907</v>
      </c>
      <c r="D16" s="262" t="s">
        <v>18</v>
      </c>
      <c r="E16" s="262" t="s">
        <v>216</v>
      </c>
      <c r="F16" s="263" t="s">
        <v>1212</v>
      </c>
      <c r="G16" s="263"/>
      <c r="H16" s="262" t="s">
        <v>56</v>
      </c>
      <c r="I16" s="239">
        <v>15.5</v>
      </c>
      <c r="J16" s="264">
        <v>2.0499999999999998</v>
      </c>
      <c r="K16" s="264"/>
      <c r="L16" s="264"/>
      <c r="M16" s="253">
        <v>0.3717409914142264</v>
      </c>
      <c r="N16" s="251">
        <v>5.6599871719305965E-2</v>
      </c>
      <c r="O16" s="251">
        <v>0.439</v>
      </c>
      <c r="P16" s="237">
        <v>1.6307070463697557</v>
      </c>
      <c r="Q16" s="239">
        <v>0.70657119366683718</v>
      </c>
      <c r="R16" s="239">
        <v>4.8105221369178217</v>
      </c>
      <c r="S16" s="239">
        <v>7.7296379194858877</v>
      </c>
      <c r="T16" s="239">
        <v>11.666339239851801</v>
      </c>
      <c r="U16" s="239">
        <v>32.623491545043485</v>
      </c>
      <c r="V16" s="239">
        <v>5.4132319290766269</v>
      </c>
      <c r="W16" s="239">
        <v>35.858619309093498</v>
      </c>
      <c r="X16" s="239">
        <v>22.934970757820999</v>
      </c>
      <c r="Y16" s="239">
        <v>6.5588620479404387</v>
      </c>
      <c r="Z16" s="239">
        <v>8.700588808367975</v>
      </c>
      <c r="AA16" s="239">
        <v>37.100706655032667</v>
      </c>
      <c r="AB16" s="239">
        <v>32.704138614193646</v>
      </c>
      <c r="AC16" s="249">
        <v>61.234807406228938</v>
      </c>
      <c r="AD16" s="239">
        <v>2.4447557282253229</v>
      </c>
      <c r="AE16" s="239">
        <v>6.6413725659005207</v>
      </c>
      <c r="AF16" s="239">
        <v>14.713150486264629</v>
      </c>
      <c r="AG16" s="239">
        <v>15.373099192907073</v>
      </c>
      <c r="AH16" s="239">
        <v>2.7675963318326282</v>
      </c>
      <c r="AI16" s="237">
        <v>0</v>
      </c>
      <c r="AJ16" s="239">
        <v>1.2671514590088002</v>
      </c>
      <c r="AK16" s="239">
        <v>0</v>
      </c>
      <c r="AL16" s="239">
        <v>0</v>
      </c>
      <c r="AM16" s="239">
        <v>0.41077350625289483</v>
      </c>
      <c r="AN16" s="239">
        <v>0.71580361278369597</v>
      </c>
      <c r="AO16" s="239">
        <v>0.18680425410624577</v>
      </c>
      <c r="AP16" s="239">
        <v>0.56612320518758685</v>
      </c>
      <c r="AQ16" s="239">
        <v>9.826771653543305E-2</v>
      </c>
      <c r="AR16" s="239">
        <v>0.50289949050486327</v>
      </c>
      <c r="AS16" s="239">
        <v>0.26084298286243629</v>
      </c>
      <c r="AT16" s="239">
        <v>0</v>
      </c>
      <c r="AU16" s="239">
        <v>0</v>
      </c>
      <c r="AV16" s="239">
        <v>0</v>
      </c>
      <c r="AW16" s="239">
        <v>0</v>
      </c>
      <c r="AX16" s="239">
        <v>0</v>
      </c>
      <c r="AY16" s="239">
        <v>0</v>
      </c>
      <c r="AZ16" s="240">
        <v>3.5523390458545618</v>
      </c>
      <c r="BA16" s="239">
        <v>0</v>
      </c>
      <c r="BB16" s="239">
        <v>0</v>
      </c>
      <c r="BC16" s="239">
        <v>0</v>
      </c>
      <c r="BD16" s="239">
        <v>0</v>
      </c>
      <c r="BE16" s="239">
        <v>0.42377952755905512</v>
      </c>
      <c r="BF16" s="239">
        <v>0</v>
      </c>
      <c r="BG16" s="239">
        <v>0</v>
      </c>
      <c r="BH16" s="239">
        <v>0</v>
      </c>
      <c r="BI16" s="239">
        <v>0</v>
      </c>
      <c r="BJ16" s="239">
        <v>0</v>
      </c>
      <c r="BK16" s="239">
        <v>0</v>
      </c>
    </row>
    <row r="17" spans="1:63" s="38" customFormat="1" x14ac:dyDescent="0.3">
      <c r="A17" s="633">
        <v>2017</v>
      </c>
      <c r="B17" s="633" t="s">
        <v>122</v>
      </c>
      <c r="C17" s="634">
        <v>42907</v>
      </c>
      <c r="D17" s="634" t="s">
        <v>18</v>
      </c>
      <c r="E17" s="634" t="s">
        <v>216</v>
      </c>
      <c r="F17" s="635" t="s">
        <v>1273</v>
      </c>
      <c r="G17" s="635"/>
      <c r="H17" s="634" t="s">
        <v>54</v>
      </c>
      <c r="I17" s="636">
        <v>23.6</v>
      </c>
      <c r="J17" s="637">
        <v>1.55</v>
      </c>
      <c r="K17" s="637"/>
      <c r="L17" s="637"/>
      <c r="M17" s="638">
        <v>7.5999999999999998E-2</v>
      </c>
      <c r="N17" s="639">
        <v>2.5000000000000001E-2</v>
      </c>
      <c r="O17" s="639">
        <v>0.246</v>
      </c>
      <c r="P17" s="640">
        <v>0.64994494570435468</v>
      </c>
      <c r="Q17" s="636">
        <v>0.42728123227814618</v>
      </c>
      <c r="R17" s="636">
        <v>1.3433886065849485</v>
      </c>
      <c r="S17" s="636">
        <v>2.0941098541693965</v>
      </c>
      <c r="T17" s="636">
        <v>2.945773609423938</v>
      </c>
      <c r="U17" s="636">
        <v>8.6103117631724082</v>
      </c>
      <c r="V17" s="636">
        <v>1.3947316003272929</v>
      </c>
      <c r="W17" s="636">
        <v>8.5336047013745215</v>
      </c>
      <c r="X17" s="636">
        <v>6.2305085847149417</v>
      </c>
      <c r="Y17" s="636">
        <v>1.9702757549353918</v>
      </c>
      <c r="Z17" s="636">
        <v>2.9502292749451895</v>
      </c>
      <c r="AA17" s="636">
        <v>10.403681831804548</v>
      </c>
      <c r="AB17" s="636">
        <v>10.473443800571049</v>
      </c>
      <c r="AC17" s="641">
        <v>18.403302261291223</v>
      </c>
      <c r="AD17" s="636">
        <v>0.8850645854118071</v>
      </c>
      <c r="AE17" s="636">
        <v>2.3056220384989472</v>
      </c>
      <c r="AF17" s="636">
        <v>5.8671490185106112</v>
      </c>
      <c r="AG17" s="636">
        <v>6.4656372253584724</v>
      </c>
      <c r="AH17" s="636">
        <v>1.1996002991102495</v>
      </c>
      <c r="AI17" s="640">
        <v>0</v>
      </c>
      <c r="AJ17" s="636">
        <v>0</v>
      </c>
      <c r="AK17" s="636">
        <v>0</v>
      </c>
      <c r="AL17" s="636">
        <v>0</v>
      </c>
      <c r="AM17" s="636">
        <v>0.57278801892195752</v>
      </c>
      <c r="AN17" s="636">
        <v>1.2445599372096476</v>
      </c>
      <c r="AO17" s="636">
        <v>0.23437788108669083</v>
      </c>
      <c r="AP17" s="636">
        <v>0.54071402812838087</v>
      </c>
      <c r="AQ17" s="636">
        <v>0.11412995057381051</v>
      </c>
      <c r="AR17" s="636">
        <v>0</v>
      </c>
      <c r="AS17" s="636">
        <v>0.63925245539975817</v>
      </c>
      <c r="AT17" s="636">
        <v>0</v>
      </c>
      <c r="AU17" s="636">
        <v>0</v>
      </c>
      <c r="AV17" s="636">
        <v>0</v>
      </c>
      <c r="AW17" s="636">
        <v>0</v>
      </c>
      <c r="AX17" s="636">
        <v>0</v>
      </c>
      <c r="AY17" s="636">
        <v>0</v>
      </c>
      <c r="AZ17" s="642">
        <v>18.167281135317452</v>
      </c>
      <c r="BA17" s="636">
        <v>0</v>
      </c>
      <c r="BB17" s="636">
        <v>0</v>
      </c>
      <c r="BC17" s="636">
        <v>0</v>
      </c>
      <c r="BD17" s="636">
        <v>0</v>
      </c>
      <c r="BE17" s="636">
        <v>2.6445005409304003</v>
      </c>
      <c r="BF17" s="636">
        <v>0.10236948728283236</v>
      </c>
      <c r="BG17" s="636">
        <v>0</v>
      </c>
      <c r="BH17" s="636">
        <v>0</v>
      </c>
      <c r="BI17" s="636">
        <v>0</v>
      </c>
      <c r="BJ17" s="636">
        <v>0</v>
      </c>
      <c r="BK17" s="636">
        <v>0</v>
      </c>
    </row>
    <row r="18" spans="1:63" s="655" customFormat="1" x14ac:dyDescent="0.3">
      <c r="A18" s="644">
        <v>2017</v>
      </c>
      <c r="B18" s="644" t="s">
        <v>123</v>
      </c>
      <c r="C18" s="645">
        <v>43018</v>
      </c>
      <c r="D18" s="645" t="s">
        <v>19</v>
      </c>
      <c r="E18" s="645" t="s">
        <v>221</v>
      </c>
      <c r="F18" s="646" t="s">
        <v>1252</v>
      </c>
      <c r="G18" s="646"/>
      <c r="H18" s="645" t="s">
        <v>76</v>
      </c>
      <c r="I18" s="647">
        <v>19.600000000000001</v>
      </c>
      <c r="J18" s="648">
        <v>3.79</v>
      </c>
      <c r="K18" s="648">
        <v>-16.798500000000001</v>
      </c>
      <c r="L18" s="648">
        <v>13.765000000000002</v>
      </c>
      <c r="M18" s="649">
        <v>1.2E-2</v>
      </c>
      <c r="N18" s="650">
        <v>1.2E-2</v>
      </c>
      <c r="O18" s="651"/>
      <c r="P18" s="652">
        <v>1.7</v>
      </c>
      <c r="Q18" s="647">
        <v>1.27</v>
      </c>
      <c r="R18" s="647">
        <v>2.36</v>
      </c>
      <c r="S18" s="647">
        <v>3.42</v>
      </c>
      <c r="T18" s="647">
        <v>5.0573779397688945</v>
      </c>
      <c r="U18" s="647">
        <v>2.515055824225624</v>
      </c>
      <c r="V18" s="647">
        <v>0.85</v>
      </c>
      <c r="W18" s="647">
        <v>1.8874199544824295</v>
      </c>
      <c r="X18" s="647">
        <v>6.2524851231819483</v>
      </c>
      <c r="Y18" s="647">
        <v>0.40867867068369657</v>
      </c>
      <c r="Z18" s="647">
        <v>0.52234994871345264</v>
      </c>
      <c r="AA18" s="647">
        <v>14.68</v>
      </c>
      <c r="AB18" s="647">
        <v>2.3559161205910639</v>
      </c>
      <c r="AC18" s="653">
        <v>10.821763881655126</v>
      </c>
      <c r="AD18" s="647">
        <v>2.4521634785771718</v>
      </c>
      <c r="AE18" s="647">
        <v>2.84</v>
      </c>
      <c r="AF18" s="647">
        <v>3.26</v>
      </c>
      <c r="AG18" s="647">
        <v>2.21</v>
      </c>
      <c r="AH18" s="647">
        <v>0.77</v>
      </c>
      <c r="AI18" s="652">
        <v>0</v>
      </c>
      <c r="AJ18" s="647">
        <v>0</v>
      </c>
      <c r="AK18" s="647">
        <v>0</v>
      </c>
      <c r="AL18" s="647">
        <v>0</v>
      </c>
      <c r="AM18" s="647">
        <v>0.63645384016295237</v>
      </c>
      <c r="AN18" s="647">
        <v>1.1036301733130351</v>
      </c>
      <c r="AO18" s="647">
        <v>0.50037817517373595</v>
      </c>
      <c r="AP18" s="647">
        <v>1.4665783009825069</v>
      </c>
      <c r="AQ18" s="647">
        <v>0.60509525521207774</v>
      </c>
      <c r="AR18" s="647">
        <v>1.7277325964533912</v>
      </c>
      <c r="AS18" s="647">
        <v>7.7686115927319896</v>
      </c>
      <c r="AT18" s="647">
        <v>0</v>
      </c>
      <c r="AU18" s="647">
        <v>0.60685133596932672</v>
      </c>
      <c r="AV18" s="647">
        <v>1.756833363287803</v>
      </c>
      <c r="AW18" s="647">
        <v>0</v>
      </c>
      <c r="AX18" s="647">
        <v>0</v>
      </c>
      <c r="AY18" s="647">
        <v>0</v>
      </c>
      <c r="AZ18" s="654">
        <v>7.8616630368898095</v>
      </c>
      <c r="BA18" s="647">
        <v>0.96438272649102785</v>
      </c>
      <c r="BB18" s="647">
        <v>0</v>
      </c>
      <c r="BC18" s="647">
        <v>0</v>
      </c>
      <c r="BD18" s="647">
        <v>0</v>
      </c>
      <c r="BE18" s="647">
        <v>2.2515463994728018</v>
      </c>
      <c r="BF18" s="647">
        <v>0.10586658279415291</v>
      </c>
      <c r="BG18" s="647">
        <v>0</v>
      </c>
      <c r="BH18" s="647">
        <v>0</v>
      </c>
      <c r="BI18" s="647">
        <v>0</v>
      </c>
      <c r="BJ18" s="647">
        <v>0</v>
      </c>
      <c r="BK18" s="647">
        <v>0</v>
      </c>
    </row>
    <row r="19" spans="1:63" x14ac:dyDescent="0.3">
      <c r="A19" s="261">
        <v>2017</v>
      </c>
      <c r="B19" s="261" t="s">
        <v>123</v>
      </c>
      <c r="C19" s="262">
        <v>43024</v>
      </c>
      <c r="D19" s="262" t="s">
        <v>5</v>
      </c>
      <c r="E19" s="262" t="s">
        <v>220</v>
      </c>
      <c r="F19" s="263" t="s">
        <v>1405</v>
      </c>
      <c r="G19" s="263" t="s">
        <v>1538</v>
      </c>
      <c r="H19" s="262" t="s">
        <v>70</v>
      </c>
      <c r="I19" s="239">
        <v>9.8000000000000007</v>
      </c>
      <c r="J19" s="264">
        <v>2.3159999999999998</v>
      </c>
      <c r="K19" s="264"/>
      <c r="L19" s="264"/>
      <c r="M19" s="256">
        <v>7.1176786123664142</v>
      </c>
      <c r="N19" s="254">
        <v>2.8767088076857248</v>
      </c>
      <c r="O19" s="254">
        <v>29.74</v>
      </c>
      <c r="P19" s="237">
        <v>1.4552326937724185</v>
      </c>
      <c r="Q19" s="239">
        <v>0.75749950680852418</v>
      </c>
      <c r="R19" s="239">
        <v>2.8037220343645495</v>
      </c>
      <c r="S19" s="239">
        <v>4.158477140200123</v>
      </c>
      <c r="T19" s="239">
        <v>6.6500809070240008</v>
      </c>
      <c r="U19" s="239">
        <v>17.973369338990217</v>
      </c>
      <c r="V19" s="239">
        <v>3.0143168103442703</v>
      </c>
      <c r="W19" s="239">
        <v>12.905318933647264</v>
      </c>
      <c r="X19" s="239">
        <v>14.916007855614108</v>
      </c>
      <c r="Y19" s="239">
        <v>5.0202662897086014</v>
      </c>
      <c r="Z19" s="239">
        <v>5.4394748673663411</v>
      </c>
      <c r="AA19" s="239">
        <v>33.343237208066782</v>
      </c>
      <c r="AB19" s="239">
        <v>24.652008128763956</v>
      </c>
      <c r="AC19" s="249">
        <v>63.812440462815687</v>
      </c>
      <c r="AD19" s="239">
        <v>1.6394594874576285</v>
      </c>
      <c r="AE19" s="239">
        <v>7.3710810035613026</v>
      </c>
      <c r="AF19" s="239">
        <v>16.320954779559404</v>
      </c>
      <c r="AG19" s="239">
        <v>22.440386484100756</v>
      </c>
      <c r="AH19" s="239">
        <v>2.876009936929945</v>
      </c>
      <c r="AI19" s="237">
        <v>0</v>
      </c>
      <c r="AJ19" s="239">
        <v>0</v>
      </c>
      <c r="AK19" s="239">
        <v>0</v>
      </c>
      <c r="AL19" s="239">
        <v>0</v>
      </c>
      <c r="AM19" s="239">
        <v>0.28343834797406064</v>
      </c>
      <c r="AN19" s="239">
        <v>0</v>
      </c>
      <c r="AO19" s="239">
        <v>0.35696563703968387</v>
      </c>
      <c r="AP19" s="239">
        <v>0.72427907832405825</v>
      </c>
      <c r="AQ19" s="239">
        <v>0</v>
      </c>
      <c r="AR19" s="239">
        <v>1.2170169709791658</v>
      </c>
      <c r="AS19" s="239">
        <v>0</v>
      </c>
      <c r="AT19" s="239">
        <v>0</v>
      </c>
      <c r="AU19" s="239">
        <v>0</v>
      </c>
      <c r="AV19" s="239">
        <v>0</v>
      </c>
      <c r="AW19" s="239">
        <v>0</v>
      </c>
      <c r="AX19" s="239">
        <v>0</v>
      </c>
      <c r="AY19" s="239">
        <v>0</v>
      </c>
      <c r="AZ19" s="240">
        <v>2.0074690705054499</v>
      </c>
      <c r="BA19" s="239">
        <v>0</v>
      </c>
      <c r="BB19" s="239">
        <v>0</v>
      </c>
      <c r="BC19" s="239">
        <v>0</v>
      </c>
      <c r="BD19" s="239">
        <v>0</v>
      </c>
      <c r="BE19" s="239">
        <v>0.2135767833325668</v>
      </c>
      <c r="BF19" s="239">
        <v>3.0796118290944214E-2</v>
      </c>
      <c r="BG19" s="239">
        <v>0</v>
      </c>
      <c r="BH19" s="239">
        <v>0</v>
      </c>
      <c r="BI19" s="239">
        <v>0</v>
      </c>
      <c r="BJ19" s="239">
        <v>0</v>
      </c>
      <c r="BK19" s="239">
        <v>0</v>
      </c>
    </row>
    <row r="20" spans="1:63" x14ac:dyDescent="0.3">
      <c r="A20" s="261">
        <v>2017</v>
      </c>
      <c r="B20" s="261" t="s">
        <v>123</v>
      </c>
      <c r="C20" s="262">
        <v>43025</v>
      </c>
      <c r="D20" s="262" t="s">
        <v>5</v>
      </c>
      <c r="E20" s="262" t="s">
        <v>168</v>
      </c>
      <c r="F20" s="263" t="s">
        <v>1273</v>
      </c>
      <c r="G20" s="263"/>
      <c r="H20" s="262" t="s">
        <v>73</v>
      </c>
      <c r="I20" s="239">
        <v>21.5</v>
      </c>
      <c r="J20" s="264"/>
      <c r="K20" s="264"/>
      <c r="L20" s="264"/>
      <c r="M20" s="238"/>
      <c r="N20" s="264"/>
      <c r="O20" s="264"/>
      <c r="P20" s="237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49"/>
      <c r="AD20" s="239"/>
      <c r="AE20" s="239"/>
      <c r="AF20" s="239"/>
      <c r="AG20" s="239"/>
      <c r="AH20" s="239"/>
      <c r="AI20" s="237">
        <v>10.251521896227779</v>
      </c>
      <c r="AJ20" s="239">
        <v>0</v>
      </c>
      <c r="AK20" s="239">
        <v>0</v>
      </c>
      <c r="AL20" s="239">
        <v>0</v>
      </c>
      <c r="AM20" s="239">
        <v>0.71713831478537371</v>
      </c>
      <c r="AN20" s="239">
        <v>1.7495707472178061</v>
      </c>
      <c r="AO20" s="239">
        <v>0.42470605705899828</v>
      </c>
      <c r="AP20" s="239">
        <v>0.95395866454689993</v>
      </c>
      <c r="AQ20" s="239">
        <v>0</v>
      </c>
      <c r="AR20" s="239">
        <v>0</v>
      </c>
      <c r="AS20" s="239">
        <v>0.99287758346581867</v>
      </c>
      <c r="AT20" s="239">
        <v>0</v>
      </c>
      <c r="AU20" s="239">
        <v>0</v>
      </c>
      <c r="AV20" s="239">
        <v>0.65437201907790143</v>
      </c>
      <c r="AW20" s="239">
        <v>0</v>
      </c>
      <c r="AX20" s="239">
        <v>0</v>
      </c>
      <c r="AY20" s="239">
        <v>0</v>
      </c>
      <c r="AZ20" s="240">
        <v>21.151614808085395</v>
      </c>
      <c r="BA20" s="239">
        <v>0.80915285032932105</v>
      </c>
      <c r="BB20" s="239">
        <v>0</v>
      </c>
      <c r="BC20" s="239">
        <v>0</v>
      </c>
      <c r="BD20" s="239">
        <v>0</v>
      </c>
      <c r="BE20" s="239">
        <v>7.2025437201907803</v>
      </c>
      <c r="BF20" s="239">
        <v>0.64413354531001588</v>
      </c>
      <c r="BG20" s="239">
        <v>1.2726868044515105</v>
      </c>
      <c r="BH20" s="239">
        <v>0</v>
      </c>
      <c r="BI20" s="239">
        <v>0</v>
      </c>
      <c r="BJ20" s="239">
        <v>0</v>
      </c>
      <c r="BK20" s="239">
        <v>0</v>
      </c>
    </row>
    <row r="21" spans="1:63" x14ac:dyDescent="0.3">
      <c r="A21" s="261">
        <v>2017</v>
      </c>
      <c r="B21" s="261" t="s">
        <v>123</v>
      </c>
      <c r="C21" s="262">
        <v>43024</v>
      </c>
      <c r="D21" s="262" t="s">
        <v>5</v>
      </c>
      <c r="E21" s="262" t="s">
        <v>224</v>
      </c>
      <c r="F21" s="263" t="s">
        <v>1545</v>
      </c>
      <c r="G21" s="263"/>
      <c r="H21" s="262" t="s">
        <v>74</v>
      </c>
      <c r="I21" s="239">
        <v>13.2</v>
      </c>
      <c r="J21" s="264">
        <v>1.4810000000000001</v>
      </c>
      <c r="K21" s="264"/>
      <c r="L21" s="264"/>
      <c r="M21" s="268">
        <v>0.02</v>
      </c>
      <c r="N21" s="47">
        <v>8.9999999999999993E-3</v>
      </c>
      <c r="O21" s="47">
        <v>2.5999999999999999E-2</v>
      </c>
      <c r="P21" s="237">
        <v>1.5231803831885107</v>
      </c>
      <c r="Q21" s="239">
        <v>0.52440644231114542</v>
      </c>
      <c r="R21" s="239">
        <v>2.7494458492098608</v>
      </c>
      <c r="S21" s="239">
        <v>3.3933340108131453</v>
      </c>
      <c r="T21" s="239">
        <v>6.4523525097888577</v>
      </c>
      <c r="U21" s="239">
        <v>16.223706275128951</v>
      </c>
      <c r="V21" s="239">
        <v>3.8305120634314878</v>
      </c>
      <c r="W21" s="239">
        <v>14.288004487246134</v>
      </c>
      <c r="X21" s="239">
        <v>16.357544297519553</v>
      </c>
      <c r="Y21" s="239">
        <v>4.7541144053554598</v>
      </c>
      <c r="Z21" s="239">
        <v>5.7632906598015516</v>
      </c>
      <c r="AA21" s="239">
        <v>31.206364544753121</v>
      </c>
      <c r="AB21" s="239">
        <v>24.796543506504925</v>
      </c>
      <c r="AC21" s="249">
        <v>58.029047102602753</v>
      </c>
      <c r="AD21" s="239">
        <v>1.5518243842474857</v>
      </c>
      <c r="AE21" s="239">
        <v>5.6730485216964901</v>
      </c>
      <c r="AF21" s="239">
        <v>11.743309348543034</v>
      </c>
      <c r="AG21" s="239">
        <v>12.19282957311092</v>
      </c>
      <c r="AH21" s="239">
        <v>1.7764134596971708</v>
      </c>
      <c r="AI21" s="237">
        <v>1.5972749366675891</v>
      </c>
      <c r="AJ21" s="239">
        <v>0</v>
      </c>
      <c r="AK21" s="239">
        <v>0</v>
      </c>
      <c r="AL21" s="239">
        <v>2.9365955155719448</v>
      </c>
      <c r="AM21" s="239">
        <v>2.8428965810150775</v>
      </c>
      <c r="AN21" s="239">
        <v>6.3550364550152194</v>
      </c>
      <c r="AO21" s="239">
        <v>1.6657135908144618</v>
      </c>
      <c r="AP21" s="239">
        <v>1.2925037162879596</v>
      </c>
      <c r="AQ21" s="239">
        <v>0.18194945848375457</v>
      </c>
      <c r="AR21" s="239">
        <v>0</v>
      </c>
      <c r="AS21" s="239">
        <v>0.59879663056558374</v>
      </c>
      <c r="AT21" s="239">
        <v>0</v>
      </c>
      <c r="AU21" s="239">
        <v>0</v>
      </c>
      <c r="AV21" s="239">
        <v>0.67224463792737321</v>
      </c>
      <c r="AW21" s="239">
        <v>0</v>
      </c>
      <c r="AX21" s="239">
        <v>0</v>
      </c>
      <c r="AY21" s="239">
        <v>0</v>
      </c>
      <c r="AZ21" s="240">
        <v>21.474792949670846</v>
      </c>
      <c r="BA21" s="239">
        <v>1.9696043038153894</v>
      </c>
      <c r="BB21" s="239">
        <v>0</v>
      </c>
      <c r="BC21" s="239">
        <v>0</v>
      </c>
      <c r="BD21" s="239">
        <v>0</v>
      </c>
      <c r="BE21" s="239">
        <v>4.551794436186027</v>
      </c>
      <c r="BF21" s="239">
        <v>1.7004884264174986</v>
      </c>
      <c r="BG21" s="239">
        <v>0.43448715226162676</v>
      </c>
      <c r="BH21" s="239">
        <v>0</v>
      </c>
      <c r="BI21" s="239">
        <v>0</v>
      </c>
      <c r="BJ21" s="239">
        <v>0</v>
      </c>
      <c r="BK21" s="239">
        <v>0</v>
      </c>
    </row>
    <row r="22" spans="1:63" x14ac:dyDescent="0.3">
      <c r="A22" s="261">
        <v>2017</v>
      </c>
      <c r="B22" s="261" t="s">
        <v>123</v>
      </c>
      <c r="C22" s="262">
        <v>43025</v>
      </c>
      <c r="D22" s="262" t="s">
        <v>5</v>
      </c>
      <c r="E22" s="262" t="s">
        <v>224</v>
      </c>
      <c r="F22" s="263" t="s">
        <v>1387</v>
      </c>
      <c r="G22" s="263"/>
      <c r="H22" s="262" t="s">
        <v>75</v>
      </c>
      <c r="I22" s="239">
        <v>18.600000000000001</v>
      </c>
      <c r="J22" s="264">
        <v>1.2789999999999999</v>
      </c>
      <c r="K22" s="264"/>
      <c r="L22" s="264"/>
      <c r="M22" s="256">
        <v>0.26300000000000001</v>
      </c>
      <c r="N22" s="254">
        <v>8.2000000000000003E-2</v>
      </c>
      <c r="O22" s="254">
        <v>0.78700000000000003</v>
      </c>
      <c r="P22" s="237">
        <v>1.1894773485482328</v>
      </c>
      <c r="Q22" s="239">
        <v>0.47370227451324026</v>
      </c>
      <c r="R22" s="239">
        <v>3.3776457861732387</v>
      </c>
      <c r="S22" s="239">
        <v>5.7724773688099713</v>
      </c>
      <c r="T22" s="239">
        <v>7.9984326088003925</v>
      </c>
      <c r="U22" s="239">
        <v>17.239132557511429</v>
      </c>
      <c r="V22" s="239">
        <v>2.2783571855191505</v>
      </c>
      <c r="W22" s="239">
        <v>10.715742907472499</v>
      </c>
      <c r="X22" s="239">
        <v>11.053103114870918</v>
      </c>
      <c r="Y22" s="239">
        <v>5.291507457983597</v>
      </c>
      <c r="Z22" s="239">
        <v>4.9693151078126352</v>
      </c>
      <c r="AA22" s="239">
        <v>26.180858653518655</v>
      </c>
      <c r="AB22" s="239">
        <v>18.139676165386106</v>
      </c>
      <c r="AC22" s="249">
        <v>42.927342882047604</v>
      </c>
      <c r="AD22" s="239">
        <v>0.85737723785274567</v>
      </c>
      <c r="AE22" s="239">
        <v>6.0794648465070154</v>
      </c>
      <c r="AF22" s="239">
        <v>11.678045366416789</v>
      </c>
      <c r="AG22" s="239">
        <v>7.3045602529785398</v>
      </c>
      <c r="AH22" s="239">
        <v>2.9085108401998587</v>
      </c>
      <c r="AI22" s="237">
        <v>0</v>
      </c>
      <c r="AJ22" s="239">
        <v>1.8823144062734822</v>
      </c>
      <c r="AK22" s="239">
        <v>0</v>
      </c>
      <c r="AL22" s="239">
        <v>0</v>
      </c>
      <c r="AM22" s="239">
        <v>0</v>
      </c>
      <c r="AN22" s="239">
        <v>0</v>
      </c>
      <c r="AO22" s="239">
        <v>0</v>
      </c>
      <c r="AP22" s="239">
        <v>0.44097030885724747</v>
      </c>
      <c r="AQ22" s="239">
        <v>9.9458584613013226E-2</v>
      </c>
      <c r="AR22" s="239">
        <v>0.64860407313924584</v>
      </c>
      <c r="AS22" s="239">
        <v>1.3246989460704031</v>
      </c>
      <c r="AT22" s="239">
        <v>0</v>
      </c>
      <c r="AU22" s="239">
        <v>0.15846322806882332</v>
      </c>
      <c r="AV22" s="239">
        <v>0.27826053447910443</v>
      </c>
      <c r="AW22" s="239">
        <v>0</v>
      </c>
      <c r="AX22" s="239">
        <v>0</v>
      </c>
      <c r="AY22" s="239">
        <v>0</v>
      </c>
      <c r="AZ22" s="240">
        <v>1.6058650122348317</v>
      </c>
      <c r="BA22" s="239">
        <v>0</v>
      </c>
      <c r="BB22" s="239">
        <v>0</v>
      </c>
      <c r="BC22" s="239">
        <v>0</v>
      </c>
      <c r="BD22" s="239">
        <v>0</v>
      </c>
      <c r="BE22" s="239">
        <v>0.32363152925762512</v>
      </c>
      <c r="BF22" s="239">
        <v>0.17991946205275428</v>
      </c>
      <c r="BG22" s="239">
        <v>0.25546328587117778</v>
      </c>
      <c r="BH22" s="239">
        <v>0</v>
      </c>
      <c r="BI22" s="239">
        <v>0</v>
      </c>
      <c r="BJ22" s="239">
        <v>0</v>
      </c>
      <c r="BK22" s="239">
        <v>0</v>
      </c>
    </row>
    <row r="23" spans="1:63" x14ac:dyDescent="0.3">
      <c r="A23" s="261">
        <v>2017</v>
      </c>
      <c r="B23" s="261" t="s">
        <v>123</v>
      </c>
      <c r="C23" s="262">
        <v>43024</v>
      </c>
      <c r="D23" s="262" t="s">
        <v>5</v>
      </c>
      <c r="E23" s="262" t="s">
        <v>220</v>
      </c>
      <c r="F23" s="263" t="s">
        <v>1273</v>
      </c>
      <c r="G23" s="263" t="s">
        <v>1537</v>
      </c>
      <c r="H23" s="262" t="s">
        <v>72</v>
      </c>
      <c r="I23" s="239">
        <v>30.5</v>
      </c>
      <c r="J23" s="264">
        <v>1.024</v>
      </c>
      <c r="K23" s="264"/>
      <c r="L23" s="264"/>
      <c r="M23" s="256">
        <v>0.13500000000000001</v>
      </c>
      <c r="N23" s="254">
        <v>3.2812316440579713E-2</v>
      </c>
      <c r="O23" s="254">
        <v>0.23899999999999999</v>
      </c>
      <c r="P23" s="237">
        <v>0.91797520775769725</v>
      </c>
      <c r="Q23" s="239">
        <v>0.4815217209922516</v>
      </c>
      <c r="R23" s="239">
        <v>1.3667322976063616</v>
      </c>
      <c r="S23" s="239">
        <v>1.8798960497013801</v>
      </c>
      <c r="T23" s="239">
        <v>2.6217554559529201</v>
      </c>
      <c r="U23" s="239">
        <v>7.651160117200936</v>
      </c>
      <c r="V23" s="239">
        <v>1.3165448542119824</v>
      </c>
      <c r="W23" s="239">
        <v>8.7461455291822165</v>
      </c>
      <c r="X23" s="239">
        <v>6.2657227395826176</v>
      </c>
      <c r="Y23" s="239">
        <v>2.1207671657993377</v>
      </c>
      <c r="Z23" s="239">
        <v>2.9415140742600707</v>
      </c>
      <c r="AA23" s="239">
        <v>12.144879642874189</v>
      </c>
      <c r="AB23" s="239">
        <v>10.350487840901071</v>
      </c>
      <c r="AC23" s="249">
        <v>20.561463145925458</v>
      </c>
      <c r="AD23" s="239">
        <v>1.0121433614792175</v>
      </c>
      <c r="AE23" s="239">
        <v>2.9075564223308508</v>
      </c>
      <c r="AF23" s="239">
        <v>7.0872416335361699</v>
      </c>
      <c r="AG23" s="239">
        <v>6.6649805114769514</v>
      </c>
      <c r="AH23" s="239">
        <v>1.4933982275062478</v>
      </c>
      <c r="AI23" s="237">
        <v>0</v>
      </c>
      <c r="AJ23" s="239">
        <v>0</v>
      </c>
      <c r="AK23" s="239">
        <v>0</v>
      </c>
      <c r="AL23" s="239">
        <v>0</v>
      </c>
      <c r="AM23" s="239">
        <v>0.44982346018046293</v>
      </c>
      <c r="AN23" s="239">
        <v>0.83315717813213952</v>
      </c>
      <c r="AO23" s="239">
        <v>0.20292635387136115</v>
      </c>
      <c r="AP23" s="239">
        <v>0</v>
      </c>
      <c r="AQ23" s="239">
        <v>0</v>
      </c>
      <c r="AR23" s="239">
        <v>0</v>
      </c>
      <c r="AS23" s="239">
        <v>0.25287425287886833</v>
      </c>
      <c r="AT23" s="239">
        <v>0</v>
      </c>
      <c r="AU23" s="239">
        <v>0</v>
      </c>
      <c r="AV23" s="239">
        <v>0</v>
      </c>
      <c r="AW23" s="239">
        <v>0</v>
      </c>
      <c r="AX23" s="239">
        <v>0</v>
      </c>
      <c r="AY23" s="239">
        <v>0</v>
      </c>
      <c r="AZ23" s="240">
        <v>7.601970784390649</v>
      </c>
      <c r="BA23" s="239">
        <v>0</v>
      </c>
      <c r="BB23" s="239">
        <v>0</v>
      </c>
      <c r="BC23" s="239">
        <v>0</v>
      </c>
      <c r="BD23" s="239">
        <v>0</v>
      </c>
      <c r="BE23" s="239">
        <v>2.2171324394803036</v>
      </c>
      <c r="BF23" s="239">
        <v>0.10235155655043501</v>
      </c>
      <c r="BG23" s="239">
        <v>0</v>
      </c>
      <c r="BH23" s="239">
        <v>0</v>
      </c>
      <c r="BI23" s="239">
        <v>0</v>
      </c>
      <c r="BJ23" s="239">
        <v>0</v>
      </c>
      <c r="BK23" s="239">
        <v>0</v>
      </c>
    </row>
    <row r="24" spans="1:63" x14ac:dyDescent="0.3">
      <c r="A24" s="261">
        <v>2017</v>
      </c>
      <c r="B24" s="261" t="s">
        <v>123</v>
      </c>
      <c r="C24" s="262">
        <v>43024</v>
      </c>
      <c r="D24" s="262" t="s">
        <v>5</v>
      </c>
      <c r="E24" s="262" t="s">
        <v>223</v>
      </c>
      <c r="F24" s="263" t="s">
        <v>1190</v>
      </c>
      <c r="G24" s="263" t="s">
        <v>1538</v>
      </c>
      <c r="H24" s="262" t="s">
        <v>69</v>
      </c>
      <c r="I24" s="239">
        <v>12.3</v>
      </c>
      <c r="J24" s="264">
        <v>1.714</v>
      </c>
      <c r="K24" s="264"/>
      <c r="L24" s="264"/>
      <c r="M24" s="269">
        <v>1.7290000000000001</v>
      </c>
      <c r="N24" s="255">
        <v>0.74603536868998865</v>
      </c>
      <c r="O24" s="255">
        <v>7.49</v>
      </c>
      <c r="P24" s="237">
        <v>1.7326085468699286</v>
      </c>
      <c r="Q24" s="239">
        <v>1.0523399044274275</v>
      </c>
      <c r="R24" s="239">
        <v>2.7205987674857104</v>
      </c>
      <c r="S24" s="239">
        <v>3.9512263236172696</v>
      </c>
      <c r="T24" s="239">
        <v>5.6472572132288601</v>
      </c>
      <c r="U24" s="239">
        <v>13.719768329533963</v>
      </c>
      <c r="V24" s="239">
        <v>3.0014902806788584</v>
      </c>
      <c r="W24" s="239">
        <v>17.059746535759182</v>
      </c>
      <c r="X24" s="239">
        <v>10.010440906810665</v>
      </c>
      <c r="Y24" s="239">
        <v>3.9990374457191935</v>
      </c>
      <c r="Z24" s="239">
        <v>5.1822839418421172</v>
      </c>
      <c r="AA24" s="239">
        <v>24.682601774965406</v>
      </c>
      <c r="AB24" s="239">
        <v>18.947024247544299</v>
      </c>
      <c r="AC24" s="249">
        <v>43.478056387740551</v>
      </c>
      <c r="AD24" s="239">
        <v>1.7624814005889893</v>
      </c>
      <c r="AE24" s="239">
        <v>5.3947185320429547</v>
      </c>
      <c r="AF24" s="239">
        <v>13.395381369607364</v>
      </c>
      <c r="AG24" s="239">
        <v>13.463024058841022</v>
      </c>
      <c r="AH24" s="239">
        <v>2.6550915121382777</v>
      </c>
      <c r="AI24" s="237">
        <v>0</v>
      </c>
      <c r="AJ24" s="239">
        <v>0</v>
      </c>
      <c r="AK24" s="239">
        <v>0</v>
      </c>
      <c r="AL24" s="239">
        <v>3.2410234729009919</v>
      </c>
      <c r="AM24" s="239">
        <v>0.75167952112351788</v>
      </c>
      <c r="AN24" s="239">
        <v>2.2048946701968464</v>
      </c>
      <c r="AO24" s="239">
        <v>0.99058841239340834</v>
      </c>
      <c r="AP24" s="239">
        <v>1.5424703580062165</v>
      </c>
      <c r="AQ24" s="239">
        <v>0.2963324507885346</v>
      </c>
      <c r="AR24" s="239">
        <v>0</v>
      </c>
      <c r="AS24" s="239">
        <v>0.63651893634166001</v>
      </c>
      <c r="AT24" s="239">
        <v>0</v>
      </c>
      <c r="AU24" s="239">
        <v>0</v>
      </c>
      <c r="AV24" s="239">
        <v>0.21011626568435596</v>
      </c>
      <c r="AW24" s="239">
        <v>0</v>
      </c>
      <c r="AX24" s="239">
        <v>0</v>
      </c>
      <c r="AY24" s="239">
        <v>0</v>
      </c>
      <c r="AZ24" s="240">
        <v>5.4139380683780356</v>
      </c>
      <c r="BA24" s="239">
        <v>0</v>
      </c>
      <c r="BB24" s="239">
        <v>0</v>
      </c>
      <c r="BC24" s="239">
        <v>0</v>
      </c>
      <c r="BD24" s="239">
        <v>0</v>
      </c>
      <c r="BE24" s="239">
        <v>0.76081501093588122</v>
      </c>
      <c r="BF24" s="239">
        <v>0.21868078738344657</v>
      </c>
      <c r="BG24" s="239">
        <v>1.0480119719120524</v>
      </c>
      <c r="BH24" s="239">
        <v>0</v>
      </c>
      <c r="BI24" s="239">
        <v>0</v>
      </c>
      <c r="BJ24" s="239">
        <v>0</v>
      </c>
      <c r="BK24" s="239">
        <v>0</v>
      </c>
    </row>
    <row r="25" spans="1:63" x14ac:dyDescent="0.3">
      <c r="A25" s="261">
        <v>2017</v>
      </c>
      <c r="B25" s="261" t="s">
        <v>123</v>
      </c>
      <c r="C25" s="262" t="s">
        <v>168</v>
      </c>
      <c r="D25" s="262" t="s">
        <v>5</v>
      </c>
      <c r="E25" s="262" t="s">
        <v>220</v>
      </c>
      <c r="F25" s="263" t="s">
        <v>1405</v>
      </c>
      <c r="G25" s="263" t="s">
        <v>1537</v>
      </c>
      <c r="H25" s="262" t="s">
        <v>232</v>
      </c>
      <c r="I25" s="239">
        <v>8.1</v>
      </c>
      <c r="J25" s="264">
        <v>1.998</v>
      </c>
      <c r="K25" s="264"/>
      <c r="L25" s="264"/>
      <c r="M25" s="256">
        <v>7.4</v>
      </c>
      <c r="N25" s="254">
        <v>3.097</v>
      </c>
      <c r="O25" s="254">
        <v>43.195</v>
      </c>
      <c r="P25" s="237">
        <v>1.2444551992825372</v>
      </c>
      <c r="Q25" s="239">
        <v>0.54122802481919097</v>
      </c>
      <c r="R25" s="239">
        <v>1.9968513194873123</v>
      </c>
      <c r="S25" s="239">
        <v>3.9086621300185507</v>
      </c>
      <c r="T25" s="239">
        <v>6.0759910415289964</v>
      </c>
      <c r="U25" s="239">
        <v>19.362063198679795</v>
      </c>
      <c r="V25" s="239">
        <v>3.4873312973328274</v>
      </c>
      <c r="W25" s="239">
        <v>14.027469931522567</v>
      </c>
      <c r="X25" s="239">
        <v>17.683296640696696</v>
      </c>
      <c r="Y25" s="239">
        <v>6.297420073616367</v>
      </c>
      <c r="Z25" s="239">
        <v>6.3443784240446588</v>
      </c>
      <c r="AA25" s="239">
        <v>40.130215404356115</v>
      </c>
      <c r="AB25" s="239">
        <v>28.555107845681857</v>
      </c>
      <c r="AC25" s="249">
        <v>76.138589271308916</v>
      </c>
      <c r="AD25" s="239">
        <v>2.3419274466112538</v>
      </c>
      <c r="AE25" s="239">
        <v>10.002713592657095</v>
      </c>
      <c r="AF25" s="239">
        <v>20.164590837005804</v>
      </c>
      <c r="AG25" s="239">
        <v>27.550118615040518</v>
      </c>
      <c r="AH25" s="239">
        <v>3.5610737247534114</v>
      </c>
      <c r="AI25" s="237"/>
      <c r="AJ25" s="239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240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39"/>
    </row>
    <row r="26" spans="1:63" x14ac:dyDescent="0.3">
      <c r="A26" s="261">
        <v>2017</v>
      </c>
      <c r="B26" s="261" t="s">
        <v>123</v>
      </c>
      <c r="C26" s="262" t="s">
        <v>168</v>
      </c>
      <c r="D26" s="262" t="s">
        <v>5</v>
      </c>
      <c r="E26" s="262" t="s">
        <v>220</v>
      </c>
      <c r="F26" s="263" t="s">
        <v>1547</v>
      </c>
      <c r="G26" s="263"/>
      <c r="H26" s="262" t="s">
        <v>226</v>
      </c>
      <c r="I26" s="239">
        <v>13.1</v>
      </c>
      <c r="J26" s="264">
        <v>2.665</v>
      </c>
      <c r="K26" s="264"/>
      <c r="L26" s="264"/>
      <c r="M26" s="269">
        <v>0.42699999999999999</v>
      </c>
      <c r="N26" s="255">
        <v>0.13700000000000001</v>
      </c>
      <c r="O26" s="255">
        <v>1.718</v>
      </c>
      <c r="P26" s="237">
        <v>1.1504225383730937</v>
      </c>
      <c r="Q26" s="239">
        <v>0.48142474380026468</v>
      </c>
      <c r="R26" s="239">
        <v>3.85773903486588</v>
      </c>
      <c r="S26" s="239">
        <v>5.3042169593244033</v>
      </c>
      <c r="T26" s="239">
        <v>8.9315316242979765</v>
      </c>
      <c r="U26" s="239">
        <v>28.212309343019527</v>
      </c>
      <c r="V26" s="239">
        <v>4.3477021031761289</v>
      </c>
      <c r="W26" s="239">
        <v>30.094961052968518</v>
      </c>
      <c r="X26" s="239">
        <v>22.496925653317287</v>
      </c>
      <c r="Y26" s="239">
        <v>7.1906742508433563</v>
      </c>
      <c r="Z26" s="239">
        <v>10.744217964465674</v>
      </c>
      <c r="AA26" s="239">
        <v>38.912258558890386</v>
      </c>
      <c r="AB26" s="239">
        <v>40.544878843014899</v>
      </c>
      <c r="AC26" s="249">
        <v>75.7771299889109</v>
      </c>
      <c r="AD26" s="239">
        <v>2.4457810349140234</v>
      </c>
      <c r="AE26" s="239">
        <v>5.679532440181962</v>
      </c>
      <c r="AF26" s="239">
        <v>5.7799335731738095</v>
      </c>
      <c r="AG26" s="239">
        <v>23.7777567667952</v>
      </c>
      <c r="AH26" s="239">
        <v>1.9160946450094782</v>
      </c>
      <c r="AI26" s="237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240"/>
      <c r="BA26" s="239"/>
      <c r="BB26" s="239"/>
      <c r="BC26" s="239"/>
      <c r="BD26" s="239"/>
      <c r="BE26" s="239"/>
      <c r="BF26" s="239"/>
      <c r="BG26" s="239"/>
      <c r="BH26" s="239"/>
      <c r="BI26" s="239"/>
      <c r="BJ26" s="239"/>
      <c r="BK26" s="239"/>
    </row>
    <row r="27" spans="1:63" x14ac:dyDescent="0.3">
      <c r="A27" s="261">
        <v>2017</v>
      </c>
      <c r="B27" s="261" t="s">
        <v>123</v>
      </c>
      <c r="C27" s="262">
        <v>43024</v>
      </c>
      <c r="D27" s="262" t="s">
        <v>5</v>
      </c>
      <c r="E27" s="262" t="s">
        <v>168</v>
      </c>
      <c r="F27" s="263" t="s">
        <v>1405</v>
      </c>
      <c r="G27" s="263" t="s">
        <v>1539</v>
      </c>
      <c r="H27" s="262" t="s">
        <v>71</v>
      </c>
      <c r="I27" s="239">
        <v>9.3000000000000007</v>
      </c>
      <c r="J27" s="264">
        <v>2.105</v>
      </c>
      <c r="K27" s="264"/>
      <c r="L27" s="264"/>
      <c r="M27" s="238"/>
      <c r="N27" s="264"/>
      <c r="O27" s="264"/>
      <c r="P27" s="237">
        <v>1.3414031722714685</v>
      </c>
      <c r="Q27" s="239">
        <v>0.36570509605985846</v>
      </c>
      <c r="R27" s="239">
        <v>2.838482349442637</v>
      </c>
      <c r="S27" s="239">
        <v>3.9532454486763613</v>
      </c>
      <c r="T27" s="239">
        <v>6.3822667644096391</v>
      </c>
      <c r="U27" s="239">
        <v>19.547619151315129</v>
      </c>
      <c r="V27" s="239">
        <v>3.4937158628041218</v>
      </c>
      <c r="W27" s="239">
        <v>18.215741624848498</v>
      </c>
      <c r="X27" s="239">
        <v>16.154434308215919</v>
      </c>
      <c r="Y27" s="239">
        <v>6.3355093490257399</v>
      </c>
      <c r="Z27" s="239">
        <v>8.1328649871051404</v>
      </c>
      <c r="AA27" s="239">
        <v>36.895699926740207</v>
      </c>
      <c r="AB27" s="239">
        <v>29.773524919563954</v>
      </c>
      <c r="AC27" s="249">
        <v>64.403352410299107</v>
      </c>
      <c r="AD27" s="239">
        <v>2.1479564322055387</v>
      </c>
      <c r="AE27" s="239">
        <v>9.0345680799714412</v>
      </c>
      <c r="AF27" s="239">
        <v>19.866428767570845</v>
      </c>
      <c r="AG27" s="239">
        <v>22.963663687835613</v>
      </c>
      <c r="AH27" s="239">
        <v>3.7466355681669303</v>
      </c>
      <c r="AI27" s="237">
        <v>0</v>
      </c>
      <c r="AJ27" s="239">
        <v>0</v>
      </c>
      <c r="AK27" s="239">
        <v>0</v>
      </c>
      <c r="AL27" s="239">
        <v>0</v>
      </c>
      <c r="AM27" s="239">
        <v>0.57194570135746603</v>
      </c>
      <c r="AN27" s="239">
        <v>1.200533397261095</v>
      </c>
      <c r="AO27" s="239">
        <v>0.5738337985768388</v>
      </c>
      <c r="AP27" s="239">
        <v>1.357424110754847</v>
      </c>
      <c r="AQ27" s="239">
        <v>0.26798118126517034</v>
      </c>
      <c r="AR27" s="239">
        <v>1.7967996164334303</v>
      </c>
      <c r="AS27" s="239">
        <v>0.32648706961133922</v>
      </c>
      <c r="AT27" s="239">
        <v>0</v>
      </c>
      <c r="AU27" s="239">
        <v>0</v>
      </c>
      <c r="AV27" s="239">
        <v>0.12168050103383177</v>
      </c>
      <c r="AW27" s="239">
        <v>0</v>
      </c>
      <c r="AX27" s="239">
        <v>0</v>
      </c>
      <c r="AY27" s="239">
        <v>0</v>
      </c>
      <c r="AZ27" s="240">
        <v>4.5655808935902424</v>
      </c>
      <c r="BA27" s="239">
        <v>0</v>
      </c>
      <c r="BB27" s="239">
        <v>0</v>
      </c>
      <c r="BC27" s="239">
        <v>0</v>
      </c>
      <c r="BD27" s="239">
        <v>0</v>
      </c>
      <c r="BE27" s="239">
        <v>0.34989062359533724</v>
      </c>
      <c r="BF27" s="239">
        <v>5.6815798148092664E-2</v>
      </c>
      <c r="BG27" s="239">
        <v>0.31153995984537469</v>
      </c>
      <c r="BH27" s="239">
        <v>0</v>
      </c>
      <c r="BI27" s="239">
        <v>0</v>
      </c>
      <c r="BJ27" s="239">
        <v>0</v>
      </c>
      <c r="BK27" s="239">
        <v>0</v>
      </c>
    </row>
    <row r="28" spans="1:63" x14ac:dyDescent="0.3">
      <c r="A28" s="261">
        <v>2017</v>
      </c>
      <c r="B28" s="261" t="s">
        <v>123</v>
      </c>
      <c r="C28" s="262" t="s">
        <v>168</v>
      </c>
      <c r="D28" s="262" t="s">
        <v>5</v>
      </c>
      <c r="E28" s="262" t="s">
        <v>223</v>
      </c>
      <c r="F28" s="263" t="s">
        <v>1246</v>
      </c>
      <c r="G28" s="263"/>
      <c r="H28" s="262" t="s">
        <v>228</v>
      </c>
      <c r="I28" s="239">
        <v>8</v>
      </c>
      <c r="J28" s="264">
        <v>1.125</v>
      </c>
      <c r="K28" s="264"/>
      <c r="L28" s="264"/>
      <c r="M28" s="238"/>
      <c r="N28" s="264"/>
      <c r="O28" s="264"/>
      <c r="P28" s="237">
        <v>0.98286035190470311</v>
      </c>
      <c r="Q28" s="239">
        <v>0.21406140857830452</v>
      </c>
      <c r="R28" s="239">
        <v>2.0257262072703548</v>
      </c>
      <c r="S28" s="239">
        <v>3.1580299188697456</v>
      </c>
      <c r="T28" s="239">
        <v>4.9448971938229445</v>
      </c>
      <c r="U28" s="239">
        <v>12.426873584191672</v>
      </c>
      <c r="V28" s="239">
        <v>2.6092735109206568</v>
      </c>
      <c r="W28" s="239">
        <v>12.712800537492399</v>
      </c>
      <c r="X28" s="239">
        <v>9.3489037199819087</v>
      </c>
      <c r="Y28" s="239">
        <v>4.5173264489092411</v>
      </c>
      <c r="Z28" s="239">
        <v>4.8820477111959919</v>
      </c>
      <c r="AA28" s="239">
        <v>16.129618527954598</v>
      </c>
      <c r="AB28" s="239">
        <v>12.405102516045378</v>
      </c>
      <c r="AC28" s="249">
        <v>26.1293484879026</v>
      </c>
      <c r="AD28" s="239">
        <v>0.4868779865036163</v>
      </c>
      <c r="AE28" s="239">
        <v>1.0321713422389132</v>
      </c>
      <c r="AF28" s="239">
        <v>1.6868816896825751</v>
      </c>
      <c r="AG28" s="239">
        <v>9.3383210034831095</v>
      </c>
      <c r="AH28" s="239">
        <v>0.36813325256330998</v>
      </c>
      <c r="AI28" s="237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240"/>
      <c r="BA28" s="239"/>
      <c r="BB28" s="239"/>
      <c r="BC28" s="239"/>
      <c r="BD28" s="239"/>
      <c r="BE28" s="239"/>
      <c r="BF28" s="239"/>
      <c r="BG28" s="239"/>
      <c r="BH28" s="239"/>
      <c r="BI28" s="239"/>
      <c r="BJ28" s="239"/>
      <c r="BK28" s="239"/>
    </row>
    <row r="29" spans="1:63" x14ac:dyDescent="0.3">
      <c r="A29" s="261">
        <v>2017</v>
      </c>
      <c r="B29" s="261" t="s">
        <v>123</v>
      </c>
      <c r="C29" s="262">
        <v>43024</v>
      </c>
      <c r="D29" s="262" t="s">
        <v>5</v>
      </c>
      <c r="E29" s="262" t="s">
        <v>223</v>
      </c>
      <c r="F29" s="263" t="s">
        <v>1190</v>
      </c>
      <c r="G29" s="263" t="s">
        <v>1540</v>
      </c>
      <c r="H29" s="262" t="s">
        <v>68</v>
      </c>
      <c r="I29" s="239">
        <v>23.3</v>
      </c>
      <c r="J29" s="264">
        <v>0.75</v>
      </c>
      <c r="K29" s="264"/>
      <c r="L29" s="264"/>
      <c r="M29" s="238"/>
      <c r="N29" s="264"/>
      <c r="O29" s="264"/>
      <c r="P29" s="237">
        <v>0.41574566447586286</v>
      </c>
      <c r="Q29" s="239">
        <v>0.14940159052011687</v>
      </c>
      <c r="R29" s="239">
        <v>0.7592153933201341</v>
      </c>
      <c r="S29" s="239">
        <v>1.4304015377754822</v>
      </c>
      <c r="T29" s="239">
        <v>2.0229814611002084</v>
      </c>
      <c r="U29" s="239">
        <v>4.024641888779402</v>
      </c>
      <c r="V29" s="239">
        <v>0.7899355423290555</v>
      </c>
      <c r="W29" s="239">
        <v>4.0434133449973197</v>
      </c>
      <c r="X29" s="239">
        <v>2.6256510074818644</v>
      </c>
      <c r="Y29" s="239">
        <v>0.87182506926682857</v>
      </c>
      <c r="Z29" s="239">
        <v>1.0334167682151649</v>
      </c>
      <c r="AA29" s="239">
        <v>5.0718197479355656</v>
      </c>
      <c r="AB29" s="239">
        <v>4.1272410783455307</v>
      </c>
      <c r="AC29" s="249">
        <v>8.5132004727916506</v>
      </c>
      <c r="AD29" s="239">
        <v>0.31142453777584456</v>
      </c>
      <c r="AE29" s="239">
        <v>0.94943706401422712</v>
      </c>
      <c r="AF29" s="239">
        <v>2.3474616433620668</v>
      </c>
      <c r="AG29" s="239">
        <v>2.5943176677258792</v>
      </c>
      <c r="AH29" s="239">
        <v>0.4964667908818442</v>
      </c>
      <c r="AI29" s="237">
        <v>0</v>
      </c>
      <c r="AJ29" s="239">
        <v>0</v>
      </c>
      <c r="AK29" s="239">
        <v>0</v>
      </c>
      <c r="AL29" s="239">
        <v>0</v>
      </c>
      <c r="AM29" s="239">
        <v>0.24868072630981655</v>
      </c>
      <c r="AN29" s="239">
        <v>0</v>
      </c>
      <c r="AO29" s="239">
        <v>0.18718100274985089</v>
      </c>
      <c r="AP29" s="239">
        <v>0.51884338944581043</v>
      </c>
      <c r="AQ29" s="239">
        <v>0.14418384717230948</v>
      </c>
      <c r="AR29" s="239">
        <v>0.52503310005674297</v>
      </c>
      <c r="AS29" s="239">
        <v>0</v>
      </c>
      <c r="AT29" s="239">
        <v>0</v>
      </c>
      <c r="AU29" s="239">
        <v>0</v>
      </c>
      <c r="AV29" s="239">
        <v>0</v>
      </c>
      <c r="AW29" s="239">
        <v>0</v>
      </c>
      <c r="AX29" s="239">
        <v>0</v>
      </c>
      <c r="AY29" s="239">
        <v>0</v>
      </c>
      <c r="AZ29" s="240">
        <v>1.5901692831473426</v>
      </c>
      <c r="BA29" s="239">
        <v>0</v>
      </c>
      <c r="BB29" s="239">
        <v>0</v>
      </c>
      <c r="BC29" s="239">
        <v>0</v>
      </c>
      <c r="BD29" s="239">
        <v>0</v>
      </c>
      <c r="BE29" s="239">
        <v>0.3029317193115188</v>
      </c>
      <c r="BF29" s="239">
        <v>0</v>
      </c>
      <c r="BG29" s="239">
        <v>0.20498865140911671</v>
      </c>
      <c r="BH29" s="239">
        <v>0</v>
      </c>
      <c r="BI29" s="239">
        <v>0</v>
      </c>
      <c r="BJ29" s="239">
        <v>0</v>
      </c>
      <c r="BK29" s="239">
        <v>0</v>
      </c>
    </row>
    <row r="30" spans="1:63" x14ac:dyDescent="0.3">
      <c r="A30" s="261">
        <v>2017</v>
      </c>
      <c r="B30" s="261" t="s">
        <v>123</v>
      </c>
      <c r="C30" s="262" t="s">
        <v>168</v>
      </c>
      <c r="D30" s="262" t="s">
        <v>5</v>
      </c>
      <c r="E30" s="262" t="s">
        <v>229</v>
      </c>
      <c r="F30" s="263" t="s">
        <v>1382</v>
      </c>
      <c r="G30" s="263"/>
      <c r="H30" s="262" t="s">
        <v>231</v>
      </c>
      <c r="I30" s="239">
        <v>12.4</v>
      </c>
      <c r="J30" s="264">
        <v>1.665</v>
      </c>
      <c r="K30" s="264"/>
      <c r="L30" s="264"/>
      <c r="M30" s="238"/>
      <c r="N30" s="264"/>
      <c r="O30" s="264"/>
      <c r="P30" s="237">
        <v>3.0547609443803578</v>
      </c>
      <c r="Q30" s="239">
        <v>1.7694264800525044</v>
      </c>
      <c r="R30" s="239">
        <v>3.9498098968232993</v>
      </c>
      <c r="S30" s="239">
        <v>5.7489475959265066</v>
      </c>
      <c r="T30" s="239">
        <v>8.6541942949708144</v>
      </c>
      <c r="U30" s="239">
        <v>19.823139214621747</v>
      </c>
      <c r="V30" s="239">
        <v>4.636108851005071</v>
      </c>
      <c r="W30" s="239">
        <v>19.399902901954242</v>
      </c>
      <c r="X30" s="239">
        <v>17.204415834185077</v>
      </c>
      <c r="Y30" s="239">
        <v>6.4930061251606253</v>
      </c>
      <c r="Z30" s="239">
        <v>8.0909134458369714</v>
      </c>
      <c r="AA30" s="239">
        <v>33.117545010574595</v>
      </c>
      <c r="AB30" s="239">
        <v>23.570259580748385</v>
      </c>
      <c r="AC30" s="249">
        <v>54.939885490873714</v>
      </c>
      <c r="AD30" s="239">
        <v>3.0066207111289476</v>
      </c>
      <c r="AE30" s="239">
        <v>5.7804331821457682</v>
      </c>
      <c r="AF30" s="239">
        <v>10.007197732376714</v>
      </c>
      <c r="AG30" s="239">
        <v>19.644660134562422</v>
      </c>
      <c r="AH30" s="239">
        <v>2.6099189123420916</v>
      </c>
      <c r="AI30" s="237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40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</row>
    <row r="31" spans="1:63" s="38" customFormat="1" x14ac:dyDescent="0.3">
      <c r="A31" s="633">
        <v>2017</v>
      </c>
      <c r="B31" s="633" t="s">
        <v>123</v>
      </c>
      <c r="C31" s="634">
        <v>43033</v>
      </c>
      <c r="D31" s="634" t="s">
        <v>5</v>
      </c>
      <c r="E31" s="634" t="s">
        <v>222</v>
      </c>
      <c r="F31" s="635" t="s">
        <v>1252</v>
      </c>
      <c r="G31" s="635"/>
      <c r="H31" s="634" t="s">
        <v>99</v>
      </c>
      <c r="I31" s="636">
        <v>30.9</v>
      </c>
      <c r="J31" s="637">
        <v>3.2050000000000001</v>
      </c>
      <c r="K31" s="637">
        <v>-15.679500000000001</v>
      </c>
      <c r="L31" s="637">
        <v>13.923000000000002</v>
      </c>
      <c r="M31" s="656">
        <v>1.7000000000000001E-2</v>
      </c>
      <c r="N31" s="657">
        <v>3.0000000000000001E-3</v>
      </c>
      <c r="O31" s="657">
        <v>4.9000000000000002E-2</v>
      </c>
      <c r="P31" s="640">
        <v>0.48990293222697828</v>
      </c>
      <c r="Q31" s="636">
        <v>0.33847841293947317</v>
      </c>
      <c r="R31" s="636">
        <v>0.86229586237843259</v>
      </c>
      <c r="S31" s="636">
        <v>0.73934208367453624</v>
      </c>
      <c r="T31" s="636">
        <v>4.3699722664072951</v>
      </c>
      <c r="U31" s="636">
        <v>1.9206027038026967</v>
      </c>
      <c r="V31" s="636">
        <v>0.65122269357348772</v>
      </c>
      <c r="W31" s="636">
        <v>1.7514826128093288</v>
      </c>
      <c r="X31" s="636">
        <v>7.6194520996053186</v>
      </c>
      <c r="Y31" s="636">
        <v>0.40070788194317286</v>
      </c>
      <c r="Z31" s="636">
        <v>0.54370446904460779</v>
      </c>
      <c r="AA31" s="636">
        <v>5.0459308520612671</v>
      </c>
      <c r="AB31" s="636">
        <v>2.614715080677438</v>
      </c>
      <c r="AC31" s="641">
        <v>13.553249965107645</v>
      </c>
      <c r="AD31" s="636">
        <v>2.7095717775607486</v>
      </c>
      <c r="AE31" s="636">
        <v>5.7828938899879816</v>
      </c>
      <c r="AF31" s="636">
        <v>14.570643013634827</v>
      </c>
      <c r="AG31" s="636">
        <v>16.810974642676545</v>
      </c>
      <c r="AH31" s="658">
        <v>2.0394379500161728</v>
      </c>
      <c r="AI31" s="640">
        <v>0</v>
      </c>
      <c r="AJ31" s="636">
        <v>0</v>
      </c>
      <c r="AK31" s="636">
        <v>0</v>
      </c>
      <c r="AL31" s="636">
        <v>0</v>
      </c>
      <c r="AM31" s="636">
        <v>0.43822937625754521</v>
      </c>
      <c r="AN31" s="636">
        <v>0.80965794768611665</v>
      </c>
      <c r="AO31" s="636">
        <v>0.28627860678399203</v>
      </c>
      <c r="AP31" s="636">
        <v>0.76293052432240482</v>
      </c>
      <c r="AQ31" s="636">
        <v>0.24814770978814055</v>
      </c>
      <c r="AR31" s="636">
        <v>0</v>
      </c>
      <c r="AS31" s="636">
        <v>3.9425257426914424</v>
      </c>
      <c r="AT31" s="636">
        <v>0</v>
      </c>
      <c r="AU31" s="636">
        <v>0</v>
      </c>
      <c r="AV31" s="636">
        <v>0.42521008403361338</v>
      </c>
      <c r="AW31" s="636">
        <v>0</v>
      </c>
      <c r="AX31" s="636">
        <v>0</v>
      </c>
      <c r="AY31" s="636">
        <v>0</v>
      </c>
      <c r="AZ31" s="642">
        <v>4.5844715350929093</v>
      </c>
      <c r="BA31" s="636">
        <v>0.76530950408332332</v>
      </c>
      <c r="BB31" s="636">
        <v>0</v>
      </c>
      <c r="BC31" s="636">
        <v>0</v>
      </c>
      <c r="BD31" s="636">
        <v>0</v>
      </c>
      <c r="BE31" s="636">
        <v>0.65955734406438626</v>
      </c>
      <c r="BF31" s="636">
        <v>3.1506687181915009E-2</v>
      </c>
      <c r="BG31" s="636">
        <v>0</v>
      </c>
      <c r="BH31" s="636">
        <v>0</v>
      </c>
      <c r="BI31" s="636">
        <v>0</v>
      </c>
      <c r="BJ31" s="636">
        <v>0</v>
      </c>
      <c r="BK31" s="636">
        <v>0</v>
      </c>
    </row>
    <row r="32" spans="1:63" x14ac:dyDescent="0.3">
      <c r="A32" s="261">
        <v>2017</v>
      </c>
      <c r="B32" s="261" t="s">
        <v>123</v>
      </c>
      <c r="C32" s="262">
        <v>43026</v>
      </c>
      <c r="D32" s="117" t="s">
        <v>17</v>
      </c>
      <c r="E32" s="262" t="s">
        <v>235</v>
      </c>
      <c r="F32" s="263" t="s">
        <v>1546</v>
      </c>
      <c r="G32" s="263" t="s">
        <v>1541</v>
      </c>
      <c r="H32" s="262" t="s">
        <v>91</v>
      </c>
      <c r="I32" s="239">
        <v>13.3</v>
      </c>
      <c r="J32" s="264">
        <v>2.2240000000000002</v>
      </c>
      <c r="K32" s="264"/>
      <c r="L32" s="264"/>
      <c r="M32" s="256">
        <v>0.51</v>
      </c>
      <c r="N32" s="254">
        <v>0.02</v>
      </c>
      <c r="O32" s="254">
        <v>0.13100000000000001</v>
      </c>
      <c r="P32" s="237">
        <v>2.4650971299405722</v>
      </c>
      <c r="Q32" s="239">
        <v>1.3135222658457315</v>
      </c>
      <c r="R32" s="239">
        <v>9.1457330806284478</v>
      </c>
      <c r="S32" s="239">
        <v>18.322093708194636</v>
      </c>
      <c r="T32" s="239">
        <v>17.299023427280716</v>
      </c>
      <c r="U32" s="239">
        <v>140.92790515856902</v>
      </c>
      <c r="V32" s="239">
        <v>15.453943051472217</v>
      </c>
      <c r="W32" s="239">
        <v>146.17244941588061</v>
      </c>
      <c r="X32" s="239">
        <v>99.927766607507181</v>
      </c>
      <c r="Y32" s="239">
        <v>24.530566273517714</v>
      </c>
      <c r="Z32" s="239">
        <v>41.526388006571665</v>
      </c>
      <c r="AA32" s="239">
        <v>171.74196126219488</v>
      </c>
      <c r="AB32" s="239">
        <v>142.66148964343037</v>
      </c>
      <c r="AC32" s="249">
        <v>308.55120604866715</v>
      </c>
      <c r="AD32" s="239">
        <v>9.89118515627821</v>
      </c>
      <c r="AE32" s="239">
        <v>28.446697891021408</v>
      </c>
      <c r="AF32" s="239">
        <v>62.704485374914583</v>
      </c>
      <c r="AG32" s="239">
        <v>62.677535578862532</v>
      </c>
      <c r="AH32" s="239">
        <v>10.039041006022241</v>
      </c>
      <c r="AI32" s="237">
        <v>1.1951980520273979</v>
      </c>
      <c r="AJ32" s="239">
        <v>1.73702680906181</v>
      </c>
      <c r="AK32" s="239">
        <v>0</v>
      </c>
      <c r="AL32" s="239">
        <v>0</v>
      </c>
      <c r="AM32" s="239">
        <v>0.40157384100295707</v>
      </c>
      <c r="AN32" s="239">
        <v>1.4752559935482294</v>
      </c>
      <c r="AO32" s="239">
        <v>0.64753311890094312</v>
      </c>
      <c r="AP32" s="239">
        <v>1.1518218920305971</v>
      </c>
      <c r="AQ32" s="239">
        <v>0.14827341821647644</v>
      </c>
      <c r="AR32" s="239">
        <v>0</v>
      </c>
      <c r="AS32" s="239">
        <v>0.93194848358953075</v>
      </c>
      <c r="AT32" s="239">
        <v>0</v>
      </c>
      <c r="AU32" s="239">
        <v>0</v>
      </c>
      <c r="AV32" s="239">
        <v>0.17453016935897747</v>
      </c>
      <c r="AW32" s="239">
        <v>0</v>
      </c>
      <c r="AX32" s="239">
        <v>0</v>
      </c>
      <c r="AY32" s="239">
        <v>0</v>
      </c>
      <c r="AZ32" s="240">
        <v>3.7998582565556349</v>
      </c>
      <c r="BA32" s="239">
        <v>0</v>
      </c>
      <c r="BB32" s="239">
        <v>0</v>
      </c>
      <c r="BC32" s="239">
        <v>0</v>
      </c>
      <c r="BD32" s="239">
        <v>0</v>
      </c>
      <c r="BE32" s="239">
        <v>1.0518145604731297</v>
      </c>
      <c r="BF32" s="239">
        <v>0.19267821794276499</v>
      </c>
      <c r="BG32" s="239">
        <v>0.25870622449228969</v>
      </c>
      <c r="BH32" s="239">
        <v>0</v>
      </c>
      <c r="BI32" s="239">
        <v>0</v>
      </c>
      <c r="BJ32" s="239">
        <v>0</v>
      </c>
      <c r="BK32" s="239">
        <v>0</v>
      </c>
    </row>
    <row r="33" spans="1:63" x14ac:dyDescent="0.3">
      <c r="A33" s="261">
        <v>2017</v>
      </c>
      <c r="B33" s="261" t="s">
        <v>123</v>
      </c>
      <c r="C33" s="262">
        <v>43026</v>
      </c>
      <c r="D33" s="117" t="s">
        <v>17</v>
      </c>
      <c r="E33" s="262" t="s">
        <v>235</v>
      </c>
      <c r="F33" s="263" t="s">
        <v>1402</v>
      </c>
      <c r="G33" s="263" t="s">
        <v>1541</v>
      </c>
      <c r="H33" s="262" t="s">
        <v>92</v>
      </c>
      <c r="I33" s="239">
        <v>9.1999999999999993</v>
      </c>
      <c r="J33" s="264">
        <v>3.0139999999999998</v>
      </c>
      <c r="K33" s="264"/>
      <c r="L33" s="264"/>
      <c r="M33" s="238"/>
      <c r="N33" s="264"/>
      <c r="O33" s="264"/>
      <c r="P33" s="237">
        <v>2.47474268367047</v>
      </c>
      <c r="Q33" s="239">
        <v>1.6103493708642007</v>
      </c>
      <c r="R33" s="239">
        <v>5.915734229445488</v>
      </c>
      <c r="S33" s="239">
        <v>9.3108340417723809</v>
      </c>
      <c r="T33" s="239">
        <v>13.05693050433273</v>
      </c>
      <c r="U33" s="239">
        <v>30.985536985658186</v>
      </c>
      <c r="V33" s="239">
        <v>4.7949194928998349</v>
      </c>
      <c r="W33" s="239">
        <v>32.317439856303977</v>
      </c>
      <c r="X33" s="239">
        <v>22.468661162551669</v>
      </c>
      <c r="Y33" s="239">
        <v>6.8972693165998908</v>
      </c>
      <c r="Z33" s="239">
        <v>8.8733660173337441</v>
      </c>
      <c r="AA33" s="239">
        <v>40.26738970800757</v>
      </c>
      <c r="AB33" s="239">
        <v>29.51935313575251</v>
      </c>
      <c r="AC33" s="249">
        <v>73.823716417913005</v>
      </c>
      <c r="AD33" s="239">
        <v>2.8546796315827074</v>
      </c>
      <c r="AE33" s="239">
        <v>7.2461235046014814</v>
      </c>
      <c r="AF33" s="239">
        <v>17.549974734573329</v>
      </c>
      <c r="AG33" s="239">
        <v>13.270715733577029</v>
      </c>
      <c r="AH33" s="239">
        <v>2.8604162532465587</v>
      </c>
      <c r="AI33" s="237">
        <v>0</v>
      </c>
      <c r="AJ33" s="239">
        <v>0</v>
      </c>
      <c r="AK33" s="239">
        <v>0</v>
      </c>
      <c r="AL33" s="239">
        <v>0</v>
      </c>
      <c r="AM33" s="239">
        <v>0.24670990714016816</v>
      </c>
      <c r="AN33" s="239">
        <v>0.62984187808640846</v>
      </c>
      <c r="AO33" s="239">
        <v>0.45442495921696574</v>
      </c>
      <c r="AP33" s="239">
        <v>1.1274038461538463</v>
      </c>
      <c r="AQ33" s="239">
        <v>0.54412802735600452</v>
      </c>
      <c r="AR33" s="239">
        <v>1.4592404944158615</v>
      </c>
      <c r="AS33" s="239">
        <v>1.9731131387804213</v>
      </c>
      <c r="AT33" s="239">
        <v>0</v>
      </c>
      <c r="AU33" s="239">
        <v>0</v>
      </c>
      <c r="AV33" s="239">
        <v>0.28428127745011922</v>
      </c>
      <c r="AW33" s="239">
        <v>0</v>
      </c>
      <c r="AX33" s="239">
        <v>0</v>
      </c>
      <c r="AY33" s="239">
        <v>0</v>
      </c>
      <c r="AZ33" s="240">
        <v>2.2410829095096445</v>
      </c>
      <c r="BA33" s="239">
        <v>0</v>
      </c>
      <c r="BB33" s="239">
        <v>0</v>
      </c>
      <c r="BC33" s="239">
        <v>0</v>
      </c>
      <c r="BD33" s="239">
        <v>0</v>
      </c>
      <c r="BE33" s="239">
        <v>0.32500549002384244</v>
      </c>
      <c r="BF33" s="239">
        <v>0.20178190488141548</v>
      </c>
      <c r="BG33" s="239">
        <v>0</v>
      </c>
      <c r="BH33" s="239">
        <v>32.795300539590919</v>
      </c>
      <c r="BI33" s="239">
        <v>0</v>
      </c>
      <c r="BJ33" s="239">
        <v>0</v>
      </c>
      <c r="BK33" s="239">
        <v>0</v>
      </c>
    </row>
    <row r="34" spans="1:63" x14ac:dyDescent="0.3">
      <c r="A34" s="261">
        <v>2017</v>
      </c>
      <c r="B34" s="261" t="s">
        <v>123</v>
      </c>
      <c r="C34" s="262">
        <v>43026</v>
      </c>
      <c r="D34" s="117" t="s">
        <v>17</v>
      </c>
      <c r="E34" s="262" t="s">
        <v>235</v>
      </c>
      <c r="F34" s="263" t="s">
        <v>1268</v>
      </c>
      <c r="G34" s="263"/>
      <c r="H34" s="262" t="s">
        <v>95</v>
      </c>
      <c r="I34" s="239">
        <v>13.3</v>
      </c>
      <c r="J34" s="264">
        <v>1.335</v>
      </c>
      <c r="K34" s="264"/>
      <c r="L34" s="264"/>
      <c r="M34" s="256">
        <v>5.7000000000000002E-2</v>
      </c>
      <c r="N34" s="265">
        <v>1.2E-2</v>
      </c>
      <c r="O34" s="598"/>
      <c r="P34" s="237">
        <v>1.3609502619135656</v>
      </c>
      <c r="Q34" s="239">
        <v>0.81658984126167988</v>
      </c>
      <c r="R34" s="239">
        <v>5.8459727059048952</v>
      </c>
      <c r="S34" s="239">
        <v>5.9372626030369986</v>
      </c>
      <c r="T34" s="239">
        <v>10.990327356964752</v>
      </c>
      <c r="U34" s="239">
        <v>19.878618360603753</v>
      </c>
      <c r="V34" s="239">
        <v>3.8888346230992061</v>
      </c>
      <c r="W34" s="239">
        <v>31.640520337157533</v>
      </c>
      <c r="X34" s="239">
        <v>20.040810969451186</v>
      </c>
      <c r="Y34" s="239">
        <v>7.5997317968677347</v>
      </c>
      <c r="Z34" s="239">
        <v>8.3920206482370254</v>
      </c>
      <c r="AA34" s="239">
        <v>47.497641327034202</v>
      </c>
      <c r="AB34" s="239">
        <v>35.385633407621</v>
      </c>
      <c r="AC34" s="249">
        <v>93.423430237330408</v>
      </c>
      <c r="AD34" s="239">
        <v>2.7218060173339591</v>
      </c>
      <c r="AE34" s="239">
        <v>8.8997363137702834</v>
      </c>
      <c r="AF34" s="239">
        <v>24.739001877769944</v>
      </c>
      <c r="AG34" s="239">
        <v>19.862216624319871</v>
      </c>
      <c r="AH34" s="239">
        <v>2.78355751242725</v>
      </c>
      <c r="AI34" s="237">
        <v>0</v>
      </c>
      <c r="AJ34" s="239">
        <v>0</v>
      </c>
      <c r="AK34" s="239">
        <v>49.673565249744208</v>
      </c>
      <c r="AL34" s="239">
        <v>114.54749382016612</v>
      </c>
      <c r="AM34" s="239">
        <v>14.1606129662357</v>
      </c>
      <c r="AN34" s="239">
        <v>2.2622690821282476</v>
      </c>
      <c r="AO34" s="239">
        <v>0</v>
      </c>
      <c r="AP34" s="239">
        <v>0.37054305025889067</v>
      </c>
      <c r="AQ34" s="239">
        <v>0</v>
      </c>
      <c r="AR34" s="239">
        <v>0.66812001984311531</v>
      </c>
      <c r="AS34" s="239">
        <v>2.5130051285698918</v>
      </c>
      <c r="AT34" s="239">
        <v>0</v>
      </c>
      <c r="AU34" s="239">
        <v>0.37729436021455376</v>
      </c>
      <c r="AV34" s="239">
        <v>0.41027191269029245</v>
      </c>
      <c r="AW34" s="239">
        <v>0</v>
      </c>
      <c r="AX34" s="239">
        <v>2.5667961119895826</v>
      </c>
      <c r="AY34" s="239">
        <v>0</v>
      </c>
      <c r="AZ34" s="240">
        <v>7.7255141792555557</v>
      </c>
      <c r="BA34" s="239">
        <v>1.4069141767022133</v>
      </c>
      <c r="BB34" s="239">
        <v>0</v>
      </c>
      <c r="BC34" s="239">
        <v>0</v>
      </c>
      <c r="BD34" s="239">
        <v>0</v>
      </c>
      <c r="BE34" s="239">
        <v>0</v>
      </c>
      <c r="BF34" s="239">
        <v>0.3160132390785354</v>
      </c>
      <c r="BG34" s="239">
        <v>0</v>
      </c>
      <c r="BH34" s="239">
        <v>0</v>
      </c>
      <c r="BI34" s="239">
        <v>0</v>
      </c>
      <c r="BJ34" s="239">
        <v>0</v>
      </c>
      <c r="BK34" s="239">
        <v>0</v>
      </c>
    </row>
    <row r="35" spans="1:63" x14ac:dyDescent="0.3">
      <c r="A35" s="261">
        <v>2017</v>
      </c>
      <c r="B35" s="261" t="s">
        <v>123</v>
      </c>
      <c r="C35" s="262">
        <v>43026</v>
      </c>
      <c r="D35" s="117" t="s">
        <v>17</v>
      </c>
      <c r="E35" s="262" t="s">
        <v>235</v>
      </c>
      <c r="F35" s="263" t="s">
        <v>1402</v>
      </c>
      <c r="G35" s="263"/>
      <c r="H35" s="262" t="s">
        <v>93</v>
      </c>
      <c r="I35" s="239">
        <v>10.3</v>
      </c>
      <c r="J35" s="264">
        <v>2.9980000000000002</v>
      </c>
      <c r="K35" s="264"/>
      <c r="L35" s="264"/>
      <c r="M35" s="256">
        <v>4.2919999999999998</v>
      </c>
      <c r="N35" s="254">
        <v>2.0230000000000001</v>
      </c>
      <c r="O35" s="254">
        <v>21.349</v>
      </c>
      <c r="P35" s="237">
        <v>2.693074906336407</v>
      </c>
      <c r="Q35" s="239">
        <v>1.810422781609283</v>
      </c>
      <c r="R35" s="239">
        <v>5.6733639678664023</v>
      </c>
      <c r="S35" s="239">
        <v>9.3364602776966006</v>
      </c>
      <c r="T35" s="239">
        <v>13.181259910311377</v>
      </c>
      <c r="U35" s="239">
        <v>28.256657836511494</v>
      </c>
      <c r="V35" s="239">
        <v>4.2806073949761041</v>
      </c>
      <c r="W35" s="239">
        <v>28.470498886762066</v>
      </c>
      <c r="X35" s="239">
        <v>19.935131677456717</v>
      </c>
      <c r="Y35" s="239">
        <v>5.9313247388194617</v>
      </c>
      <c r="Z35" s="239">
        <v>7.4831828356550361</v>
      </c>
      <c r="AA35" s="239">
        <v>35.315441819532566</v>
      </c>
      <c r="AB35" s="239">
        <v>25.344972561955565</v>
      </c>
      <c r="AC35" s="249">
        <v>64.978598424412709</v>
      </c>
      <c r="AD35" s="239">
        <v>2.5992187091498966</v>
      </c>
      <c r="AE35" s="239">
        <v>6.1748321571812834</v>
      </c>
      <c r="AF35" s="239">
        <v>14.794452760450682</v>
      </c>
      <c r="AG35" s="239">
        <v>11.511769072944176</v>
      </c>
      <c r="AH35" s="239">
        <v>2.4766841014927845</v>
      </c>
      <c r="AI35" s="237">
        <v>0</v>
      </c>
      <c r="AJ35" s="239">
        <v>0</v>
      </c>
      <c r="AK35" s="239">
        <v>0</v>
      </c>
      <c r="AL35" s="239">
        <v>0</v>
      </c>
      <c r="AM35" s="239">
        <v>0.21966194439936007</v>
      </c>
      <c r="AN35" s="239">
        <v>0.61432910570613752</v>
      </c>
      <c r="AO35" s="239">
        <v>0.35112355241966414</v>
      </c>
      <c r="AP35" s="239">
        <v>1.4027916251246264</v>
      </c>
      <c r="AQ35" s="239">
        <v>0.17896079204247722</v>
      </c>
      <c r="AR35" s="239">
        <v>1.6696793340907512</v>
      </c>
      <c r="AS35" s="239">
        <v>1.5943889262445223</v>
      </c>
      <c r="AT35" s="239">
        <v>0</v>
      </c>
      <c r="AU35" s="239">
        <v>0</v>
      </c>
      <c r="AV35" s="239">
        <v>0.32436643557699002</v>
      </c>
      <c r="AW35" s="239">
        <v>0</v>
      </c>
      <c r="AX35" s="239">
        <v>0</v>
      </c>
      <c r="AY35" s="239">
        <v>0</v>
      </c>
      <c r="AZ35" s="240">
        <v>2.084750399962902</v>
      </c>
      <c r="BA35" s="239">
        <v>0</v>
      </c>
      <c r="BB35" s="239">
        <v>0</v>
      </c>
      <c r="BC35" s="239">
        <v>0</v>
      </c>
      <c r="BD35" s="239">
        <v>0</v>
      </c>
      <c r="BE35" s="239">
        <v>0.30696746968397132</v>
      </c>
      <c r="BF35" s="239">
        <v>0.16373669688608591</v>
      </c>
      <c r="BG35" s="239">
        <v>0.2758978877321524</v>
      </c>
      <c r="BH35" s="239">
        <v>0</v>
      </c>
      <c r="BI35" s="239">
        <v>0</v>
      </c>
      <c r="BJ35" s="239">
        <v>0</v>
      </c>
      <c r="BK35" s="239">
        <v>0</v>
      </c>
    </row>
    <row r="36" spans="1:63" x14ac:dyDescent="0.3">
      <c r="A36" s="261">
        <v>2017</v>
      </c>
      <c r="B36" s="261" t="s">
        <v>123</v>
      </c>
      <c r="C36" s="262">
        <v>43026</v>
      </c>
      <c r="D36" s="117" t="s">
        <v>17</v>
      </c>
      <c r="E36" s="262" t="s">
        <v>235</v>
      </c>
      <c r="F36" s="263" t="s">
        <v>1402</v>
      </c>
      <c r="G36" s="263" t="s">
        <v>1541</v>
      </c>
      <c r="H36" s="262" t="s">
        <v>94</v>
      </c>
      <c r="I36" s="239">
        <v>10.4</v>
      </c>
      <c r="J36" s="264">
        <v>2.3250000000000002</v>
      </c>
      <c r="K36" s="264"/>
      <c r="L36" s="264"/>
      <c r="M36" s="238"/>
      <c r="N36" s="264"/>
      <c r="O36" s="264"/>
      <c r="P36" s="237">
        <v>2.4700000000000002</v>
      </c>
      <c r="Q36" s="239">
        <v>1.6</v>
      </c>
      <c r="R36" s="239">
        <v>5.87</v>
      </c>
      <c r="S36" s="239">
        <v>9.31</v>
      </c>
      <c r="T36" s="239">
        <v>12.71</v>
      </c>
      <c r="U36" s="239">
        <v>31.83</v>
      </c>
      <c r="V36" s="239">
        <v>4.6900000000000004</v>
      </c>
      <c r="W36" s="239">
        <v>31.47</v>
      </c>
      <c r="X36" s="239">
        <v>22.68</v>
      </c>
      <c r="Y36" s="239">
        <v>6.75</v>
      </c>
      <c r="Z36" s="239">
        <v>8.84</v>
      </c>
      <c r="AA36" s="239">
        <v>39.81</v>
      </c>
      <c r="AB36" s="239">
        <v>28.3</v>
      </c>
      <c r="AC36" s="249">
        <v>73.77</v>
      </c>
      <c r="AD36" s="239">
        <v>2.79</v>
      </c>
      <c r="AE36" s="239">
        <v>7.24</v>
      </c>
      <c r="AF36" s="239">
        <v>17.149999999999999</v>
      </c>
      <c r="AG36" s="239">
        <v>13.21</v>
      </c>
      <c r="AH36" s="239">
        <v>2.83</v>
      </c>
      <c r="AI36" s="237">
        <v>0</v>
      </c>
      <c r="AJ36" s="239">
        <v>0</v>
      </c>
      <c r="AK36" s="239">
        <v>0</v>
      </c>
      <c r="AL36" s="239">
        <v>0</v>
      </c>
      <c r="AM36" s="239">
        <v>0.21021897810218973</v>
      </c>
      <c r="AN36" s="239">
        <v>0.70456562186918559</v>
      </c>
      <c r="AO36" s="239">
        <v>0.4823101877846403</v>
      </c>
      <c r="AP36" s="239">
        <v>1.2655312246553121</v>
      </c>
      <c r="AQ36" s="239">
        <v>0</v>
      </c>
      <c r="AR36" s="239">
        <v>1.2626115166261149</v>
      </c>
      <c r="AS36" s="239">
        <v>1.9659844473069026</v>
      </c>
      <c r="AT36" s="239">
        <v>0</v>
      </c>
      <c r="AU36" s="239">
        <v>0</v>
      </c>
      <c r="AV36" s="239">
        <v>0.29132197891321976</v>
      </c>
      <c r="AW36" s="239">
        <v>0</v>
      </c>
      <c r="AX36" s="239">
        <v>0</v>
      </c>
      <c r="AY36" s="239">
        <v>0</v>
      </c>
      <c r="AZ36" s="240">
        <v>2.5188302084824192</v>
      </c>
      <c r="BA36" s="239">
        <v>0</v>
      </c>
      <c r="BB36" s="239">
        <v>0</v>
      </c>
      <c r="BC36" s="239">
        <v>0</v>
      </c>
      <c r="BD36" s="239">
        <v>0</v>
      </c>
      <c r="BE36" s="239">
        <v>0.42141119221411183</v>
      </c>
      <c r="BF36" s="239">
        <v>0.14533657745336576</v>
      </c>
      <c r="BG36" s="239">
        <v>0.31273317112733168</v>
      </c>
      <c r="BH36" s="239">
        <v>0</v>
      </c>
      <c r="BI36" s="239">
        <v>0.82902533276084145</v>
      </c>
      <c r="BJ36" s="239">
        <v>0</v>
      </c>
      <c r="BK36" s="239">
        <v>0</v>
      </c>
    </row>
    <row r="37" spans="1:63" x14ac:dyDescent="0.3">
      <c r="A37" s="261">
        <v>2017</v>
      </c>
      <c r="B37" s="261" t="s">
        <v>123</v>
      </c>
      <c r="C37" s="262">
        <v>43026</v>
      </c>
      <c r="D37" s="117" t="s">
        <v>17</v>
      </c>
      <c r="E37" s="262" t="s">
        <v>235</v>
      </c>
      <c r="F37" s="263" t="s">
        <v>1548</v>
      </c>
      <c r="G37" s="263"/>
      <c r="H37" s="262" t="s">
        <v>97</v>
      </c>
      <c r="I37" s="239">
        <v>9.8000000000000007</v>
      </c>
      <c r="J37" s="264">
        <v>2.85</v>
      </c>
      <c r="K37" s="264">
        <v>-18.288499999999999</v>
      </c>
      <c r="L37" s="264">
        <v>10.526000000000003</v>
      </c>
      <c r="M37" s="238"/>
      <c r="N37" s="264"/>
      <c r="O37" s="264"/>
      <c r="P37" s="237">
        <v>13.359439370695759</v>
      </c>
      <c r="Q37" s="239">
        <v>9.0300113756817151</v>
      </c>
      <c r="R37" s="239">
        <v>33.66160738797916</v>
      </c>
      <c r="S37" s="239">
        <v>41.017522663822483</v>
      </c>
      <c r="T37" s="239">
        <v>66.471498235908939</v>
      </c>
      <c r="U37" s="239">
        <v>97.740046536043792</v>
      </c>
      <c r="V37" s="239">
        <v>10.875669820516165</v>
      </c>
      <c r="W37" s="239">
        <v>103.42581213376137</v>
      </c>
      <c r="X37" s="239">
        <v>58.008593730989276</v>
      </c>
      <c r="Y37" s="239">
        <v>18.123201958746684</v>
      </c>
      <c r="Z37" s="239">
        <v>26.974437471322023</v>
      </c>
      <c r="AA37" s="239">
        <v>97.503380555736726</v>
      </c>
      <c r="AB37" s="239">
        <v>94.275437571564595</v>
      </c>
      <c r="AC37" s="249">
        <v>171.60489627366735</v>
      </c>
      <c r="AD37" s="239">
        <v>6.9683531703815991</v>
      </c>
      <c r="AE37" s="239">
        <v>21.773479898818039</v>
      </c>
      <c r="AF37" s="239">
        <v>51.071626656289212</v>
      </c>
      <c r="AG37" s="239">
        <v>35.070748331954178</v>
      </c>
      <c r="AH37" s="239">
        <v>6.9012614121657911</v>
      </c>
      <c r="AI37" s="237">
        <v>5.2156132551596759</v>
      </c>
      <c r="AJ37" s="239">
        <v>12.91169383416017</v>
      </c>
      <c r="AK37" s="239">
        <v>13.284809827545475</v>
      </c>
      <c r="AL37" s="239">
        <v>5.2274853424392758</v>
      </c>
      <c r="AM37" s="239">
        <v>0.56772974249940944</v>
      </c>
      <c r="AN37" s="239">
        <v>0.76496102055279935</v>
      </c>
      <c r="AO37" s="239">
        <v>0.25811026913082186</v>
      </c>
      <c r="AP37" s="239">
        <v>0.87389558232931719</v>
      </c>
      <c r="AQ37" s="239">
        <v>0</v>
      </c>
      <c r="AR37" s="239">
        <v>0</v>
      </c>
      <c r="AS37" s="239">
        <v>7.9663879045594159</v>
      </c>
      <c r="AT37" s="239">
        <v>0</v>
      </c>
      <c r="AU37" s="239">
        <v>1.6687928183321521</v>
      </c>
      <c r="AV37" s="239">
        <v>3.742404913772738</v>
      </c>
      <c r="AW37" s="239">
        <v>0</v>
      </c>
      <c r="AX37" s="239">
        <v>1.9337585636664307</v>
      </c>
      <c r="AY37" s="239">
        <v>0</v>
      </c>
      <c r="AZ37" s="240">
        <v>3.9616536735176</v>
      </c>
      <c r="BA37" s="239">
        <v>0</v>
      </c>
      <c r="BB37" s="239">
        <v>0</v>
      </c>
      <c r="BC37" s="239">
        <v>0</v>
      </c>
      <c r="BD37" s="239">
        <v>0</v>
      </c>
      <c r="BE37" s="239">
        <v>4.5063075832742729</v>
      </c>
      <c r="BF37" s="239">
        <v>6.2745098039215685E-2</v>
      </c>
      <c r="BG37" s="239">
        <v>0</v>
      </c>
      <c r="BH37" s="239">
        <v>0</v>
      </c>
      <c r="BI37" s="239">
        <v>0</v>
      </c>
      <c r="BJ37" s="239">
        <v>0</v>
      </c>
      <c r="BK37" s="239">
        <v>0</v>
      </c>
    </row>
    <row r="38" spans="1:63" s="38" customFormat="1" x14ac:dyDescent="0.3">
      <c r="A38" s="633">
        <v>2017</v>
      </c>
      <c r="B38" s="633" t="s">
        <v>123</v>
      </c>
      <c r="C38" s="634">
        <v>43033</v>
      </c>
      <c r="D38" s="38" t="s">
        <v>17</v>
      </c>
      <c r="E38" s="634" t="s">
        <v>235</v>
      </c>
      <c r="F38" s="635" t="s">
        <v>1252</v>
      </c>
      <c r="G38" s="635"/>
      <c r="H38" s="634" t="s">
        <v>98</v>
      </c>
      <c r="I38" s="636">
        <v>28.2</v>
      </c>
      <c r="J38" s="637">
        <v>2.1779999999999999</v>
      </c>
      <c r="K38" s="637">
        <v>-15.5745</v>
      </c>
      <c r="L38" s="637">
        <v>14.027000000000003</v>
      </c>
      <c r="M38" s="659">
        <v>8.0000000000000002E-3</v>
      </c>
      <c r="N38" s="627">
        <v>2E-3</v>
      </c>
      <c r="O38" s="627">
        <v>1.38E-2</v>
      </c>
      <c r="P38" s="660">
        <v>0.49</v>
      </c>
      <c r="Q38" s="661">
        <v>0.31</v>
      </c>
      <c r="R38" s="661">
        <v>1.07</v>
      </c>
      <c r="S38" s="661">
        <v>0.72</v>
      </c>
      <c r="T38" s="661">
        <v>4.8</v>
      </c>
      <c r="U38" s="661">
        <v>1.38</v>
      </c>
      <c r="V38" s="661">
        <v>0.57999999999999996</v>
      </c>
      <c r="W38" s="661">
        <v>1.42</v>
      </c>
      <c r="X38" s="661">
        <v>8.1</v>
      </c>
      <c r="Y38" s="661">
        <v>0.24</v>
      </c>
      <c r="Z38" s="661">
        <v>0.4</v>
      </c>
      <c r="AA38" s="661">
        <v>4.13</v>
      </c>
      <c r="AB38" s="661">
        <v>1.97</v>
      </c>
      <c r="AC38" s="662">
        <v>13.18</v>
      </c>
      <c r="AD38" s="661">
        <v>3.1</v>
      </c>
      <c r="AE38" s="661">
        <v>6.53</v>
      </c>
      <c r="AF38" s="661">
        <v>17.010000000000002</v>
      </c>
      <c r="AG38" s="661">
        <v>18.57</v>
      </c>
      <c r="AH38" s="661">
        <v>2.2200000000000002</v>
      </c>
      <c r="AI38" s="640">
        <v>0</v>
      </c>
      <c r="AJ38" s="636">
        <v>0</v>
      </c>
      <c r="AK38" s="636">
        <v>0</v>
      </c>
      <c r="AL38" s="636">
        <v>0</v>
      </c>
      <c r="AM38" s="636">
        <v>0.58102826980662847</v>
      </c>
      <c r="AN38" s="636">
        <v>0.98360655737704905</v>
      </c>
      <c r="AO38" s="636">
        <v>0.37799846958096972</v>
      </c>
      <c r="AP38" s="636">
        <v>1.0133279196061513</v>
      </c>
      <c r="AQ38" s="636">
        <v>0.24812465106836523</v>
      </c>
      <c r="AR38" s="636">
        <v>0</v>
      </c>
      <c r="AS38" s="636">
        <v>5.668893061970258</v>
      </c>
      <c r="AT38" s="636">
        <v>0</v>
      </c>
      <c r="AU38" s="636">
        <v>0</v>
      </c>
      <c r="AV38" s="636">
        <v>0.90808506318834692</v>
      </c>
      <c r="AW38" s="636">
        <v>0</v>
      </c>
      <c r="AX38" s="636">
        <v>0</v>
      </c>
      <c r="AY38" s="636">
        <v>0</v>
      </c>
      <c r="AZ38" s="642">
        <v>5.9438461148048516</v>
      </c>
      <c r="BA38" s="636">
        <v>1.0053951174947979</v>
      </c>
      <c r="BB38" s="636">
        <v>0</v>
      </c>
      <c r="BC38" s="636">
        <v>0</v>
      </c>
      <c r="BD38" s="636">
        <v>0</v>
      </c>
      <c r="BE38" s="636">
        <v>1.2563365984875399</v>
      </c>
      <c r="BF38" s="636">
        <v>4.3851190174085168E-2</v>
      </c>
      <c r="BG38" s="636">
        <v>0</v>
      </c>
      <c r="BH38" s="636">
        <v>0</v>
      </c>
      <c r="BI38" s="636">
        <v>0</v>
      </c>
      <c r="BJ38" s="636">
        <v>0</v>
      </c>
      <c r="BK38" s="636">
        <v>0</v>
      </c>
    </row>
    <row r="39" spans="1:63" x14ac:dyDescent="0.3">
      <c r="A39" s="261">
        <v>2017</v>
      </c>
      <c r="B39" s="261" t="s">
        <v>123</v>
      </c>
      <c r="C39" s="262">
        <v>43024</v>
      </c>
      <c r="D39" s="262" t="s">
        <v>18</v>
      </c>
      <c r="E39" s="262"/>
      <c r="F39" s="263" t="s">
        <v>1212</v>
      </c>
      <c r="G39" s="263" t="s">
        <v>1542</v>
      </c>
      <c r="H39" s="262" t="s">
        <v>78</v>
      </c>
      <c r="I39" s="239">
        <v>10.3</v>
      </c>
      <c r="J39" s="264"/>
      <c r="K39" s="264"/>
      <c r="L39" s="264"/>
      <c r="M39" s="238"/>
      <c r="N39" s="264"/>
      <c r="O39" s="264"/>
      <c r="P39" s="237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49"/>
      <c r="AD39" s="239"/>
      <c r="AE39" s="239"/>
      <c r="AF39" s="239"/>
      <c r="AG39" s="239"/>
      <c r="AH39" s="239"/>
      <c r="AI39" s="237">
        <v>0</v>
      </c>
      <c r="AJ39" s="239">
        <v>0</v>
      </c>
      <c r="AK39" s="239">
        <v>0</v>
      </c>
      <c r="AL39" s="239">
        <v>0</v>
      </c>
      <c r="AM39" s="239">
        <v>0.2419252018699532</v>
      </c>
      <c r="AN39" s="239">
        <v>0</v>
      </c>
      <c r="AO39" s="239">
        <v>0</v>
      </c>
      <c r="AP39" s="239">
        <v>0.24480526379697648</v>
      </c>
      <c r="AQ39" s="239">
        <v>0.19741515390686656</v>
      </c>
      <c r="AR39" s="239">
        <v>0.63256632869892526</v>
      </c>
      <c r="AS39" s="239">
        <v>0.27916351198362893</v>
      </c>
      <c r="AT39" s="239">
        <v>0</v>
      </c>
      <c r="AU39" s="239">
        <v>0</v>
      </c>
      <c r="AV39" s="239">
        <v>0.151072339262947</v>
      </c>
      <c r="AW39" s="239">
        <v>0</v>
      </c>
      <c r="AX39" s="239">
        <v>0</v>
      </c>
      <c r="AY39" s="239">
        <v>0</v>
      </c>
      <c r="AZ39" s="240">
        <v>1.0638587160320991</v>
      </c>
      <c r="BA39" s="239">
        <v>1.0634547975586326</v>
      </c>
      <c r="BB39" s="239">
        <v>0</v>
      </c>
      <c r="BC39" s="239">
        <v>0</v>
      </c>
      <c r="BD39" s="239">
        <v>0</v>
      </c>
      <c r="BE39" s="239">
        <v>0</v>
      </c>
      <c r="BF39" s="239">
        <v>8.928191973772083E-2</v>
      </c>
      <c r="BG39" s="239">
        <v>0</v>
      </c>
      <c r="BH39" s="239">
        <v>0</v>
      </c>
      <c r="BI39" s="239">
        <v>0</v>
      </c>
      <c r="BJ39" s="239">
        <v>0</v>
      </c>
      <c r="BK39" s="239">
        <v>0</v>
      </c>
    </row>
    <row r="40" spans="1:63" x14ac:dyDescent="0.3">
      <c r="A40" s="261">
        <v>2017</v>
      </c>
      <c r="B40" s="261" t="s">
        <v>123</v>
      </c>
      <c r="C40" s="262">
        <v>43024</v>
      </c>
      <c r="D40" s="262" t="s">
        <v>18</v>
      </c>
      <c r="E40" s="262"/>
      <c r="F40" s="263" t="s">
        <v>1258</v>
      </c>
      <c r="G40" s="263" t="s">
        <v>1543</v>
      </c>
      <c r="H40" s="262" t="s">
        <v>82</v>
      </c>
      <c r="I40" s="239">
        <v>13.6</v>
      </c>
      <c r="J40" s="264"/>
      <c r="K40" s="264"/>
      <c r="L40" s="264"/>
      <c r="M40" s="238"/>
      <c r="N40" s="264"/>
      <c r="O40" s="264"/>
      <c r="P40" s="237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49"/>
      <c r="AD40" s="239"/>
      <c r="AE40" s="239"/>
      <c r="AF40" s="239"/>
      <c r="AG40" s="239"/>
      <c r="AH40" s="239"/>
      <c r="AI40" s="237">
        <v>0</v>
      </c>
      <c r="AJ40" s="239">
        <v>0</v>
      </c>
      <c r="AK40" s="239">
        <v>0</v>
      </c>
      <c r="AL40" s="239">
        <v>0</v>
      </c>
      <c r="AM40" s="239">
        <v>0.3446632074099219</v>
      </c>
      <c r="AN40" s="239">
        <v>1.346423548809466</v>
      </c>
      <c r="AO40" s="239">
        <v>0.27716909200105938</v>
      </c>
      <c r="AP40" s="239">
        <v>0.34080791426215995</v>
      </c>
      <c r="AQ40" s="239">
        <v>0</v>
      </c>
      <c r="AR40" s="239">
        <v>0</v>
      </c>
      <c r="AS40" s="239">
        <v>1.247378885602056</v>
      </c>
      <c r="AT40" s="239">
        <v>0</v>
      </c>
      <c r="AU40" s="239">
        <v>0</v>
      </c>
      <c r="AV40" s="239">
        <v>0</v>
      </c>
      <c r="AW40" s="239">
        <v>0</v>
      </c>
      <c r="AX40" s="239">
        <v>0</v>
      </c>
      <c r="AY40" s="239">
        <v>0</v>
      </c>
      <c r="AZ40" s="240">
        <v>3.4493913971194412</v>
      </c>
      <c r="BA40" s="239">
        <v>0</v>
      </c>
      <c r="BB40" s="239">
        <v>0</v>
      </c>
      <c r="BC40" s="239">
        <v>0</v>
      </c>
      <c r="BD40" s="239">
        <v>0</v>
      </c>
      <c r="BE40" s="239">
        <v>0.25239319140681826</v>
      </c>
      <c r="BF40" s="239">
        <v>8.4045390621211385E-2</v>
      </c>
      <c r="BG40" s="239">
        <v>0</v>
      </c>
      <c r="BH40" s="239">
        <v>0</v>
      </c>
      <c r="BI40" s="239">
        <v>0</v>
      </c>
      <c r="BJ40" s="239">
        <v>0</v>
      </c>
      <c r="BK40" s="239">
        <v>0</v>
      </c>
    </row>
    <row r="41" spans="1:63" x14ac:dyDescent="0.3">
      <c r="A41" s="261">
        <v>2017</v>
      </c>
      <c r="B41" s="261" t="s">
        <v>123</v>
      </c>
      <c r="C41" s="262">
        <v>43024</v>
      </c>
      <c r="D41" s="262" t="s">
        <v>18</v>
      </c>
      <c r="E41" s="262" t="s">
        <v>233</v>
      </c>
      <c r="F41" s="263" t="s">
        <v>1212</v>
      </c>
      <c r="G41" s="263" t="s">
        <v>1541</v>
      </c>
      <c r="H41" s="262" t="s">
        <v>80</v>
      </c>
      <c r="I41" s="239">
        <v>10.6</v>
      </c>
      <c r="J41" s="264">
        <v>1.998</v>
      </c>
      <c r="K41" s="264"/>
      <c r="L41" s="264"/>
      <c r="M41" s="256">
        <v>0.57099999999999995</v>
      </c>
      <c r="N41" s="254">
        <v>0.15385132213755953</v>
      </c>
      <c r="O41" s="254">
        <v>1.5529999999999999</v>
      </c>
      <c r="P41" s="237">
        <v>1.0762608642857621</v>
      </c>
      <c r="Q41" s="239">
        <v>0.55671076516711238</v>
      </c>
      <c r="R41" s="239">
        <v>2.266453439190057</v>
      </c>
      <c r="S41" s="239">
        <v>3.4426708898622982</v>
      </c>
      <c r="T41" s="239">
        <v>5.5459234634019525</v>
      </c>
      <c r="U41" s="239">
        <v>12.303429421006769</v>
      </c>
      <c r="V41" s="239">
        <v>2.0677959476875425</v>
      </c>
      <c r="W41" s="239">
        <v>14.029210872639252</v>
      </c>
      <c r="X41" s="239">
        <v>9.5720023258613587</v>
      </c>
      <c r="Y41" s="239">
        <v>3.0513814988011951</v>
      </c>
      <c r="Z41" s="239">
        <v>3.984483590147804</v>
      </c>
      <c r="AA41" s="239">
        <v>16.471206665017931</v>
      </c>
      <c r="AB41" s="239">
        <v>13.482051896384831</v>
      </c>
      <c r="AC41" s="249">
        <v>29.56879819150215</v>
      </c>
      <c r="AD41" s="239">
        <v>1.2870494714639158</v>
      </c>
      <c r="AE41" s="239">
        <v>3.92704859681802</v>
      </c>
      <c r="AF41" s="239">
        <v>7.4801062016077662</v>
      </c>
      <c r="AG41" s="239">
        <v>6.6159105790844972</v>
      </c>
      <c r="AH41" s="239">
        <v>1.6642208530775973</v>
      </c>
      <c r="AI41" s="237">
        <v>0</v>
      </c>
      <c r="AJ41" s="239">
        <v>0</v>
      </c>
      <c r="AK41" s="239">
        <v>0</v>
      </c>
      <c r="AL41" s="239">
        <v>0</v>
      </c>
      <c r="AM41" s="239">
        <v>0.16835957227235798</v>
      </c>
      <c r="AN41" s="239">
        <v>0</v>
      </c>
      <c r="AO41" s="239">
        <v>0</v>
      </c>
      <c r="AP41" s="239">
        <v>0.3165975012625431</v>
      </c>
      <c r="AQ41" s="239">
        <v>0</v>
      </c>
      <c r="AR41" s="239">
        <v>0</v>
      </c>
      <c r="AS41" s="239">
        <v>0.32296510989614208</v>
      </c>
      <c r="AT41" s="239">
        <v>0</v>
      </c>
      <c r="AU41" s="239">
        <v>0</v>
      </c>
      <c r="AV41" s="239">
        <v>0</v>
      </c>
      <c r="AW41" s="239">
        <v>0</v>
      </c>
      <c r="AX41" s="239">
        <v>0</v>
      </c>
      <c r="AY41" s="239">
        <v>0</v>
      </c>
      <c r="AZ41" s="240">
        <v>1.5149814461058779</v>
      </c>
      <c r="BA41" s="239">
        <v>0</v>
      </c>
      <c r="BB41" s="239">
        <v>0</v>
      </c>
      <c r="BC41" s="239">
        <v>0</v>
      </c>
      <c r="BD41" s="239">
        <v>0</v>
      </c>
      <c r="BE41" s="239">
        <v>0.14849263333552906</v>
      </c>
      <c r="BF41" s="239">
        <v>0</v>
      </c>
      <c r="BG41" s="239">
        <v>0</v>
      </c>
      <c r="BH41" s="239">
        <v>0</v>
      </c>
      <c r="BI41" s="239">
        <v>0</v>
      </c>
      <c r="BJ41" s="239">
        <v>0</v>
      </c>
      <c r="BK41" s="239">
        <v>0</v>
      </c>
    </row>
    <row r="42" spans="1:63" x14ac:dyDescent="0.3">
      <c r="A42" s="261">
        <v>2017</v>
      </c>
      <c r="B42" s="261" t="s">
        <v>123</v>
      </c>
      <c r="C42" s="262">
        <v>43024</v>
      </c>
      <c r="D42" s="262" t="s">
        <v>18</v>
      </c>
      <c r="E42" s="262" t="s">
        <v>233</v>
      </c>
      <c r="F42" s="263" t="s">
        <v>1212</v>
      </c>
      <c r="G42" s="263" t="s">
        <v>1541</v>
      </c>
      <c r="H42" s="262" t="s">
        <v>81</v>
      </c>
      <c r="I42" s="239">
        <v>10.7</v>
      </c>
      <c r="J42" s="264">
        <v>2.1139999999999999</v>
      </c>
      <c r="K42" s="264"/>
      <c r="L42" s="264"/>
      <c r="M42" s="256">
        <v>0.22</v>
      </c>
      <c r="N42" s="254">
        <v>9.2018345532000667E-2</v>
      </c>
      <c r="O42" s="254">
        <v>0.89500000000000002</v>
      </c>
      <c r="P42" s="237">
        <v>1.0790412281899673</v>
      </c>
      <c r="Q42" s="239">
        <v>0.49105909405505921</v>
      </c>
      <c r="R42" s="239">
        <v>2.4062845935266042</v>
      </c>
      <c r="S42" s="239">
        <v>3.5223590410032175</v>
      </c>
      <c r="T42" s="239">
        <v>5.6786317786538447</v>
      </c>
      <c r="U42" s="239">
        <v>13.12845118338514</v>
      </c>
      <c r="V42" s="239">
        <v>2.3352257283125866</v>
      </c>
      <c r="W42" s="239">
        <v>15.196254595176999</v>
      </c>
      <c r="X42" s="239">
        <v>10.349158889670726</v>
      </c>
      <c r="Y42" s="239">
        <v>3.3749487438461827</v>
      </c>
      <c r="Z42" s="239">
        <v>4.4912211873755714</v>
      </c>
      <c r="AA42" s="239">
        <v>18.669943161071707</v>
      </c>
      <c r="AB42" s="239">
        <v>14.570544256904093</v>
      </c>
      <c r="AC42" s="249">
        <v>32.398737747278425</v>
      </c>
      <c r="AD42" s="239">
        <v>1.3327087252174605</v>
      </c>
      <c r="AE42" s="239">
        <v>4.3207113365892162</v>
      </c>
      <c r="AF42" s="239">
        <v>8.3703559028662688</v>
      </c>
      <c r="AG42" s="239">
        <v>7.5384685132178788</v>
      </c>
      <c r="AH42" s="239">
        <v>1.878792800330449</v>
      </c>
      <c r="AI42" s="237">
        <v>0</v>
      </c>
      <c r="AJ42" s="239">
        <v>0</v>
      </c>
      <c r="AK42" s="239">
        <v>0</v>
      </c>
      <c r="AL42" s="239">
        <v>0</v>
      </c>
      <c r="AM42" s="239">
        <v>0.1816608996539793</v>
      </c>
      <c r="AN42" s="239">
        <v>0</v>
      </c>
      <c r="AO42" s="239">
        <v>0</v>
      </c>
      <c r="AP42" s="239">
        <v>0.42456747404844297</v>
      </c>
      <c r="AQ42" s="239">
        <v>0</v>
      </c>
      <c r="AR42" s="239">
        <v>0</v>
      </c>
      <c r="AS42" s="239">
        <v>0.32148212226066897</v>
      </c>
      <c r="AT42" s="239">
        <v>0</v>
      </c>
      <c r="AU42" s="239">
        <v>0</v>
      </c>
      <c r="AV42" s="239">
        <v>0</v>
      </c>
      <c r="AW42" s="239">
        <v>0</v>
      </c>
      <c r="AX42" s="239">
        <v>0</v>
      </c>
      <c r="AY42" s="239">
        <v>0</v>
      </c>
      <c r="AZ42" s="240">
        <v>1.4459342560553634</v>
      </c>
      <c r="BA42" s="239">
        <v>0</v>
      </c>
      <c r="BB42" s="239">
        <v>0</v>
      </c>
      <c r="BC42" s="239">
        <v>0</v>
      </c>
      <c r="BD42" s="239">
        <v>0</v>
      </c>
      <c r="BE42" s="239">
        <v>0.1567474048442907</v>
      </c>
      <c r="BF42" s="239">
        <v>0</v>
      </c>
      <c r="BG42" s="239">
        <v>0</v>
      </c>
      <c r="BH42" s="239">
        <v>0</v>
      </c>
      <c r="BI42" s="239">
        <v>0</v>
      </c>
      <c r="BJ42" s="239">
        <v>0</v>
      </c>
      <c r="BK42" s="239">
        <v>0</v>
      </c>
    </row>
    <row r="43" spans="1:63" x14ac:dyDescent="0.3">
      <c r="A43" s="261">
        <v>2017</v>
      </c>
      <c r="B43" s="261" t="s">
        <v>123</v>
      </c>
      <c r="C43" s="262">
        <v>43024</v>
      </c>
      <c r="D43" s="262" t="s">
        <v>18</v>
      </c>
      <c r="E43" s="262" t="s">
        <v>233</v>
      </c>
      <c r="F43" s="263" t="s">
        <v>1273</v>
      </c>
      <c r="G43" s="263" t="s">
        <v>1537</v>
      </c>
      <c r="H43" s="262" t="s">
        <v>83</v>
      </c>
      <c r="I43" s="239">
        <v>22.2</v>
      </c>
      <c r="J43" s="264">
        <v>1.258</v>
      </c>
      <c r="K43" s="264"/>
      <c r="L43" s="264"/>
      <c r="M43" s="256">
        <v>4.9000000000000002E-2</v>
      </c>
      <c r="N43" s="265">
        <v>1.0999999999999999E-2</v>
      </c>
      <c r="O43" s="254">
        <v>0.129</v>
      </c>
      <c r="P43" s="237">
        <v>0.79709884330721004</v>
      </c>
      <c r="Q43" s="239">
        <v>0.55602757591573371</v>
      </c>
      <c r="R43" s="239">
        <v>2.4376994633575459</v>
      </c>
      <c r="S43" s="239">
        <v>3.351168109526999</v>
      </c>
      <c r="T43" s="239">
        <v>4.0811303172853393</v>
      </c>
      <c r="U43" s="239">
        <v>12.046359410690471</v>
      </c>
      <c r="V43" s="239">
        <v>1.6801177403640484</v>
      </c>
      <c r="W43" s="239">
        <v>12.770109077595482</v>
      </c>
      <c r="X43" s="239">
        <v>9.5542153556251836</v>
      </c>
      <c r="Y43" s="239">
        <v>2.8307508312223719</v>
      </c>
      <c r="Z43" s="239">
        <v>4.1031008328328493</v>
      </c>
      <c r="AA43" s="239">
        <v>18.09776273517047</v>
      </c>
      <c r="AB43" s="239">
        <v>15.622976406007929</v>
      </c>
      <c r="AC43" s="249">
        <v>34.514641724903143</v>
      </c>
      <c r="AD43" s="239">
        <v>1.4278845247123173</v>
      </c>
      <c r="AE43" s="239">
        <v>3.5990364722544363</v>
      </c>
      <c r="AF43" s="239">
        <v>9.143526880519298</v>
      </c>
      <c r="AG43" s="239">
        <v>9.8907980106064706</v>
      </c>
      <c r="AH43" s="239">
        <v>1.7486881907962122</v>
      </c>
      <c r="AI43" s="237">
        <v>0</v>
      </c>
      <c r="AJ43" s="239">
        <v>0</v>
      </c>
      <c r="AK43" s="239">
        <v>0</v>
      </c>
      <c r="AL43" s="239">
        <v>0</v>
      </c>
      <c r="AM43" s="239">
        <v>0.81311605723370439</v>
      </c>
      <c r="AN43" s="239">
        <v>1.7522771906854953</v>
      </c>
      <c r="AO43" s="239">
        <v>0.22834582652921756</v>
      </c>
      <c r="AP43" s="239">
        <v>0.48326007668568227</v>
      </c>
      <c r="AQ43" s="239">
        <v>0.15464322453941831</v>
      </c>
      <c r="AR43" s="239">
        <v>0</v>
      </c>
      <c r="AS43" s="239">
        <v>0.41665575610212291</v>
      </c>
      <c r="AT43" s="239">
        <v>0</v>
      </c>
      <c r="AU43" s="239">
        <v>0</v>
      </c>
      <c r="AV43" s="239">
        <v>0.13580847283269432</v>
      </c>
      <c r="AW43" s="239">
        <v>0</v>
      </c>
      <c r="AX43" s="239">
        <v>0</v>
      </c>
      <c r="AY43" s="239">
        <v>0</v>
      </c>
      <c r="AZ43" s="240">
        <v>15.95966052557748</v>
      </c>
      <c r="BA43" s="239">
        <v>0</v>
      </c>
      <c r="BB43" s="239">
        <v>0</v>
      </c>
      <c r="BC43" s="239">
        <v>0</v>
      </c>
      <c r="BD43" s="239">
        <v>0</v>
      </c>
      <c r="BE43" s="239">
        <v>5.2353174974282242</v>
      </c>
      <c r="BF43" s="239">
        <v>0.19553446179743758</v>
      </c>
      <c r="BG43" s="239">
        <v>0</v>
      </c>
      <c r="BH43" s="239">
        <v>0</v>
      </c>
      <c r="BI43" s="239">
        <v>0</v>
      </c>
      <c r="BJ43" s="239">
        <v>0</v>
      </c>
      <c r="BK43" s="239">
        <v>0</v>
      </c>
    </row>
    <row r="44" spans="1:63" x14ac:dyDescent="0.3">
      <c r="A44" s="261">
        <v>2017</v>
      </c>
      <c r="B44" s="261" t="s">
        <v>123</v>
      </c>
      <c r="C44" s="262">
        <v>43024</v>
      </c>
      <c r="D44" s="262" t="s">
        <v>18</v>
      </c>
      <c r="E44" s="262" t="s">
        <v>168</v>
      </c>
      <c r="F44" s="263" t="s">
        <v>1273</v>
      </c>
      <c r="G44" s="263" t="s">
        <v>1537</v>
      </c>
      <c r="H44" s="262" t="s">
        <v>85</v>
      </c>
      <c r="I44" s="239">
        <v>20.7</v>
      </c>
      <c r="J44" s="264"/>
      <c r="K44" s="264"/>
      <c r="L44" s="264"/>
      <c r="M44" s="238"/>
      <c r="N44" s="264"/>
      <c r="O44" s="264"/>
      <c r="P44" s="237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49"/>
      <c r="AD44" s="239"/>
      <c r="AE44" s="239"/>
      <c r="AF44" s="239"/>
      <c r="AG44" s="239"/>
      <c r="AH44" s="239"/>
      <c r="AI44" s="237">
        <v>0</v>
      </c>
      <c r="AJ44" s="239">
        <v>0</v>
      </c>
      <c r="AK44" s="239">
        <v>0</v>
      </c>
      <c r="AL44" s="239">
        <v>0</v>
      </c>
      <c r="AM44" s="239">
        <v>0.68152411649591338</v>
      </c>
      <c r="AN44" s="239">
        <v>1.7777921031426267</v>
      </c>
      <c r="AO44" s="239">
        <v>0.21384154926459517</v>
      </c>
      <c r="AP44" s="239">
        <v>0.51284908483941527</v>
      </c>
      <c r="AQ44" s="239">
        <v>0.10568435593415448</v>
      </c>
      <c r="AR44" s="239">
        <v>0</v>
      </c>
      <c r="AS44" s="239">
        <v>0.31605847818579486</v>
      </c>
      <c r="AT44" s="239">
        <v>0</v>
      </c>
      <c r="AU44" s="239">
        <v>0</v>
      </c>
      <c r="AV44" s="239">
        <v>0</v>
      </c>
      <c r="AW44" s="239">
        <v>0</v>
      </c>
      <c r="AX44" s="239">
        <v>0</v>
      </c>
      <c r="AY44" s="239">
        <v>0</v>
      </c>
      <c r="AZ44" s="240">
        <v>13.511499942442732</v>
      </c>
      <c r="BA44" s="239">
        <v>0</v>
      </c>
      <c r="BB44" s="239">
        <v>0</v>
      </c>
      <c r="BC44" s="239">
        <v>0</v>
      </c>
      <c r="BD44" s="239">
        <v>0</v>
      </c>
      <c r="BE44" s="239">
        <v>4.6478369978128224</v>
      </c>
      <c r="BF44" s="239">
        <v>0.16587544606883847</v>
      </c>
      <c r="BG44" s="239">
        <v>0.32615172096235756</v>
      </c>
      <c r="BH44" s="239">
        <v>0</v>
      </c>
      <c r="BI44" s="239">
        <v>0</v>
      </c>
      <c r="BJ44" s="239">
        <v>0</v>
      </c>
      <c r="BK44" s="239">
        <v>0</v>
      </c>
    </row>
    <row r="45" spans="1:63" x14ac:dyDescent="0.3">
      <c r="A45" s="261">
        <v>2017</v>
      </c>
      <c r="B45" s="261" t="s">
        <v>123</v>
      </c>
      <c r="C45" s="262">
        <v>43024</v>
      </c>
      <c r="D45" s="262" t="s">
        <v>18</v>
      </c>
      <c r="E45" s="262" t="s">
        <v>168</v>
      </c>
      <c r="F45" s="263" t="s">
        <v>1273</v>
      </c>
      <c r="G45" s="263" t="s">
        <v>1537</v>
      </c>
      <c r="H45" s="262" t="s">
        <v>84</v>
      </c>
      <c r="I45" s="239">
        <v>23.3</v>
      </c>
      <c r="J45" s="264"/>
      <c r="K45" s="264"/>
      <c r="L45" s="264"/>
      <c r="M45" s="238"/>
      <c r="N45" s="264"/>
      <c r="O45" s="264"/>
      <c r="P45" s="237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49"/>
      <c r="AD45" s="239"/>
      <c r="AE45" s="239"/>
      <c r="AF45" s="239"/>
      <c r="AG45" s="239"/>
      <c r="AH45" s="239"/>
      <c r="AI45" s="237">
        <v>0</v>
      </c>
      <c r="AJ45" s="239">
        <v>0</v>
      </c>
      <c r="AK45" s="239">
        <v>0</v>
      </c>
      <c r="AL45" s="239">
        <v>0</v>
      </c>
      <c r="AM45" s="239">
        <v>0.91845413627192307</v>
      </c>
      <c r="AN45" s="239">
        <v>2.2156493204141823</v>
      </c>
      <c r="AO45" s="239">
        <v>0.3055588056208885</v>
      </c>
      <c r="AP45" s="239">
        <v>0.55849759428837498</v>
      </c>
      <c r="AQ45" s="239">
        <v>0</v>
      </c>
      <c r="AR45" s="239">
        <v>1.2138444823839827</v>
      </c>
      <c r="AS45" s="239">
        <v>0.44769739030176725</v>
      </c>
      <c r="AT45" s="239">
        <v>0</v>
      </c>
      <c r="AU45" s="239">
        <v>0</v>
      </c>
      <c r="AV45" s="239">
        <v>0.12267577215582803</v>
      </c>
      <c r="AW45" s="239">
        <v>0</v>
      </c>
      <c r="AX45" s="239">
        <v>0</v>
      </c>
      <c r="AY45" s="239">
        <v>0</v>
      </c>
      <c r="AZ45" s="240">
        <v>18.592190860513071</v>
      </c>
      <c r="BA45" s="239">
        <v>0</v>
      </c>
      <c r="BB45" s="239">
        <v>0</v>
      </c>
      <c r="BC45" s="239">
        <v>0</v>
      </c>
      <c r="BD45" s="239">
        <v>0</v>
      </c>
      <c r="BE45" s="239">
        <v>5.8439325070397556</v>
      </c>
      <c r="BF45" s="239">
        <v>0.21260725926254412</v>
      </c>
      <c r="BG45" s="239">
        <v>0.3576506064167092</v>
      </c>
      <c r="BH45" s="239">
        <v>0</v>
      </c>
      <c r="BI45" s="239">
        <v>0.53942928094720743</v>
      </c>
      <c r="BJ45" s="239">
        <v>0</v>
      </c>
      <c r="BK45" s="239">
        <v>0</v>
      </c>
    </row>
    <row r="46" spans="1:63" x14ac:dyDescent="0.3">
      <c r="A46" s="261">
        <v>2017</v>
      </c>
      <c r="B46" s="261" t="s">
        <v>123</v>
      </c>
      <c r="C46" s="262">
        <v>43024</v>
      </c>
      <c r="D46" s="262" t="s">
        <v>18</v>
      </c>
      <c r="E46" s="262" t="s">
        <v>233</v>
      </c>
      <c r="F46" s="263" t="s">
        <v>1545</v>
      </c>
      <c r="G46" s="263"/>
      <c r="H46" s="262" t="s">
        <v>88</v>
      </c>
      <c r="I46" s="239">
        <v>14.1</v>
      </c>
      <c r="J46" s="264">
        <v>1.784</v>
      </c>
      <c r="K46" s="264"/>
      <c r="L46" s="264"/>
      <c r="M46" s="238"/>
      <c r="N46" s="264"/>
      <c r="O46" s="264"/>
      <c r="P46" s="237">
        <v>1.5413228413017146</v>
      </c>
      <c r="Q46" s="239">
        <v>0.76718287880464386</v>
      </c>
      <c r="R46" s="239">
        <v>3.3548345661630439</v>
      </c>
      <c r="S46" s="239">
        <v>6.0430637595600221</v>
      </c>
      <c r="T46" s="239">
        <v>8.8107760708252592</v>
      </c>
      <c r="U46" s="239">
        <v>17.878948101628986</v>
      </c>
      <c r="V46" s="239">
        <v>2.371911152970902</v>
      </c>
      <c r="W46" s="239">
        <v>12.194051920325315</v>
      </c>
      <c r="X46" s="239">
        <v>11.304367456046993</v>
      </c>
      <c r="Y46" s="239">
        <v>4.8335074189437854</v>
      </c>
      <c r="Z46" s="239">
        <v>5.0537570493212751</v>
      </c>
      <c r="AA46" s="239">
        <v>25.245130667775307</v>
      </c>
      <c r="AB46" s="239">
        <v>17.932952423786229</v>
      </c>
      <c r="AC46" s="249">
        <v>43.303001994541972</v>
      </c>
      <c r="AD46" s="239">
        <v>0.94080634981645661</v>
      </c>
      <c r="AE46" s="239">
        <v>5.4369741298827083</v>
      </c>
      <c r="AF46" s="239">
        <v>10.884216669532774</v>
      </c>
      <c r="AG46" s="239">
        <v>9.121932185771005</v>
      </c>
      <c r="AH46" s="239">
        <v>2.5296795929688836</v>
      </c>
      <c r="AI46" s="237">
        <v>5.2371189549362702</v>
      </c>
      <c r="AJ46" s="239">
        <v>0</v>
      </c>
      <c r="AK46" s="239">
        <v>1.6370534320819501</v>
      </c>
      <c r="AL46" s="239">
        <v>4.8360504680756655</v>
      </c>
      <c r="AM46" s="239">
        <v>3.0139893873613119</v>
      </c>
      <c r="AN46" s="239">
        <v>6.8173547856190231</v>
      </c>
      <c r="AO46" s="239">
        <v>1.7588663117478984</v>
      </c>
      <c r="AP46" s="239">
        <v>1.6266678017082374</v>
      </c>
      <c r="AQ46" s="239">
        <v>0.20670809568400442</v>
      </c>
      <c r="AR46" s="239">
        <v>2.4470531483215567</v>
      </c>
      <c r="AS46" s="239">
        <v>0.62334212990550775</v>
      </c>
      <c r="AT46" s="239">
        <v>0</v>
      </c>
      <c r="AU46" s="239">
        <v>0</v>
      </c>
      <c r="AV46" s="239">
        <v>0.24700207145086689</v>
      </c>
      <c r="AW46" s="239">
        <v>0</v>
      </c>
      <c r="AX46" s="239">
        <v>2.5082999914871884</v>
      </c>
      <c r="AY46" s="239">
        <v>0</v>
      </c>
      <c r="AZ46" s="240">
        <v>25.277063647456085</v>
      </c>
      <c r="BA46" s="239">
        <v>4.4353168184784773</v>
      </c>
      <c r="BB46" s="239">
        <v>0</v>
      </c>
      <c r="BC46" s="239">
        <v>0</v>
      </c>
      <c r="BD46" s="239">
        <v>0</v>
      </c>
      <c r="BE46" s="239">
        <v>18.646843165630941</v>
      </c>
      <c r="BF46" s="239">
        <v>2.0195340654351464</v>
      </c>
      <c r="BG46" s="239">
        <v>0.23370505944780226</v>
      </c>
      <c r="BH46" s="239">
        <v>0</v>
      </c>
      <c r="BI46" s="239">
        <v>2.2350784597485882</v>
      </c>
      <c r="BJ46" s="239">
        <v>0</v>
      </c>
      <c r="BK46" s="239">
        <v>0</v>
      </c>
    </row>
    <row r="47" spans="1:63" x14ac:dyDescent="0.3">
      <c r="A47" s="261">
        <v>2017</v>
      </c>
      <c r="B47" s="261" t="s">
        <v>123</v>
      </c>
      <c r="C47" s="262">
        <v>43024</v>
      </c>
      <c r="D47" s="262" t="s">
        <v>18</v>
      </c>
      <c r="E47" s="262" t="s">
        <v>233</v>
      </c>
      <c r="F47" s="263" t="s">
        <v>1291</v>
      </c>
      <c r="G47" s="263"/>
      <c r="H47" s="262" t="s">
        <v>87</v>
      </c>
      <c r="I47" s="239">
        <v>16.2</v>
      </c>
      <c r="J47" s="264">
        <v>1.3340000000000001</v>
      </c>
      <c r="K47" s="264"/>
      <c r="L47" s="264"/>
      <c r="M47" s="238"/>
      <c r="N47" s="264"/>
      <c r="O47" s="264"/>
      <c r="P47" s="237">
        <v>0.72499088384088961</v>
      </c>
      <c r="Q47" s="239">
        <v>0.1400484497945369</v>
      </c>
      <c r="R47" s="239">
        <v>2.9334620714188491</v>
      </c>
      <c r="S47" s="239">
        <v>3.6429642325634188</v>
      </c>
      <c r="T47" s="239">
        <v>4.69827913362281</v>
      </c>
      <c r="U47" s="239">
        <v>13.425731641149861</v>
      </c>
      <c r="V47" s="239">
        <v>3.677305057675627</v>
      </c>
      <c r="W47" s="239">
        <v>14.003321184487941</v>
      </c>
      <c r="X47" s="239">
        <v>13.749179785015109</v>
      </c>
      <c r="Y47" s="239">
        <v>3.6348092675745369</v>
      </c>
      <c r="Z47" s="239">
        <v>4.0654982789130525</v>
      </c>
      <c r="AA47" s="239">
        <v>16.695339856761912</v>
      </c>
      <c r="AB47" s="239">
        <v>12.59283340114537</v>
      </c>
      <c r="AC47" s="249">
        <v>24.298772368445583</v>
      </c>
      <c r="AD47" s="239">
        <v>2.4059263343585116</v>
      </c>
      <c r="AE47" s="239">
        <v>4.7588541813472967</v>
      </c>
      <c r="AF47" s="239">
        <v>8.905295057561549</v>
      </c>
      <c r="AG47" s="239">
        <v>8.5762439044167316</v>
      </c>
      <c r="AH47" s="239">
        <v>2.5824617667601637</v>
      </c>
      <c r="AI47" s="237">
        <v>0</v>
      </c>
      <c r="AJ47" s="239">
        <v>0</v>
      </c>
      <c r="AK47" s="239">
        <v>0</v>
      </c>
      <c r="AL47" s="239">
        <v>3.4502909397738231</v>
      </c>
      <c r="AM47" s="239">
        <v>1.1681533269045323</v>
      </c>
      <c r="AN47" s="239">
        <v>2.6052555448408872</v>
      </c>
      <c r="AO47" s="239">
        <v>0.74767380943550166</v>
      </c>
      <c r="AP47" s="239">
        <v>2.1924421407907424</v>
      </c>
      <c r="AQ47" s="239">
        <v>0.48927193828351018</v>
      </c>
      <c r="AR47" s="239">
        <v>0</v>
      </c>
      <c r="AS47" s="239">
        <v>1.9365718418514946</v>
      </c>
      <c r="AT47" s="239">
        <v>0</v>
      </c>
      <c r="AU47" s="239">
        <v>0</v>
      </c>
      <c r="AV47" s="239">
        <v>0.17336668273866923</v>
      </c>
      <c r="AW47" s="239">
        <v>0</v>
      </c>
      <c r="AX47" s="239">
        <v>0</v>
      </c>
      <c r="AY47" s="239">
        <v>0</v>
      </c>
      <c r="AZ47" s="240">
        <v>12.105948649951785</v>
      </c>
      <c r="BA47" s="239">
        <v>0</v>
      </c>
      <c r="BB47" s="239">
        <v>0.31988307618129219</v>
      </c>
      <c r="BC47" s="239">
        <v>0</v>
      </c>
      <c r="BD47" s="239">
        <v>0</v>
      </c>
      <c r="BE47" s="239">
        <v>1.8301289778206367</v>
      </c>
      <c r="BF47" s="239">
        <v>7.6904532304725159E-2</v>
      </c>
      <c r="BG47" s="239">
        <v>0.90395973963355825</v>
      </c>
      <c r="BH47" s="239">
        <v>0</v>
      </c>
      <c r="BI47" s="239">
        <v>0</v>
      </c>
      <c r="BJ47" s="239">
        <v>0</v>
      </c>
      <c r="BK47" s="239">
        <v>0</v>
      </c>
    </row>
    <row r="48" spans="1:63" x14ac:dyDescent="0.3">
      <c r="A48" s="261">
        <v>2017</v>
      </c>
      <c r="B48" s="261" t="s">
        <v>123</v>
      </c>
      <c r="C48" s="262">
        <v>43020</v>
      </c>
      <c r="D48" s="262" t="s">
        <v>18</v>
      </c>
      <c r="E48" s="262" t="s">
        <v>168</v>
      </c>
      <c r="F48" s="263" t="s">
        <v>1252</v>
      </c>
      <c r="G48" s="263"/>
      <c r="H48" s="262" t="s">
        <v>90</v>
      </c>
      <c r="I48" s="239">
        <v>18.5</v>
      </c>
      <c r="J48" s="264">
        <v>4.49</v>
      </c>
      <c r="K48" s="264"/>
      <c r="L48" s="264"/>
      <c r="M48" s="267">
        <v>1.4E-2</v>
      </c>
      <c r="N48" s="265">
        <v>1.4E-2</v>
      </c>
      <c r="O48" s="598"/>
      <c r="P48" s="237">
        <v>0.96</v>
      </c>
      <c r="Q48" s="239">
        <v>0.25518486611896996</v>
      </c>
      <c r="R48" s="239">
        <v>0.69</v>
      </c>
      <c r="S48" s="239">
        <v>2.21</v>
      </c>
      <c r="T48" s="239">
        <v>4.6100000000000003</v>
      </c>
      <c r="U48" s="239">
        <v>2.73</v>
      </c>
      <c r="V48" s="239">
        <v>0.65</v>
      </c>
      <c r="W48" s="239">
        <v>1.0690836339879037</v>
      </c>
      <c r="X48" s="239">
        <v>5.5</v>
      </c>
      <c r="Y48" s="239">
        <v>0.15531358430164593</v>
      </c>
      <c r="Z48" s="239">
        <v>0.27034612183112794</v>
      </c>
      <c r="AA48" s="239">
        <v>6.84</v>
      </c>
      <c r="AB48" s="239">
        <v>1.287367984708232</v>
      </c>
      <c r="AC48" s="249">
        <v>6.52</v>
      </c>
      <c r="AD48" s="239">
        <v>1.5496989558478704</v>
      </c>
      <c r="AE48" s="239">
        <v>1.55</v>
      </c>
      <c r="AF48" s="239">
        <v>1.96</v>
      </c>
      <c r="AG48" s="239">
        <v>1.84</v>
      </c>
      <c r="AH48" s="239">
        <v>0.74</v>
      </c>
      <c r="AI48" s="237">
        <v>0</v>
      </c>
      <c r="AJ48" s="239">
        <v>0</v>
      </c>
      <c r="AK48" s="239">
        <v>0</v>
      </c>
      <c r="AL48" s="239">
        <v>0</v>
      </c>
      <c r="AM48" s="239">
        <v>0.34957466775648594</v>
      </c>
      <c r="AN48" s="239">
        <v>0</v>
      </c>
      <c r="AO48" s="239">
        <v>0</v>
      </c>
      <c r="AP48" s="239">
        <v>0.33432476614294793</v>
      </c>
      <c r="AQ48" s="239">
        <v>0.32212484485211756</v>
      </c>
      <c r="AR48" s="239">
        <v>0.59263463808918349</v>
      </c>
      <c r="AS48" s="239">
        <v>4.4291641513566651</v>
      </c>
      <c r="AT48" s="239">
        <v>0</v>
      </c>
      <c r="AU48" s="239">
        <v>0.27191747646293102</v>
      </c>
      <c r="AV48" s="239">
        <v>0.61726909454182188</v>
      </c>
      <c r="AW48" s="239">
        <v>0</v>
      </c>
      <c r="AX48" s="239">
        <v>0</v>
      </c>
      <c r="AY48" s="239">
        <v>0</v>
      </c>
      <c r="AZ48" s="240">
        <v>2.4497323532082893</v>
      </c>
      <c r="BA48" s="239">
        <v>0</v>
      </c>
      <c r="BB48" s="239">
        <v>0</v>
      </c>
      <c r="BC48" s="239">
        <v>0</v>
      </c>
      <c r="BD48" s="239">
        <v>0</v>
      </c>
      <c r="BE48" s="239">
        <v>1.1151197287560926</v>
      </c>
      <c r="BF48" s="239">
        <v>0</v>
      </c>
      <c r="BG48" s="239">
        <v>0</v>
      </c>
      <c r="BH48" s="239">
        <v>0</v>
      </c>
      <c r="BI48" s="239">
        <v>0</v>
      </c>
      <c r="BJ48" s="239">
        <v>0</v>
      </c>
      <c r="BK48" s="239">
        <v>0</v>
      </c>
    </row>
    <row r="49" spans="1:63" x14ac:dyDescent="0.3">
      <c r="A49" s="261">
        <v>2017</v>
      </c>
      <c r="B49" s="261" t="s">
        <v>123</v>
      </c>
      <c r="C49" s="262">
        <v>43024</v>
      </c>
      <c r="D49" s="262" t="s">
        <v>18</v>
      </c>
      <c r="E49" s="262"/>
      <c r="F49" s="263" t="s">
        <v>1212</v>
      </c>
      <c r="G49" s="263" t="s">
        <v>1541</v>
      </c>
      <c r="H49" s="262" t="s">
        <v>79</v>
      </c>
      <c r="I49" s="239">
        <v>10.1</v>
      </c>
      <c r="J49" s="264"/>
      <c r="K49" s="264"/>
      <c r="L49" s="264"/>
      <c r="M49" s="238"/>
      <c r="N49" s="264"/>
      <c r="O49" s="264"/>
      <c r="P49" s="237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49"/>
      <c r="AD49" s="239"/>
      <c r="AE49" s="239"/>
      <c r="AF49" s="239"/>
      <c r="AG49" s="239"/>
      <c r="AH49" s="239"/>
      <c r="AI49" s="237">
        <v>0</v>
      </c>
      <c r="AJ49" s="239">
        <v>0</v>
      </c>
      <c r="AK49" s="239">
        <v>0</v>
      </c>
      <c r="AL49" s="239">
        <v>0</v>
      </c>
      <c r="AM49" s="239">
        <v>0.1975587166638961</v>
      </c>
      <c r="AN49" s="239">
        <v>0</v>
      </c>
      <c r="AO49" s="239">
        <v>0</v>
      </c>
      <c r="AP49" s="239">
        <v>0.45872853784226658</v>
      </c>
      <c r="AQ49" s="239">
        <v>0</v>
      </c>
      <c r="AR49" s="239">
        <v>0</v>
      </c>
      <c r="AS49" s="239">
        <v>0.39249091643116674</v>
      </c>
      <c r="AT49" s="239">
        <v>0</v>
      </c>
      <c r="AU49" s="239">
        <v>0</v>
      </c>
      <c r="AV49" s="239">
        <v>0</v>
      </c>
      <c r="AW49" s="239">
        <v>0</v>
      </c>
      <c r="AX49" s="239">
        <v>0</v>
      </c>
      <c r="AY49" s="239">
        <v>0</v>
      </c>
      <c r="AZ49" s="240">
        <v>1.5812534137595291</v>
      </c>
      <c r="BA49" s="239">
        <v>0</v>
      </c>
      <c r="BB49" s="239">
        <v>0</v>
      </c>
      <c r="BC49" s="239">
        <v>0</v>
      </c>
      <c r="BD49" s="239">
        <v>0</v>
      </c>
      <c r="BE49" s="239">
        <v>0.16365147593151108</v>
      </c>
      <c r="BF49" s="239">
        <v>0</v>
      </c>
      <c r="BG49" s="239">
        <v>0</v>
      </c>
      <c r="BH49" s="239">
        <v>0</v>
      </c>
      <c r="BI49" s="239">
        <v>0</v>
      </c>
      <c r="BJ49" s="239">
        <v>0</v>
      </c>
      <c r="BK49" s="239">
        <v>0</v>
      </c>
    </row>
    <row r="50" spans="1:63" x14ac:dyDescent="0.3">
      <c r="A50" s="261">
        <v>2017</v>
      </c>
      <c r="B50" s="261" t="s">
        <v>123</v>
      </c>
      <c r="C50" s="262">
        <v>43024</v>
      </c>
      <c r="D50" s="262" t="s">
        <v>18</v>
      </c>
      <c r="E50" s="262" t="s">
        <v>233</v>
      </c>
      <c r="F50" s="263" t="s">
        <v>1546</v>
      </c>
      <c r="G50" s="263" t="s">
        <v>1544</v>
      </c>
      <c r="H50" s="262" t="s">
        <v>77</v>
      </c>
      <c r="I50" s="239">
        <v>12.9</v>
      </c>
      <c r="J50" s="264">
        <v>2.3380000000000001</v>
      </c>
      <c r="K50" s="264"/>
      <c r="L50" s="264"/>
      <c r="M50" s="256">
        <v>0.628</v>
      </c>
      <c r="N50" s="254">
        <v>9.4E-2</v>
      </c>
      <c r="O50" s="254">
        <v>0.995</v>
      </c>
      <c r="P50" s="237">
        <v>3.8181844069623336</v>
      </c>
      <c r="Q50" s="239">
        <v>2.119695361142877</v>
      </c>
      <c r="R50" s="239">
        <v>8.7251253772705137</v>
      </c>
      <c r="S50" s="239">
        <v>23.301920976922961</v>
      </c>
      <c r="T50" s="239">
        <v>19.110336469292065</v>
      </c>
      <c r="U50" s="239">
        <v>116.81010478397062</v>
      </c>
      <c r="V50" s="239">
        <v>13.514651131743697</v>
      </c>
      <c r="W50" s="239">
        <v>111.29977340000347</v>
      </c>
      <c r="X50" s="239">
        <v>76.229236867153787</v>
      </c>
      <c r="Y50" s="239">
        <v>19.690443064221412</v>
      </c>
      <c r="Z50" s="239">
        <v>31.517168611473174</v>
      </c>
      <c r="AA50" s="239">
        <v>133.38061191691295</v>
      </c>
      <c r="AB50" s="239">
        <v>115.47160848638057</v>
      </c>
      <c r="AC50" s="249">
        <v>230.23835295923359</v>
      </c>
      <c r="AD50" s="239">
        <v>7.0432079556473015</v>
      </c>
      <c r="AE50" s="239">
        <v>19.182533710505911</v>
      </c>
      <c r="AF50" s="239">
        <v>39.456765671362461</v>
      </c>
      <c r="AG50" s="239">
        <v>52.645501510978271</v>
      </c>
      <c r="AH50" s="239">
        <v>6.6639730162370885</v>
      </c>
      <c r="AI50" s="237">
        <v>0</v>
      </c>
      <c r="AJ50" s="239">
        <v>0</v>
      </c>
      <c r="AK50" s="239">
        <v>0</v>
      </c>
      <c r="AL50" s="239">
        <v>0</v>
      </c>
      <c r="AM50" s="239">
        <v>0.30215792174784334</v>
      </c>
      <c r="AN50" s="239">
        <v>0.61381754197316662</v>
      </c>
      <c r="AO50" s="239">
        <v>0</v>
      </c>
      <c r="AP50" s="239">
        <v>0.47232337056135293</v>
      </c>
      <c r="AQ50" s="239">
        <v>0</v>
      </c>
      <c r="AR50" s="239">
        <v>0</v>
      </c>
      <c r="AS50" s="239">
        <v>0.69816466678071309</v>
      </c>
      <c r="AT50" s="239">
        <v>0</v>
      </c>
      <c r="AU50" s="239">
        <v>0</v>
      </c>
      <c r="AV50" s="239">
        <v>0</v>
      </c>
      <c r="AW50" s="239">
        <v>0</v>
      </c>
      <c r="AX50" s="239">
        <v>0</v>
      </c>
      <c r="AY50" s="239">
        <v>0</v>
      </c>
      <c r="AZ50" s="240">
        <v>2.1426183435567827</v>
      </c>
      <c r="BA50" s="239">
        <v>0</v>
      </c>
      <c r="BB50" s="239">
        <v>0</v>
      </c>
      <c r="BC50" s="239">
        <v>0</v>
      </c>
      <c r="BD50" s="239">
        <v>0</v>
      </c>
      <c r="BE50" s="239">
        <v>0.91722671619541052</v>
      </c>
      <c r="BF50" s="239">
        <v>0</v>
      </c>
      <c r="BG50" s="239">
        <v>0</v>
      </c>
      <c r="BH50" s="239">
        <v>0</v>
      </c>
      <c r="BI50" s="239">
        <v>0</v>
      </c>
      <c r="BJ50" s="239">
        <v>0</v>
      </c>
      <c r="BK50" s="239">
        <v>0</v>
      </c>
    </row>
    <row r="51" spans="1:63" x14ac:dyDescent="0.3">
      <c r="A51" s="261">
        <v>2017</v>
      </c>
      <c r="B51" s="261" t="s">
        <v>123</v>
      </c>
      <c r="C51" s="262">
        <v>43024</v>
      </c>
      <c r="D51" s="262" t="s">
        <v>18</v>
      </c>
      <c r="E51" s="262" t="s">
        <v>233</v>
      </c>
      <c r="F51" s="263" t="s">
        <v>1546</v>
      </c>
      <c r="G51" s="263" t="s">
        <v>1537</v>
      </c>
      <c r="H51" s="262" t="s">
        <v>234</v>
      </c>
      <c r="I51" s="239"/>
      <c r="J51" s="264">
        <v>2.6579999999999999</v>
      </c>
      <c r="K51" s="264"/>
      <c r="L51" s="264"/>
      <c r="M51" s="238"/>
      <c r="N51" s="264"/>
      <c r="O51" s="264"/>
      <c r="P51" s="237">
        <v>3.5737638597027446</v>
      </c>
      <c r="Q51" s="239">
        <v>1.5066675242060712</v>
      </c>
      <c r="R51" s="239">
        <v>9.0266156931075656</v>
      </c>
      <c r="S51" s="239">
        <v>23.423290630565777</v>
      </c>
      <c r="T51" s="239">
        <v>20.073479374322599</v>
      </c>
      <c r="U51" s="239">
        <v>116.64559752604728</v>
      </c>
      <c r="V51" s="239">
        <v>13.481832864666382</v>
      </c>
      <c r="W51" s="239">
        <v>112.1754664834186</v>
      </c>
      <c r="X51" s="239">
        <v>76.877928929026965</v>
      </c>
      <c r="Y51" s="239">
        <v>20.181459305609824</v>
      </c>
      <c r="Z51" s="239">
        <v>31.734497208051373</v>
      </c>
      <c r="AA51" s="239">
        <v>129.39070447109549</v>
      </c>
      <c r="AB51" s="239">
        <v>117.30243686918408</v>
      </c>
      <c r="AC51" s="249">
        <v>231.42446420658413</v>
      </c>
      <c r="AD51" s="239">
        <v>6.9324927946911918</v>
      </c>
      <c r="AE51" s="239">
        <v>19.684221151834357</v>
      </c>
      <c r="AF51" s="239">
        <v>39.205024563905148</v>
      </c>
      <c r="AG51" s="239">
        <v>53.530620056061849</v>
      </c>
      <c r="AH51" s="239">
        <v>6.536316800509085</v>
      </c>
      <c r="AI51" s="237"/>
      <c r="AJ51" s="239"/>
      <c r="AK51" s="239"/>
      <c r="AL51" s="239"/>
      <c r="AM51" s="239"/>
      <c r="AN51" s="239"/>
      <c r="AO51" s="239"/>
      <c r="AP51" s="239"/>
      <c r="AQ51" s="239"/>
      <c r="AR51" s="239"/>
      <c r="AS51" s="239"/>
      <c r="AT51" s="239"/>
      <c r="AU51" s="239"/>
      <c r="AV51" s="239"/>
      <c r="AW51" s="239"/>
      <c r="AX51" s="239"/>
      <c r="AY51" s="239"/>
      <c r="AZ51" s="240"/>
      <c r="BA51" s="239"/>
      <c r="BB51" s="239"/>
      <c r="BC51" s="239"/>
      <c r="BD51" s="239"/>
      <c r="BE51" s="239"/>
      <c r="BF51" s="239"/>
      <c r="BG51" s="239"/>
      <c r="BH51" s="239"/>
      <c r="BI51" s="239"/>
      <c r="BJ51" s="239"/>
      <c r="BK51" s="239"/>
    </row>
  </sheetData>
  <autoFilter ref="A1:BK51" xr:uid="{00000000-0009-0000-0000-000005000000}"/>
  <sortState xmlns:xlrd2="http://schemas.microsoft.com/office/spreadsheetml/2017/richdata2" ref="A2:BK51">
    <sortCondition ref="B2:B51"/>
    <sortCondition ref="D2:D51"/>
    <sortCondition ref="H2:H51"/>
  </sortState>
  <conditionalFormatting sqref="D8:D13">
    <cfRule type="containsBlanks" dxfId="33" priority="4">
      <formula>LEN(TRIM(D8))=0</formula>
    </cfRule>
  </conditionalFormatting>
  <conditionalFormatting sqref="D8:D13">
    <cfRule type="cellIs" dxfId="32" priority="3" operator="equal">
      <formula>0</formula>
    </cfRule>
  </conditionalFormatting>
  <conditionalFormatting sqref="D32:D38">
    <cfRule type="containsBlanks" dxfId="31" priority="2">
      <formula>LEN(TRIM(D32))=0</formula>
    </cfRule>
  </conditionalFormatting>
  <conditionalFormatting sqref="D32:D38">
    <cfRule type="cellIs" dxfId="30" priority="1" operator="equal">
      <formula>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58"/>
  <sheetViews>
    <sheetView topLeftCell="C1" zoomScale="80" zoomScaleNormal="80" workbookViewId="0">
      <selection activeCell="W1" sqref="W1"/>
    </sheetView>
  </sheetViews>
  <sheetFormatPr baseColWidth="10" defaultColWidth="11.44140625" defaultRowHeight="14.4" x14ac:dyDescent="0.3"/>
  <cols>
    <col min="1" max="1" width="5.5546875" style="117" bestFit="1" customWidth="1"/>
    <col min="2" max="2" width="8.33203125" style="117" bestFit="1" customWidth="1"/>
    <col min="3" max="3" width="15.5546875" style="486" bestFit="1" customWidth="1"/>
    <col min="4" max="4" width="14.109375" style="117" bestFit="1" customWidth="1"/>
    <col min="5" max="5" width="13.33203125" style="117" bestFit="1" customWidth="1"/>
    <col min="6" max="6" width="5.5546875" style="117" bestFit="1" customWidth="1"/>
    <col min="7" max="7" width="18.6640625" style="117" bestFit="1" customWidth="1"/>
    <col min="8" max="8" width="26.88671875" style="117" customWidth="1"/>
    <col min="9" max="9" width="5.6640625" style="117" hidden="1" customWidth="1"/>
    <col min="10" max="10" width="17.88671875" style="121" hidden="1" customWidth="1"/>
    <col min="11" max="11" width="22.109375" style="36" hidden="1" customWidth="1"/>
    <col min="12" max="12" width="17.88671875" style="121" hidden="1" customWidth="1"/>
    <col min="13" max="13" width="17.6640625" style="42" hidden="1" customWidth="1"/>
    <col min="14" max="14" width="22" style="42" hidden="1" customWidth="1"/>
    <col min="15" max="15" width="31.44140625" style="117" hidden="1" customWidth="1"/>
    <col min="16" max="16" width="25.5546875" style="117" hidden="1" customWidth="1"/>
    <col min="17" max="17" width="22.5546875" style="36" hidden="1" customWidth="1"/>
    <col min="18" max="18" width="27.33203125" style="36" hidden="1" customWidth="1"/>
    <col min="19" max="19" width="19.5546875" style="117" hidden="1" customWidth="1"/>
    <col min="20" max="20" width="21.109375" style="117" hidden="1" customWidth="1"/>
    <col min="21" max="22" width="13.5546875" style="117" hidden="1" customWidth="1"/>
    <col min="23" max="23" width="11.44140625" style="243"/>
    <col min="24" max="25" width="11.44140625" style="117"/>
    <col min="26" max="26" width="16.33203125" style="243" customWidth="1"/>
    <col min="27" max="38" width="11.44140625" style="117" customWidth="1"/>
    <col min="39" max="39" width="11.44140625" style="117"/>
    <col min="40" max="43" width="11.44140625" style="117" customWidth="1"/>
    <col min="44" max="44" width="11.6640625" style="117" customWidth="1"/>
    <col min="45" max="45" width="11.44140625" style="35" customWidth="1"/>
    <col min="46" max="54" width="11.44140625" style="36" customWidth="1"/>
    <col min="55" max="55" width="11.44140625" style="36"/>
    <col min="56" max="61" width="11.44140625" style="36" customWidth="1"/>
    <col min="62" max="73" width="11.44140625" style="36"/>
    <col min="74" max="16384" width="11.44140625" style="117"/>
  </cols>
  <sheetData>
    <row r="1" spans="1:73" s="129" customFormat="1" ht="15.6" x14ac:dyDescent="0.3">
      <c r="A1" s="129" t="s">
        <v>243</v>
      </c>
      <c r="B1" s="129" t="s">
        <v>244</v>
      </c>
      <c r="C1" s="485" t="s">
        <v>1551</v>
      </c>
      <c r="D1" s="129" t="s">
        <v>0</v>
      </c>
      <c r="E1" s="129" t="s">
        <v>247</v>
      </c>
      <c r="F1" s="129" t="s">
        <v>1</v>
      </c>
      <c r="G1" s="129" t="s">
        <v>255</v>
      </c>
      <c r="H1" s="129" t="s">
        <v>248</v>
      </c>
      <c r="I1" s="129" t="s">
        <v>267</v>
      </c>
      <c r="J1" s="153" t="s">
        <v>250</v>
      </c>
      <c r="K1" s="154" t="s">
        <v>266</v>
      </c>
      <c r="L1" s="153" t="s">
        <v>251</v>
      </c>
      <c r="M1" s="156" t="s">
        <v>307</v>
      </c>
      <c r="N1" s="156" t="s">
        <v>306</v>
      </c>
      <c r="O1" s="129" t="s">
        <v>305</v>
      </c>
      <c r="P1" s="129" t="s">
        <v>358</v>
      </c>
      <c r="Q1" s="154" t="s">
        <v>504</v>
      </c>
      <c r="R1" s="154" t="s">
        <v>505</v>
      </c>
      <c r="S1" s="129" t="s">
        <v>249</v>
      </c>
      <c r="T1" s="129" t="s">
        <v>269</v>
      </c>
      <c r="U1" s="129" t="s">
        <v>239</v>
      </c>
      <c r="V1" s="129" t="s">
        <v>240</v>
      </c>
      <c r="W1" s="242" t="s">
        <v>2075</v>
      </c>
      <c r="X1" s="130" t="s">
        <v>2076</v>
      </c>
      <c r="Y1" s="130" t="s">
        <v>2077</v>
      </c>
      <c r="Z1" s="245" t="s">
        <v>193</v>
      </c>
      <c r="AA1" s="131" t="s">
        <v>194</v>
      </c>
      <c r="AB1" s="131" t="s">
        <v>195</v>
      </c>
      <c r="AC1" s="131" t="s">
        <v>196</v>
      </c>
      <c r="AD1" s="131" t="s">
        <v>197</v>
      </c>
      <c r="AE1" s="131" t="s">
        <v>198</v>
      </c>
      <c r="AF1" s="131" t="s">
        <v>199</v>
      </c>
      <c r="AG1" s="131" t="s">
        <v>200</v>
      </c>
      <c r="AH1" s="131" t="s">
        <v>201</v>
      </c>
      <c r="AI1" s="131" t="s">
        <v>202</v>
      </c>
      <c r="AJ1" s="131" t="s">
        <v>203</v>
      </c>
      <c r="AK1" s="131" t="s">
        <v>204</v>
      </c>
      <c r="AL1" s="131" t="s">
        <v>205</v>
      </c>
      <c r="AM1" s="131" t="s">
        <v>206</v>
      </c>
      <c r="AN1" s="131" t="s">
        <v>207</v>
      </c>
      <c r="AO1" s="131" t="s">
        <v>208</v>
      </c>
      <c r="AP1" s="131" t="s">
        <v>209</v>
      </c>
      <c r="AQ1" s="131" t="s">
        <v>210</v>
      </c>
      <c r="AR1" s="131" t="s">
        <v>211</v>
      </c>
      <c r="AS1" s="247" t="s">
        <v>1522</v>
      </c>
      <c r="AT1" s="164" t="s">
        <v>1520</v>
      </c>
      <c r="AU1" s="164" t="s">
        <v>1519</v>
      </c>
      <c r="AV1" s="164" t="s">
        <v>1518</v>
      </c>
      <c r="AW1" s="164" t="s">
        <v>1549</v>
      </c>
      <c r="AX1" s="164" t="s">
        <v>1521</v>
      </c>
      <c r="AY1" s="164" t="s">
        <v>2060</v>
      </c>
      <c r="AZ1" s="164" t="s">
        <v>1523</v>
      </c>
      <c r="BA1" s="164" t="s">
        <v>1524</v>
      </c>
      <c r="BB1" s="164" t="s">
        <v>1525</v>
      </c>
      <c r="BC1" s="164" t="s">
        <v>1526</v>
      </c>
      <c r="BD1" s="164" t="s">
        <v>1527</v>
      </c>
      <c r="BE1" s="164" t="s">
        <v>1528</v>
      </c>
      <c r="BF1" s="164" t="s">
        <v>1529</v>
      </c>
      <c r="BG1" s="164" t="s">
        <v>1530</v>
      </c>
      <c r="BH1" s="164" t="s">
        <v>1531</v>
      </c>
      <c r="BI1" s="164" t="s">
        <v>1532</v>
      </c>
      <c r="BJ1" s="164" t="s">
        <v>2070</v>
      </c>
      <c r="BK1" s="164" t="s">
        <v>2069</v>
      </c>
      <c r="BL1" s="164" t="s">
        <v>1533</v>
      </c>
      <c r="BM1" s="164" t="s">
        <v>1534</v>
      </c>
      <c r="BN1" s="599" t="s">
        <v>2068</v>
      </c>
      <c r="BO1" s="164" t="s">
        <v>2067</v>
      </c>
      <c r="BP1" s="599" t="s">
        <v>2066</v>
      </c>
      <c r="BQ1" s="164" t="s">
        <v>2065</v>
      </c>
      <c r="BR1" s="164" t="s">
        <v>2064</v>
      </c>
      <c r="BS1" s="164" t="s">
        <v>2063</v>
      </c>
      <c r="BT1" s="164" t="s">
        <v>2062</v>
      </c>
      <c r="BU1" s="164" t="s">
        <v>1535</v>
      </c>
    </row>
    <row r="2" spans="1:73" x14ac:dyDescent="0.3">
      <c r="A2" s="117">
        <v>2017</v>
      </c>
      <c r="B2" s="119">
        <v>42887</v>
      </c>
      <c r="C2" s="486">
        <v>42897</v>
      </c>
      <c r="D2" s="117" t="s">
        <v>5</v>
      </c>
      <c r="E2" s="117" t="s">
        <v>309</v>
      </c>
      <c r="F2" s="117" t="s">
        <v>252</v>
      </c>
      <c r="G2" s="117" t="s">
        <v>256</v>
      </c>
      <c r="H2" s="117" t="s">
        <v>100</v>
      </c>
      <c r="I2" s="117" t="s">
        <v>279</v>
      </c>
      <c r="J2" s="121">
        <f>AVERAGE(solesG0pools!H2:H94)</f>
        <v>2.9935483870967747</v>
      </c>
      <c r="K2" s="36">
        <f>STDEV(solesG0pools!H2:H94)</f>
        <v>0.87846289318243742</v>
      </c>
      <c r="L2" s="121">
        <f>AVERAGE(solesG0pools!I2:I94)</f>
        <v>2.7129032258064512</v>
      </c>
      <c r="M2" s="42">
        <f>AVERAGE(solesG0pools!J2:J94)</f>
        <v>0.23697204301075256</v>
      </c>
      <c r="N2" s="42">
        <f>STDEV(solesG0pools!J2:J94)</f>
        <v>0.21816018763922249</v>
      </c>
      <c r="Q2" s="36">
        <f>AVERAGE(solesG0pools!N2:N94)</f>
        <v>0.73338311747738538</v>
      </c>
      <c r="R2" s="36">
        <f>STDEV(solesG0pools!N2:N94)</f>
        <v>0.13723667310685059</v>
      </c>
      <c r="S2" s="117">
        <v>77.400000000000006</v>
      </c>
      <c r="T2" s="117">
        <v>2.17</v>
      </c>
      <c r="U2" s="117">
        <v>-17.7575</v>
      </c>
      <c r="V2" s="117">
        <v>10.702000000000002</v>
      </c>
      <c r="Z2" s="243">
        <v>1.1399024031761376</v>
      </c>
      <c r="AA2" s="117">
        <v>0.41250272146299904</v>
      </c>
      <c r="AB2" s="117">
        <v>3.0685450530692373</v>
      </c>
      <c r="AC2" s="117">
        <v>5.5601714085749441</v>
      </c>
      <c r="AD2" s="117">
        <v>9.6465842438879861</v>
      </c>
      <c r="AE2" s="117">
        <v>18.420000000000002</v>
      </c>
      <c r="AF2" s="117">
        <v>3.4111613687528655</v>
      </c>
      <c r="AG2" s="117">
        <v>17.95</v>
      </c>
      <c r="AH2" s="117">
        <v>31.723333408091701</v>
      </c>
      <c r="AI2" s="117">
        <v>6.1978899339422515</v>
      </c>
      <c r="AJ2" s="117">
        <v>6.4</v>
      </c>
      <c r="AK2" s="117">
        <v>47.441760919968097</v>
      </c>
      <c r="AL2" s="117">
        <v>18.97</v>
      </c>
      <c r="AM2" s="117">
        <v>57.6258308876737</v>
      </c>
      <c r="AN2" s="117">
        <v>1.7218276719728631</v>
      </c>
      <c r="AO2" s="117">
        <v>11.35</v>
      </c>
      <c r="AP2" s="117">
        <v>16.271758297940927</v>
      </c>
      <c r="AQ2" s="117">
        <v>16.05</v>
      </c>
      <c r="AR2" s="117">
        <v>2.6883548089382279</v>
      </c>
      <c r="AS2" s="35">
        <v>0</v>
      </c>
      <c r="AT2" s="36">
        <v>0</v>
      </c>
      <c r="AU2" s="36">
        <v>0</v>
      </c>
      <c r="AV2" s="36">
        <v>0</v>
      </c>
      <c r="AW2" s="36">
        <v>0.34326062639821026</v>
      </c>
      <c r="AX2" s="36">
        <v>0</v>
      </c>
      <c r="AY2" s="36">
        <v>0</v>
      </c>
      <c r="AZ2" s="36">
        <v>0.58095637583892612</v>
      </c>
      <c r="BA2" s="36">
        <v>0</v>
      </c>
      <c r="BB2" s="36">
        <v>0.38730425055928408</v>
      </c>
      <c r="BC2" s="36">
        <v>0</v>
      </c>
      <c r="BD2" s="36">
        <v>0</v>
      </c>
      <c r="BE2" s="36">
        <v>0</v>
      </c>
      <c r="BF2" s="36">
        <v>0</v>
      </c>
      <c r="BG2" s="36">
        <v>0</v>
      </c>
      <c r="BH2" s="36">
        <v>0</v>
      </c>
      <c r="BI2" s="36">
        <v>0</v>
      </c>
      <c r="BJ2" s="36">
        <v>4.8542637189103832</v>
      </c>
      <c r="BK2" s="36">
        <v>0</v>
      </c>
      <c r="BL2" s="36">
        <v>0</v>
      </c>
      <c r="BM2" s="36">
        <v>0</v>
      </c>
      <c r="BN2" s="36">
        <v>0</v>
      </c>
      <c r="BO2" s="36">
        <v>0</v>
      </c>
      <c r="BP2" s="36">
        <v>0</v>
      </c>
      <c r="BQ2" s="36">
        <v>0</v>
      </c>
      <c r="BR2" s="36">
        <v>0</v>
      </c>
      <c r="BS2" s="36">
        <v>0</v>
      </c>
      <c r="BT2" s="36">
        <v>0</v>
      </c>
      <c r="BU2" s="36">
        <v>0</v>
      </c>
    </row>
    <row r="3" spans="1:73" x14ac:dyDescent="0.3">
      <c r="A3" s="117">
        <v>2017</v>
      </c>
      <c r="B3" s="119">
        <v>42887</v>
      </c>
      <c r="C3" s="486">
        <v>42897</v>
      </c>
      <c r="D3" s="117" t="s">
        <v>17</v>
      </c>
      <c r="E3" s="117" t="s">
        <v>309</v>
      </c>
      <c r="F3" s="117" t="s">
        <v>252</v>
      </c>
      <c r="G3" s="117" t="s">
        <v>256</v>
      </c>
      <c r="H3" s="117" t="s">
        <v>265</v>
      </c>
      <c r="I3" s="117" t="s">
        <v>279</v>
      </c>
      <c r="J3" s="121">
        <f>AVERAGE(solesG0pools!H95:H113)</f>
        <v>3.0789473684210522</v>
      </c>
      <c r="K3" s="36">
        <f>STDEV(solesG0pools!H95:H113)</f>
        <v>0.47208632375448806</v>
      </c>
      <c r="L3" s="121">
        <f>AVERAGE(solesG0pools!I95:I113)</f>
        <v>2.7789473684210524</v>
      </c>
      <c r="M3" s="42">
        <f>AVERAGE(solesG0pools!J95:J113)</f>
        <v>0.22908421052631578</v>
      </c>
      <c r="N3" s="42">
        <f>STDEV(solesG0pools!J95:J113)</f>
        <v>8.4357119591241356E-2</v>
      </c>
      <c r="Q3" s="36">
        <f>AVERAGE(solesG0pools!N95:N113)</f>
        <v>0.79332461503359097</v>
      </c>
      <c r="R3" s="36">
        <f>STDEV(solesG0pools!N95:N113)</f>
        <v>0.31736123327410903</v>
      </c>
      <c r="S3" s="117">
        <v>77.8</v>
      </c>
      <c r="T3" s="117">
        <v>3.5</v>
      </c>
      <c r="Z3" s="243">
        <v>0.95839713814897043</v>
      </c>
      <c r="AA3" s="117">
        <v>0.64429095222068689</v>
      </c>
      <c r="AB3" s="117">
        <v>2.4503323674354216</v>
      </c>
      <c r="AC3" s="117">
        <v>4.6520067870980482</v>
      </c>
      <c r="AD3" s="117">
        <v>6.7331856862108248</v>
      </c>
      <c r="AE3" s="117">
        <v>24.64087279148486</v>
      </c>
      <c r="AF3" s="117">
        <v>5.2260297490483092</v>
      </c>
      <c r="AG3" s="117">
        <v>26.955419997450697</v>
      </c>
      <c r="AH3" s="117">
        <v>23.80168085648625</v>
      </c>
      <c r="AI3" s="117">
        <v>7.4317964190787711</v>
      </c>
      <c r="AJ3" s="117">
        <v>7.9299223206524676</v>
      </c>
      <c r="AK3" s="117">
        <v>41.797864323608664</v>
      </c>
      <c r="AL3" s="117">
        <v>26.173829924604078</v>
      </c>
      <c r="AM3" s="117">
        <v>74.553255876018284</v>
      </c>
      <c r="AN3" s="117">
        <v>3.0399388320177376</v>
      </c>
      <c r="AO3" s="117">
        <v>9.2190007164099441</v>
      </c>
      <c r="AP3" s="117">
        <v>20.96192877194316</v>
      </c>
      <c r="AQ3" s="117">
        <v>18.260188092633619</v>
      </c>
      <c r="AR3" s="117">
        <v>3.2333004410605195</v>
      </c>
      <c r="AS3" s="243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</row>
    <row r="4" spans="1:73" x14ac:dyDescent="0.3">
      <c r="A4" s="117">
        <v>2017</v>
      </c>
      <c r="B4" s="119">
        <v>42887</v>
      </c>
      <c r="C4" s="486">
        <v>42915</v>
      </c>
      <c r="D4" s="117" t="s">
        <v>17</v>
      </c>
      <c r="E4" s="117" t="s">
        <v>309</v>
      </c>
      <c r="F4" s="117" t="s">
        <v>252</v>
      </c>
      <c r="G4" s="117" t="s">
        <v>256</v>
      </c>
      <c r="H4" s="117" t="s">
        <v>101</v>
      </c>
      <c r="I4" s="117" t="s">
        <v>279</v>
      </c>
      <c r="J4" s="121">
        <f>AVERAGE(solesG0pools!H114:H126)</f>
        <v>4.569230769230769</v>
      </c>
      <c r="K4" s="36">
        <f>STDEV(solesG0pools!H114:H126)</f>
        <v>0.56033414939156001</v>
      </c>
      <c r="L4" s="121">
        <f>AVERAGE(solesG0pools!I114:I126)</f>
        <v>4.1461538461538456</v>
      </c>
      <c r="M4" s="42">
        <f>AVERAGE(solesG0pools!J114:J126)</f>
        <v>0.76336153846153865</v>
      </c>
      <c r="N4" s="42">
        <f>STDEV(solesG0pools!J114:J126)</f>
        <v>0.3067415837977775</v>
      </c>
      <c r="Q4" s="36">
        <f>AVERAGE(solesG0pools!N114:N126)</f>
        <v>0.75739389574603444</v>
      </c>
      <c r="R4" s="36">
        <f>STDEV(solesG0pools!N114:N126)</f>
        <v>6.002111603758175E-2</v>
      </c>
      <c r="S4" s="117">
        <v>78.400000000000006</v>
      </c>
      <c r="T4" s="117">
        <v>3.1</v>
      </c>
      <c r="W4" s="474">
        <v>73.580297883417458</v>
      </c>
      <c r="X4" s="479">
        <v>12.419509327637813</v>
      </c>
      <c r="Y4" s="479">
        <v>113.8024241353186</v>
      </c>
      <c r="Z4" s="243">
        <v>0.36067952401635583</v>
      </c>
      <c r="AA4" s="117">
        <v>0.14137267104421641</v>
      </c>
      <c r="AB4" s="117">
        <v>2.8372559105115731</v>
      </c>
      <c r="AC4" s="117">
        <v>3.1490713176644256</v>
      </c>
      <c r="AD4" s="117">
        <v>7.0300683563613839</v>
      </c>
      <c r="AE4" s="117">
        <v>26.197368976456715</v>
      </c>
      <c r="AF4" s="117">
        <v>4.3147092278575725</v>
      </c>
      <c r="AG4" s="117">
        <v>25.557640240226693</v>
      </c>
      <c r="AH4" s="117">
        <v>24.005180077527253</v>
      </c>
      <c r="AI4" s="117">
        <v>7.5149386700508085</v>
      </c>
      <c r="AJ4" s="117">
        <v>6.5239241293470513</v>
      </c>
      <c r="AK4" s="117">
        <v>44.404850279416308</v>
      </c>
      <c r="AL4" s="117">
        <v>25.479263872309964</v>
      </c>
      <c r="AM4" s="117">
        <v>80.321380556512793</v>
      </c>
      <c r="AN4" s="117">
        <v>2.7491762823502679</v>
      </c>
      <c r="AO4" s="117">
        <v>9.5488922901460143</v>
      </c>
      <c r="AP4" s="117">
        <v>23.301253080160418</v>
      </c>
      <c r="AQ4" s="117">
        <v>18.647520200627461</v>
      </c>
      <c r="AR4" s="117">
        <v>3.3455861862506278</v>
      </c>
      <c r="AS4" s="35">
        <v>0.58167816475650003</v>
      </c>
      <c r="AT4" s="36">
        <v>0</v>
      </c>
      <c r="AU4" s="36">
        <v>0</v>
      </c>
      <c r="AV4" s="36">
        <v>2.4496263120804125</v>
      </c>
      <c r="AW4" s="36">
        <v>2.0248878008975928</v>
      </c>
      <c r="AX4" s="36">
        <v>2.4679044567643458</v>
      </c>
      <c r="AY4" s="36">
        <v>0.83382371402567235</v>
      </c>
      <c r="AZ4" s="36">
        <v>1.9641982864137086</v>
      </c>
      <c r="BA4" s="36">
        <v>0.50907792737658097</v>
      </c>
      <c r="BB4" s="36">
        <v>0</v>
      </c>
      <c r="BC4" s="36">
        <v>1.4790769673842608</v>
      </c>
      <c r="BD4" s="36">
        <v>0</v>
      </c>
      <c r="BE4" s="36">
        <v>0</v>
      </c>
      <c r="BF4" s="36">
        <v>0.31451448388412895</v>
      </c>
      <c r="BG4" s="36">
        <v>0</v>
      </c>
      <c r="BH4" s="36">
        <v>2.4822011423908612</v>
      </c>
      <c r="BI4" s="36">
        <v>0</v>
      </c>
      <c r="BJ4" s="36">
        <v>35.742303261573909</v>
      </c>
      <c r="BK4" s="36">
        <v>6.8993724050207588</v>
      </c>
      <c r="BL4" s="36">
        <v>0</v>
      </c>
      <c r="BM4" s="36">
        <v>0</v>
      </c>
      <c r="BN4" s="36">
        <v>0</v>
      </c>
      <c r="BO4" s="36">
        <v>0</v>
      </c>
      <c r="BP4" s="36">
        <v>9.3176254589963273E-2</v>
      </c>
      <c r="BQ4" s="36">
        <v>0</v>
      </c>
      <c r="BR4" s="36">
        <v>0</v>
      </c>
      <c r="BS4" s="36">
        <v>0</v>
      </c>
      <c r="BT4" s="36">
        <v>0</v>
      </c>
      <c r="BU4" s="36">
        <v>0</v>
      </c>
    </row>
    <row r="5" spans="1:73" x14ac:dyDescent="0.3">
      <c r="A5" s="117">
        <v>2017</v>
      </c>
      <c r="B5" s="119">
        <v>42887</v>
      </c>
      <c r="C5" s="486">
        <v>42901</v>
      </c>
      <c r="D5" s="117" t="s">
        <v>18</v>
      </c>
      <c r="E5" s="117" t="s">
        <v>309</v>
      </c>
      <c r="F5" s="117" t="s">
        <v>252</v>
      </c>
      <c r="G5" s="117" t="s">
        <v>256</v>
      </c>
      <c r="H5" s="117" t="s">
        <v>102</v>
      </c>
      <c r="I5" s="117" t="s">
        <v>279</v>
      </c>
      <c r="J5" s="121">
        <f>AVERAGE(solesG0pools!H127:H149)</f>
        <v>3.3086956521739133</v>
      </c>
      <c r="K5" s="36">
        <f>STDEV(solesG0pools!H127:H149)</f>
        <v>0.942874253390933</v>
      </c>
      <c r="L5" s="121">
        <f>AVERAGE(solesG0pools!I127:I149)</f>
        <v>2.9739130434782597</v>
      </c>
      <c r="M5" s="42">
        <f>AVERAGE(solesG0pools!J127:J149)</f>
        <v>0.33633478260869576</v>
      </c>
      <c r="N5" s="42">
        <f>STDEV(solesG0pools!J127:J149)</f>
        <v>0.32325765069859963</v>
      </c>
      <c r="Q5" s="36">
        <f>AVERAGE(solesG0pools!N127:N149)</f>
        <v>0.7200781703966439</v>
      </c>
      <c r="R5" s="36">
        <f>STDEV(solesG0pools!N127:N149)</f>
        <v>0.13182180908773966</v>
      </c>
      <c r="S5" s="117">
        <v>77.8</v>
      </c>
      <c r="T5" s="117">
        <v>2.3650000000000002</v>
      </c>
      <c r="W5" s="474">
        <v>164.15428895001807</v>
      </c>
      <c r="X5" s="477">
        <v>47</v>
      </c>
      <c r="Y5" s="479">
        <v>240.69040811870119</v>
      </c>
      <c r="Z5" s="243">
        <v>1.6957603279015905</v>
      </c>
      <c r="AA5" s="117">
        <v>0.81950760176880044</v>
      </c>
      <c r="AB5" s="117">
        <v>4.7383423297003331</v>
      </c>
      <c r="AC5" s="117">
        <v>6.5769942082569965</v>
      </c>
      <c r="AD5" s="117">
        <v>11.096835930989053</v>
      </c>
      <c r="AE5" s="117">
        <v>27.3423838639448</v>
      </c>
      <c r="AF5" s="117">
        <v>5.4997558192139735</v>
      </c>
      <c r="AG5" s="117">
        <v>19.037556297739901</v>
      </c>
      <c r="AH5" s="117">
        <v>29.420453744178101</v>
      </c>
      <c r="AI5" s="117">
        <v>7.974324565960492</v>
      </c>
      <c r="AJ5" s="117">
        <v>8.3833542319615812</v>
      </c>
      <c r="AK5" s="117">
        <v>58.100309131823003</v>
      </c>
      <c r="AL5" s="117">
        <v>23.049469190087098</v>
      </c>
      <c r="AM5" s="117">
        <v>71.991508944695397</v>
      </c>
      <c r="AN5" s="117">
        <v>3.0636720254840304</v>
      </c>
      <c r="AO5" s="117">
        <v>13.3216402000277</v>
      </c>
      <c r="AP5" s="117">
        <v>18.584088015465596</v>
      </c>
      <c r="AQ5" s="117">
        <v>18.446516959750447</v>
      </c>
      <c r="AR5" s="117">
        <v>2.4411491478060827</v>
      </c>
      <c r="AS5" s="35">
        <v>1.1953215807826425</v>
      </c>
      <c r="AT5" s="36">
        <v>0</v>
      </c>
      <c r="AU5" s="36">
        <v>0</v>
      </c>
      <c r="AV5" s="36">
        <v>0</v>
      </c>
      <c r="AW5" s="36">
        <v>0.80729368461836504</v>
      </c>
      <c r="AX5" s="36">
        <v>0.9395423570435536</v>
      </c>
      <c r="AY5" s="36">
        <v>0</v>
      </c>
      <c r="AZ5" s="36">
        <v>1.2518095523229193</v>
      </c>
      <c r="BA5" s="36">
        <v>0.41008153992462398</v>
      </c>
      <c r="BB5" s="36">
        <v>0</v>
      </c>
      <c r="BC5" s="36">
        <v>0.48781811551713783</v>
      </c>
      <c r="BD5" s="36">
        <v>0</v>
      </c>
      <c r="BE5" s="36">
        <v>0</v>
      </c>
      <c r="BF5" s="36">
        <v>0.19791042936141734</v>
      </c>
      <c r="BG5" s="36">
        <v>0</v>
      </c>
      <c r="BH5" s="36">
        <v>0</v>
      </c>
      <c r="BI5" s="36">
        <v>0</v>
      </c>
      <c r="BJ5" s="36">
        <v>8.4572967924798021</v>
      </c>
      <c r="BK5" s="36">
        <v>1.0072594981425347</v>
      </c>
      <c r="BL5" s="36">
        <v>0</v>
      </c>
      <c r="BM5" s="36">
        <v>0</v>
      </c>
      <c r="BN5" s="36">
        <v>0</v>
      </c>
      <c r="BO5" s="36">
        <v>0</v>
      </c>
      <c r="BP5" s="36">
        <v>0</v>
      </c>
      <c r="BQ5" s="36">
        <v>0</v>
      </c>
      <c r="BR5" s="36">
        <v>0</v>
      </c>
      <c r="BS5" s="36">
        <v>0</v>
      </c>
      <c r="BT5" s="36">
        <v>0</v>
      </c>
      <c r="BU5" s="36">
        <v>0</v>
      </c>
    </row>
    <row r="6" spans="1:73" x14ac:dyDescent="0.3">
      <c r="A6" s="117">
        <v>2017</v>
      </c>
      <c r="B6" s="119">
        <v>42887</v>
      </c>
      <c r="C6" s="486">
        <v>42915</v>
      </c>
      <c r="D6" s="117" t="s">
        <v>18</v>
      </c>
      <c r="E6" s="117" t="s">
        <v>309</v>
      </c>
      <c r="F6" s="117" t="s">
        <v>252</v>
      </c>
      <c r="G6" s="117" t="s">
        <v>256</v>
      </c>
      <c r="H6" s="117" t="s">
        <v>103</v>
      </c>
      <c r="I6" s="117" t="s">
        <v>279</v>
      </c>
      <c r="J6" s="121">
        <f>AVERAGE(solesG0pools!H150:H169)</f>
        <v>5.085</v>
      </c>
      <c r="K6" s="36">
        <f>STDEV(solesG0pools!H150:H169)</f>
        <v>0.69226934216767355</v>
      </c>
      <c r="L6" s="121">
        <f>AVERAGE(solesG0pools!I150:I169)</f>
        <v>4.4550000000000001</v>
      </c>
      <c r="M6" s="42">
        <f>AVERAGE(solesG0pools!J150:J169)</f>
        <v>1.02268</v>
      </c>
      <c r="N6" s="42">
        <f>STDEV(solesG0pools!J150:J169)</f>
        <v>0.44047008811758803</v>
      </c>
      <c r="Q6" s="36">
        <f>AVERAGE(solesG0pools!N150:N169)</f>
        <v>0.73792189706785172</v>
      </c>
      <c r="R6" s="36">
        <f>STDEV(solesG0pools!N150:N169)</f>
        <v>8.7379680407351182E-2</v>
      </c>
      <c r="S6" s="117">
        <v>78.099999999999994</v>
      </c>
      <c r="T6" s="117">
        <v>3.7</v>
      </c>
      <c r="W6" s="474">
        <v>93.346104201463447</v>
      </c>
      <c r="X6" s="479">
        <v>22.264767984077967</v>
      </c>
      <c r="Y6" s="479">
        <v>240.40369000948937</v>
      </c>
      <c r="Z6" s="243">
        <v>0.97104357974976163</v>
      </c>
      <c r="AA6" s="117">
        <v>0.31824231472093856</v>
      </c>
      <c r="AB6" s="117">
        <v>3.1991433104404488</v>
      </c>
      <c r="AC6" s="117">
        <v>4.813332707738617</v>
      </c>
      <c r="AD6" s="117">
        <v>7.7543235434919264</v>
      </c>
      <c r="AE6" s="117">
        <v>21.934150461571818</v>
      </c>
      <c r="AF6" s="117">
        <v>3.545958026482086</v>
      </c>
      <c r="AG6" s="117">
        <v>19.64285876829647</v>
      </c>
      <c r="AH6" s="117">
        <v>19.326342731266205</v>
      </c>
      <c r="AI6" s="117">
        <v>5.9433979146492959</v>
      </c>
      <c r="AJ6" s="117">
        <v>4.9574759962038879</v>
      </c>
      <c r="AK6" s="117">
        <v>34.323014228892823</v>
      </c>
      <c r="AL6" s="117">
        <v>19.953350160856491</v>
      </c>
      <c r="AM6" s="117">
        <v>62.563340912104877</v>
      </c>
      <c r="AN6" s="117">
        <v>2.2418213518094552</v>
      </c>
      <c r="AO6" s="117">
        <v>6.4344080352636306</v>
      </c>
      <c r="AP6" s="117">
        <v>15.249885161187652</v>
      </c>
      <c r="AQ6" s="117">
        <v>13.939684069375234</v>
      </c>
      <c r="AR6" s="117">
        <v>2.0565420995945787</v>
      </c>
      <c r="AS6" s="35">
        <v>0.93528201449713089</v>
      </c>
      <c r="AT6" s="36">
        <v>0</v>
      </c>
      <c r="AU6" s="36">
        <v>0.81751642253095735</v>
      </c>
      <c r="AV6" s="36">
        <v>2.9947523406825733</v>
      </c>
      <c r="AW6" s="36">
        <v>1.5495224252491695</v>
      </c>
      <c r="AX6" s="36">
        <v>1.2614126041537121</v>
      </c>
      <c r="AY6" s="36">
        <v>0.42061862556048596</v>
      </c>
      <c r="AZ6" s="36">
        <v>1.0143744337058291</v>
      </c>
      <c r="BA6" s="36">
        <v>0.36172040169133191</v>
      </c>
      <c r="BB6" s="36">
        <v>0</v>
      </c>
      <c r="BC6" s="36">
        <v>0.36541147378613176</v>
      </c>
      <c r="BD6" s="36">
        <v>0</v>
      </c>
      <c r="BE6" s="36">
        <v>0</v>
      </c>
      <c r="BF6" s="36">
        <v>0</v>
      </c>
      <c r="BG6" s="36">
        <v>0</v>
      </c>
      <c r="BH6" s="36">
        <v>0</v>
      </c>
      <c r="BI6" s="36">
        <v>0</v>
      </c>
      <c r="BJ6" s="36">
        <v>10.589058752465045</v>
      </c>
      <c r="BK6" s="36">
        <v>1.4121905924103255</v>
      </c>
      <c r="BL6" s="36">
        <v>0</v>
      </c>
      <c r="BM6" s="36">
        <v>0</v>
      </c>
      <c r="BN6" s="36">
        <v>0</v>
      </c>
      <c r="BO6" s="36">
        <v>0.13449486559951673</v>
      </c>
      <c r="BP6" s="36">
        <v>0</v>
      </c>
      <c r="BQ6" s="36">
        <v>0</v>
      </c>
      <c r="BR6" s="36">
        <v>0</v>
      </c>
      <c r="BS6" s="36">
        <v>0</v>
      </c>
      <c r="BT6" s="36">
        <v>0</v>
      </c>
      <c r="BU6" s="36">
        <v>0</v>
      </c>
    </row>
    <row r="7" spans="1:73" s="38" customFormat="1" x14ac:dyDescent="0.3">
      <c r="A7" s="38">
        <v>2017</v>
      </c>
      <c r="B7" s="600">
        <v>42887</v>
      </c>
      <c r="C7" s="601">
        <v>42901</v>
      </c>
      <c r="D7" s="38" t="s">
        <v>19</v>
      </c>
      <c r="E7" s="38" t="s">
        <v>309</v>
      </c>
      <c r="F7" s="38" t="s">
        <v>252</v>
      </c>
      <c r="G7" s="38" t="s">
        <v>256</v>
      </c>
      <c r="H7" s="38" t="s">
        <v>104</v>
      </c>
      <c r="I7" s="38" t="s">
        <v>279</v>
      </c>
      <c r="J7" s="602">
        <f>AVERAGE(solesG0pools!H170:H206)</f>
        <v>3.3378378378378377</v>
      </c>
      <c r="K7" s="603">
        <f>STDEV(solesG0pools!H170:H206)</f>
        <v>0.63567608424738375</v>
      </c>
      <c r="L7" s="602">
        <f>AVERAGE(solesG0pools!I170:I206)</f>
        <v>2.9540540540540547</v>
      </c>
      <c r="M7" s="604">
        <f>AVERAGE(solesG0pools!J170:J206)</f>
        <v>0.30160810810810812</v>
      </c>
      <c r="N7" s="604">
        <f>STDEV(solesG0pools!J170:J206)</f>
        <v>0.18227876145310201</v>
      </c>
      <c r="Q7" s="603">
        <f>AVERAGE(solesG0pools!N170:N206)</f>
        <v>0.72924384022638788</v>
      </c>
      <c r="R7" s="603">
        <f>STDEV(solesG0pools!N170:N206)</f>
        <v>0.12935174801486823</v>
      </c>
      <c r="S7" s="38">
        <v>77.599999999999994</v>
      </c>
      <c r="T7" s="38">
        <v>2.1949999999999998</v>
      </c>
      <c r="W7" s="619">
        <v>239.64454647680725</v>
      </c>
      <c r="X7" s="620">
        <v>37.460131297399485</v>
      </c>
      <c r="Y7" s="620">
        <v>352.92535304483715</v>
      </c>
      <c r="Z7" s="607">
        <v>1.5426092133500917</v>
      </c>
      <c r="AA7" s="38">
        <v>0.4532438186749323</v>
      </c>
      <c r="AB7" s="38">
        <v>6.369782434045038</v>
      </c>
      <c r="AC7" s="38">
        <v>8.9265734832547103</v>
      </c>
      <c r="AD7" s="38">
        <v>15.681603869335916</v>
      </c>
      <c r="AE7" s="38">
        <v>30.779454455525698</v>
      </c>
      <c r="AF7" s="38">
        <v>6.0530350867813976</v>
      </c>
      <c r="AG7" s="38">
        <v>27.506235485456902</v>
      </c>
      <c r="AH7" s="38">
        <v>37.035992669889303</v>
      </c>
      <c r="AI7" s="38">
        <v>9.9859524275068203</v>
      </c>
      <c r="AJ7" s="38">
        <v>10.420366726822373</v>
      </c>
      <c r="AK7" s="38">
        <v>72.153185578616402</v>
      </c>
      <c r="AL7" s="38">
        <v>30.488467455126301</v>
      </c>
      <c r="AM7" s="38">
        <v>85.906453290332905</v>
      </c>
      <c r="AN7" s="38">
        <v>3.8675589549472402</v>
      </c>
      <c r="AO7" s="38">
        <v>22.823065316489799</v>
      </c>
      <c r="AP7" s="38">
        <v>29.270588960083867</v>
      </c>
      <c r="AQ7" s="38">
        <v>23.249655675097639</v>
      </c>
      <c r="AR7" s="38">
        <v>4.0937973886019634</v>
      </c>
      <c r="AS7" s="608">
        <v>0.81259269977932913</v>
      </c>
      <c r="AT7" s="603">
        <v>0</v>
      </c>
      <c r="AU7" s="603">
        <v>0</v>
      </c>
      <c r="AV7" s="603">
        <v>3.7668306623738372</v>
      </c>
      <c r="AW7" s="603">
        <v>1.5928083059002276</v>
      </c>
      <c r="AX7" s="603">
        <v>2.3531109886345014</v>
      </c>
      <c r="AY7" s="603">
        <v>0</v>
      </c>
      <c r="AZ7" s="603">
        <v>2.1576710197880105</v>
      </c>
      <c r="BA7" s="603">
        <v>0.63958325796765891</v>
      </c>
      <c r="BB7" s="603">
        <v>0</v>
      </c>
      <c r="BC7" s="603">
        <v>0</v>
      </c>
      <c r="BD7" s="603">
        <v>0</v>
      </c>
      <c r="BE7" s="603">
        <v>0</v>
      </c>
      <c r="BF7" s="603">
        <v>0</v>
      </c>
      <c r="BG7" s="603">
        <v>0</v>
      </c>
      <c r="BH7" s="603">
        <v>1.7849907752414711</v>
      </c>
      <c r="BI7" s="603">
        <v>0</v>
      </c>
      <c r="BJ7" s="603">
        <v>21.978376396942416</v>
      </c>
      <c r="BK7" s="603">
        <v>3.8959174258156741</v>
      </c>
      <c r="BL7" s="603">
        <v>0</v>
      </c>
      <c r="BM7" s="603">
        <v>0</v>
      </c>
      <c r="BN7" s="603">
        <v>0</v>
      </c>
      <c r="BO7" s="603">
        <v>1.2056759396592263</v>
      </c>
      <c r="BP7" s="603">
        <v>0.12976160329920775</v>
      </c>
      <c r="BQ7" s="603">
        <v>0</v>
      </c>
      <c r="BR7" s="603">
        <v>0</v>
      </c>
      <c r="BS7" s="603">
        <v>0</v>
      </c>
      <c r="BT7" s="603">
        <v>0</v>
      </c>
      <c r="BU7" s="603">
        <v>0</v>
      </c>
    </row>
    <row r="8" spans="1:73" x14ac:dyDescent="0.3">
      <c r="A8" s="117">
        <v>2017</v>
      </c>
      <c r="B8" s="119">
        <v>43009</v>
      </c>
      <c r="C8" s="486">
        <v>42986</v>
      </c>
      <c r="D8" s="117" t="s">
        <v>5</v>
      </c>
      <c r="E8" s="117" t="s">
        <v>309</v>
      </c>
      <c r="F8" s="117" t="s">
        <v>252</v>
      </c>
      <c r="G8" s="117" t="s">
        <v>256</v>
      </c>
      <c r="H8" s="117" t="s">
        <v>105</v>
      </c>
      <c r="I8" s="117" t="s">
        <v>279</v>
      </c>
      <c r="J8" s="121">
        <f>AVERAGE(solesG0pools!H207:H218)</f>
        <v>8.3666666666666654</v>
      </c>
      <c r="K8" s="36">
        <f>STDEV(solesG0pools!H207:H218)</f>
        <v>1.54292127492172</v>
      </c>
      <c r="M8" s="42">
        <f>AVERAGE(solesG0pools!J207:J218)</f>
        <v>4.9788833333333331</v>
      </c>
      <c r="N8" s="42">
        <f>STDEV(solesG0pools!J207:J218)</f>
        <v>2.744089992836948</v>
      </c>
      <c r="Q8" s="36">
        <f>AVERAGE(solesG0pools!N207:N218)</f>
        <v>0.7742799141471256</v>
      </c>
      <c r="R8" s="36">
        <f>STDEV(solesG0pools!N207:N218)</f>
        <v>5.1623282644811051E-2</v>
      </c>
      <c r="S8" s="117">
        <v>77.099999999999994</v>
      </c>
      <c r="T8" s="117">
        <v>4.2</v>
      </c>
      <c r="W8" s="475">
        <v>24.356108090300594</v>
      </c>
      <c r="X8" s="477">
        <v>2.2901418413130559</v>
      </c>
      <c r="Y8" s="477">
        <v>6.6446784503356842</v>
      </c>
      <c r="Z8" s="243">
        <v>1.5349118943923994</v>
      </c>
      <c r="AA8" s="117">
        <v>0.22564339825094409</v>
      </c>
      <c r="AB8" s="117">
        <v>5.7118509169326988</v>
      </c>
      <c r="AC8" s="117">
        <v>8.7358289315064752</v>
      </c>
      <c r="AD8" s="117">
        <v>17.273035126351026</v>
      </c>
      <c r="AE8" s="117">
        <v>47.246392764113438</v>
      </c>
      <c r="AF8" s="117">
        <v>8.71046803420092</v>
      </c>
      <c r="AG8" s="117">
        <v>37.059853214733309</v>
      </c>
      <c r="AH8" s="117">
        <v>40.838566095827872</v>
      </c>
      <c r="AI8" s="117">
        <v>10.957477210667093</v>
      </c>
      <c r="AJ8" s="117">
        <v>7.7084326315121539</v>
      </c>
      <c r="AK8" s="117">
        <v>61.579403936240325</v>
      </c>
      <c r="AL8" s="117">
        <v>35.00830042039788</v>
      </c>
      <c r="AM8" s="117">
        <v>112.49912972712863</v>
      </c>
      <c r="AN8" s="117">
        <v>3.7655390341221437</v>
      </c>
      <c r="AO8" s="117">
        <v>11.745016441484655</v>
      </c>
      <c r="AP8" s="117">
        <v>26.65846844146251</v>
      </c>
      <c r="AQ8" s="117">
        <v>23.396033642949696</v>
      </c>
      <c r="AR8" s="117">
        <v>4.0036595264156762</v>
      </c>
      <c r="AS8" s="35">
        <v>0</v>
      </c>
      <c r="AT8" s="36">
        <v>0</v>
      </c>
      <c r="AU8" s="36">
        <v>0</v>
      </c>
      <c r="AV8" s="36">
        <v>0</v>
      </c>
      <c r="AW8" s="36">
        <v>0.9625935162094762</v>
      </c>
      <c r="AX8" s="36">
        <v>1.2514375825143023</v>
      </c>
      <c r="AY8" s="36">
        <v>0.37409680925890393</v>
      </c>
      <c r="AZ8" s="36">
        <v>1.2138403990024935</v>
      </c>
      <c r="BA8" s="36">
        <v>0.54706982543640881</v>
      </c>
      <c r="BB8" s="36">
        <v>0</v>
      </c>
      <c r="BC8" s="36">
        <v>0</v>
      </c>
      <c r="BD8" s="36">
        <v>0</v>
      </c>
      <c r="BE8" s="36">
        <v>0</v>
      </c>
      <c r="BF8" s="36">
        <v>0.19544887780548625</v>
      </c>
      <c r="BG8" s="36">
        <v>0</v>
      </c>
      <c r="BH8" s="36">
        <v>0</v>
      </c>
      <c r="BI8" s="36">
        <v>0</v>
      </c>
      <c r="BJ8" s="36">
        <v>10.618406190406336</v>
      </c>
      <c r="BK8" s="36">
        <v>1.8692276661287952</v>
      </c>
      <c r="BL8" s="36">
        <v>0</v>
      </c>
      <c r="BM8" s="36">
        <v>0</v>
      </c>
      <c r="BN8" s="36">
        <v>0</v>
      </c>
      <c r="BO8" s="36">
        <v>0</v>
      </c>
      <c r="BP8" s="36">
        <v>0</v>
      </c>
      <c r="BQ8" s="36">
        <v>0</v>
      </c>
      <c r="BR8" s="36">
        <v>0</v>
      </c>
      <c r="BS8" s="36">
        <v>0</v>
      </c>
      <c r="BT8" s="36">
        <v>0</v>
      </c>
      <c r="BU8" s="36">
        <v>0</v>
      </c>
    </row>
    <row r="9" spans="1:73" x14ac:dyDescent="0.3">
      <c r="A9" s="117">
        <v>2017</v>
      </c>
      <c r="B9" s="119">
        <v>43009</v>
      </c>
      <c r="C9" s="486">
        <v>42986</v>
      </c>
      <c r="D9" s="117" t="s">
        <v>5</v>
      </c>
      <c r="E9" s="117" t="s">
        <v>309</v>
      </c>
      <c r="F9" s="117" t="s">
        <v>252</v>
      </c>
      <c r="G9" s="117" t="s">
        <v>256</v>
      </c>
      <c r="H9" s="117" t="s">
        <v>106</v>
      </c>
      <c r="I9" s="117" t="s">
        <v>279</v>
      </c>
      <c r="J9" s="121">
        <f>AVERAGE(solesG0pools!H219:H230)</f>
        <v>8.9249999999999989</v>
      </c>
      <c r="K9" s="36">
        <f>STDEV(solesG0pools!H219:H230)</f>
        <v>1.5148507277196435</v>
      </c>
      <c r="M9" s="42">
        <f>AVERAGE(solesG0pools!J219:J230)</f>
        <v>6.1365750000000006</v>
      </c>
      <c r="N9" s="42">
        <f>STDEV(solesG0pools!J219:J230)</f>
        <v>2.9865853067964951</v>
      </c>
      <c r="Q9" s="36">
        <f>AVERAGE(solesG0pools!N219:N230)</f>
        <v>0.80954361270281272</v>
      </c>
      <c r="R9" s="36">
        <f>STDEV(solesG0pools!N219:N230)</f>
        <v>0.1048013543847479</v>
      </c>
      <c r="S9" s="117">
        <v>76.900000000000006</v>
      </c>
      <c r="T9" s="117">
        <v>4</v>
      </c>
      <c r="W9" s="475">
        <v>21.298968156778063</v>
      </c>
      <c r="X9" s="477">
        <v>2.2711704678867908</v>
      </c>
      <c r="Y9" s="477">
        <v>6.5896344028864231</v>
      </c>
      <c r="Z9" s="243">
        <v>1.6936195138366399</v>
      </c>
      <c r="AA9" s="117">
        <v>0.23482450462879903</v>
      </c>
      <c r="AB9" s="117">
        <v>6.6574444938343209</v>
      </c>
      <c r="AC9" s="117">
        <v>10.373807730292913</v>
      </c>
      <c r="AD9" s="117">
        <v>18.197370094795133</v>
      </c>
      <c r="AE9" s="117">
        <v>49.477202786816406</v>
      </c>
      <c r="AF9" s="117">
        <v>8.5038447378057764</v>
      </c>
      <c r="AG9" s="117">
        <v>41.111906857925426</v>
      </c>
      <c r="AH9" s="117">
        <v>43.00065080449734</v>
      </c>
      <c r="AI9" s="117">
        <v>10.91965413098707</v>
      </c>
      <c r="AJ9" s="117">
        <v>8.9032458489749029</v>
      </c>
      <c r="AK9" s="117">
        <v>62.682519985071522</v>
      </c>
      <c r="AL9" s="117">
        <v>37.557446143953108</v>
      </c>
      <c r="AM9" s="117">
        <v>112.35976677270071</v>
      </c>
      <c r="AN9" s="117">
        <v>3.7303631573746392</v>
      </c>
      <c r="AO9" s="117">
        <v>11.300777373361868</v>
      </c>
      <c r="AP9" s="117">
        <v>26.469354080042208</v>
      </c>
      <c r="AQ9" s="117">
        <v>23.935261853470223</v>
      </c>
      <c r="AR9" s="117">
        <v>3.5791011366703014</v>
      </c>
      <c r="AS9" s="35">
        <v>0.75966172952434552</v>
      </c>
      <c r="AT9" s="36">
        <v>0</v>
      </c>
      <c r="AU9" s="36">
        <v>0</v>
      </c>
      <c r="AV9" s="36">
        <v>0</v>
      </c>
      <c r="AW9" s="36">
        <v>1.143698986771742</v>
      </c>
      <c r="AX9" s="36">
        <v>1.4005170651148158</v>
      </c>
      <c r="AY9" s="36">
        <v>0.41609981543224572</v>
      </c>
      <c r="AZ9" s="36">
        <v>1.2197834576414299</v>
      </c>
      <c r="BA9" s="36">
        <v>0.44573687728679984</v>
      </c>
      <c r="BB9" s="36">
        <v>0</v>
      </c>
      <c r="BC9" s="36">
        <v>0</v>
      </c>
      <c r="BD9" s="36">
        <v>0</v>
      </c>
      <c r="BE9" s="36">
        <v>0</v>
      </c>
      <c r="BF9" s="36">
        <v>0.2247792358570222</v>
      </c>
      <c r="BG9" s="36">
        <v>0</v>
      </c>
      <c r="BH9" s="36">
        <v>0</v>
      </c>
      <c r="BI9" s="36">
        <v>0</v>
      </c>
      <c r="BJ9" s="36">
        <v>10.966603512359065</v>
      </c>
      <c r="BK9" s="36">
        <v>2.0636294825416797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>
        <v>0</v>
      </c>
      <c r="BS9" s="36">
        <v>0</v>
      </c>
      <c r="BT9" s="36">
        <v>0</v>
      </c>
      <c r="BU9" s="36">
        <v>0</v>
      </c>
    </row>
    <row r="10" spans="1:73" x14ac:dyDescent="0.3">
      <c r="A10" s="117">
        <v>2017</v>
      </c>
      <c r="B10" s="119">
        <v>43009</v>
      </c>
      <c r="C10" s="486">
        <v>43013</v>
      </c>
      <c r="D10" s="117" t="s">
        <v>5</v>
      </c>
      <c r="E10" s="117" t="s">
        <v>309</v>
      </c>
      <c r="F10" s="117" t="s">
        <v>252</v>
      </c>
      <c r="G10" s="117" t="s">
        <v>256</v>
      </c>
      <c r="H10" s="117" t="s">
        <v>107</v>
      </c>
      <c r="I10" s="117" t="s">
        <v>279</v>
      </c>
      <c r="J10" s="121">
        <f>AVERAGE(solesG0pools!H231:H239)</f>
        <v>11.911111111111111</v>
      </c>
      <c r="K10" s="36">
        <f>STDEV(solesG0pools!H231:H239)</f>
        <v>0.70965562853479225</v>
      </c>
      <c r="M10" s="42">
        <f>AVERAGE(solesG0pools!J231:J239)</f>
        <v>13.473222222222224</v>
      </c>
      <c r="N10" s="42">
        <f>STDEV(solesG0pools!J231:J239)</f>
        <v>2.6868199468785403</v>
      </c>
      <c r="Q10" s="36">
        <f>AVERAGE(solesG0pools!N231:N239)</f>
        <v>0.78916020060562386</v>
      </c>
      <c r="R10" s="36">
        <f>STDEV(solesG0pools!N231:N239)</f>
        <v>6.8704498783624501E-2</v>
      </c>
      <c r="S10" s="117">
        <v>76.7</v>
      </c>
      <c r="T10" s="117">
        <v>4.8</v>
      </c>
      <c r="W10" s="475">
        <v>51.584908283438921</v>
      </c>
      <c r="X10" s="477">
        <v>2.0275999860512139</v>
      </c>
      <c r="Y10" s="477">
        <v>5.8829325285331748</v>
      </c>
      <c r="Z10" s="243">
        <v>2.5734962782604249</v>
      </c>
      <c r="AA10" s="117">
        <v>0.47632955200337984</v>
      </c>
      <c r="AB10" s="117">
        <v>8.757145612073133</v>
      </c>
      <c r="AC10" s="117">
        <v>13.376050704956135</v>
      </c>
      <c r="AD10" s="117">
        <v>24.997961985787224</v>
      </c>
      <c r="AE10" s="117">
        <v>56.419297225320101</v>
      </c>
      <c r="AF10" s="117">
        <v>8.8432771320064383</v>
      </c>
      <c r="AG10" s="117">
        <v>46.99793292762368</v>
      </c>
      <c r="AH10" s="117">
        <v>46.155630453675826</v>
      </c>
      <c r="AI10" s="117">
        <v>13.344750822323885</v>
      </c>
      <c r="AJ10" s="117">
        <v>10.700981401236675</v>
      </c>
      <c r="AK10" s="117">
        <v>75.367026307175053</v>
      </c>
      <c r="AL10" s="117">
        <v>48.139556323878857</v>
      </c>
      <c r="AM10" s="117">
        <v>138.60682614859286</v>
      </c>
      <c r="AN10" s="117">
        <v>4.0802165199869425</v>
      </c>
      <c r="AO10" s="117">
        <v>14.749735107375521</v>
      </c>
      <c r="AP10" s="117">
        <v>33.698888810189288</v>
      </c>
      <c r="AQ10" s="117">
        <v>30.15889341482093</v>
      </c>
      <c r="AR10" s="117">
        <v>4.6834206706840238</v>
      </c>
      <c r="AS10" s="35">
        <v>1.2014014383182741</v>
      </c>
      <c r="AT10" s="36">
        <v>0</v>
      </c>
      <c r="AU10" s="36">
        <v>0</v>
      </c>
      <c r="AV10" s="36">
        <v>0</v>
      </c>
      <c r="AW10" s="36">
        <v>1.0077079107505071</v>
      </c>
      <c r="AX10" s="36">
        <v>1.6614437417969214</v>
      </c>
      <c r="AY10" s="36">
        <v>0</v>
      </c>
      <c r="AZ10" s="36">
        <v>1.0770514475382631</v>
      </c>
      <c r="BA10" s="36">
        <v>0.42274110271067672</v>
      </c>
      <c r="BB10" s="36">
        <v>0</v>
      </c>
      <c r="BC10" s="36">
        <v>0.71042851254460848</v>
      </c>
      <c r="BD10" s="36">
        <v>0</v>
      </c>
      <c r="BE10" s="36">
        <v>0</v>
      </c>
      <c r="BF10" s="36">
        <v>0.28787110455467452</v>
      </c>
      <c r="BG10" s="36">
        <v>0</v>
      </c>
      <c r="BH10" s="36">
        <v>0</v>
      </c>
      <c r="BI10" s="36">
        <v>0</v>
      </c>
      <c r="BJ10" s="36">
        <v>9.7921902354893628</v>
      </c>
      <c r="BK10" s="36">
        <v>1.2450250566758143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</row>
    <row r="11" spans="1:73" x14ac:dyDescent="0.3">
      <c r="A11" s="117">
        <v>2017</v>
      </c>
      <c r="B11" s="119">
        <v>43009</v>
      </c>
      <c r="C11" s="486">
        <v>43013</v>
      </c>
      <c r="D11" s="117" t="s">
        <v>17</v>
      </c>
      <c r="E11" s="117" t="s">
        <v>309</v>
      </c>
      <c r="F11" s="117" t="s">
        <v>252</v>
      </c>
      <c r="G11" s="117" t="s">
        <v>256</v>
      </c>
      <c r="H11" s="117" t="s">
        <v>257</v>
      </c>
      <c r="I11" s="117" t="s">
        <v>279</v>
      </c>
      <c r="J11" s="121">
        <f>AVERAGE(solesG0pools!H240:H250)</f>
        <v>9.5727272727272723</v>
      </c>
      <c r="K11" s="36">
        <f>STDEV(solesG0pools!H240:H250)</f>
        <v>0.90894544290722878</v>
      </c>
      <c r="M11" s="42">
        <f>AVERAGE(solesG0pools!J240:J250)</f>
        <v>6.8105636363636366</v>
      </c>
      <c r="N11" s="42">
        <f>STDEV(solesG0pools!J240:J250)</f>
        <v>1.666683528011679</v>
      </c>
      <c r="Q11" s="36">
        <f>AVERAGE(solesG0pools!N240:N250)</f>
        <v>0.76208976329177147</v>
      </c>
      <c r="R11" s="36">
        <f>STDEV(solesG0pools!N240:N250)</f>
        <v>3.6077138625975017E-2</v>
      </c>
      <c r="S11" s="117">
        <v>76.7</v>
      </c>
      <c r="T11" s="117">
        <v>4</v>
      </c>
      <c r="W11" s="475">
        <v>22.113553618538887</v>
      </c>
      <c r="X11" s="477">
        <v>2.2799027570746961</v>
      </c>
      <c r="Y11" s="477">
        <v>6.6149704989929017</v>
      </c>
      <c r="Z11" s="243">
        <v>3.3887992340098481</v>
      </c>
      <c r="AA11" s="117">
        <v>0.73051030837870512</v>
      </c>
      <c r="AB11" s="117">
        <v>11.760107783514346</v>
      </c>
      <c r="AC11" s="117">
        <v>21.31486698379495</v>
      </c>
      <c r="AD11" s="117">
        <v>37.883192043451317</v>
      </c>
      <c r="AE11" s="117">
        <v>82.149491618441658</v>
      </c>
      <c r="AF11" s="117">
        <v>11.668410223466362</v>
      </c>
      <c r="AG11" s="117">
        <v>60.598033001612166</v>
      </c>
      <c r="AH11" s="117">
        <v>64.321070321097537</v>
      </c>
      <c r="AI11" s="117">
        <v>15.022538251425392</v>
      </c>
      <c r="AJ11" s="117">
        <v>10.218927848051099</v>
      </c>
      <c r="AK11" s="117">
        <v>92.94668386588917</v>
      </c>
      <c r="AL11" s="117">
        <v>55.608323477530803</v>
      </c>
      <c r="AM11" s="117">
        <v>169.08235768008288</v>
      </c>
      <c r="AN11" s="117">
        <v>5.3945684432222354</v>
      </c>
      <c r="AO11" s="117">
        <v>17.550374528470215</v>
      </c>
      <c r="AP11" s="117">
        <v>43.436576628026046</v>
      </c>
      <c r="AQ11" s="117">
        <v>33.441417047003071</v>
      </c>
      <c r="AR11" s="117">
        <v>5.1888681614056438</v>
      </c>
      <c r="AS11" s="35">
        <v>0</v>
      </c>
      <c r="AT11" s="36">
        <v>0</v>
      </c>
      <c r="AU11" s="36">
        <v>0</v>
      </c>
      <c r="AV11" s="36">
        <v>0</v>
      </c>
      <c r="AW11" s="36">
        <v>2.0157079241139511</v>
      </c>
      <c r="AX11" s="36">
        <v>2.1663199141670941</v>
      </c>
      <c r="AY11" s="36">
        <v>0</v>
      </c>
      <c r="AZ11" s="36">
        <v>1.5321173671689137</v>
      </c>
      <c r="BA11" s="36">
        <v>0.45284572683462454</v>
      </c>
      <c r="BB11" s="36">
        <v>1.2205057036539988</v>
      </c>
      <c r="BC11" s="36">
        <v>0.96121299980981834</v>
      </c>
      <c r="BD11" s="36">
        <v>0</v>
      </c>
      <c r="BE11" s="36">
        <v>0.42434270725309592</v>
      </c>
      <c r="BF11" s="36">
        <v>0.77662721893491127</v>
      </c>
      <c r="BG11" s="36">
        <v>0</v>
      </c>
      <c r="BH11" s="36">
        <v>0</v>
      </c>
      <c r="BI11" s="36">
        <v>0</v>
      </c>
      <c r="BJ11" s="36">
        <v>14.34216613260323</v>
      </c>
      <c r="BK11" s="36">
        <v>2.7980373617146492</v>
      </c>
      <c r="BL11" s="36">
        <v>0</v>
      </c>
      <c r="BM11" s="36">
        <v>0</v>
      </c>
      <c r="BN11" s="36">
        <v>0</v>
      </c>
      <c r="BO11" s="36">
        <v>0</v>
      </c>
      <c r="BP11" s="36">
        <v>0.26453364240834509</v>
      </c>
      <c r="BQ11" s="36">
        <v>0</v>
      </c>
      <c r="BR11" s="36">
        <v>0</v>
      </c>
      <c r="BS11" s="36">
        <v>0</v>
      </c>
      <c r="BT11" s="36">
        <v>0</v>
      </c>
      <c r="BU11" s="36">
        <v>0</v>
      </c>
    </row>
    <row r="12" spans="1:73" x14ac:dyDescent="0.3">
      <c r="A12" s="117">
        <v>2017</v>
      </c>
      <c r="B12" s="119">
        <v>43009</v>
      </c>
      <c r="C12" s="486">
        <v>43013</v>
      </c>
      <c r="D12" s="117" t="s">
        <v>17</v>
      </c>
      <c r="E12" s="117" t="s">
        <v>309</v>
      </c>
      <c r="F12" s="117" t="s">
        <v>252</v>
      </c>
      <c r="G12" s="117" t="s">
        <v>256</v>
      </c>
      <c r="H12" s="117" t="s">
        <v>258</v>
      </c>
      <c r="I12" s="117" t="s">
        <v>279</v>
      </c>
      <c r="J12" s="121">
        <f>AVERAGE(solesG0pools!H251:H260)</f>
        <v>9.870000000000001</v>
      </c>
      <c r="K12" s="36">
        <f>STDEV(solesG0pools!H251:H260)</f>
        <v>0.598238153989604</v>
      </c>
      <c r="M12" s="42">
        <f>AVERAGE(solesG0pools!J251:J260)</f>
        <v>7.7588200000000001</v>
      </c>
      <c r="N12" s="42">
        <f>STDEV(solesG0pools!J251:J260)</f>
        <v>1.387959165905901</v>
      </c>
      <c r="Q12" s="36">
        <f>AVERAGE(solesG0pools!N251:N260)</f>
        <v>0.80100489622929172</v>
      </c>
      <c r="R12" s="36">
        <f>STDEV(solesG0pools!N251:N260)</f>
        <v>7.7536632819994442E-2</v>
      </c>
      <c r="S12" s="117">
        <v>76.599999999999994</v>
      </c>
      <c r="T12" s="117">
        <v>6.4</v>
      </c>
      <c r="W12" s="475">
        <v>101.60288638324614</v>
      </c>
      <c r="X12" s="477">
        <v>2.2708866952579685</v>
      </c>
      <c r="Y12" s="477">
        <v>6.5888110574335279</v>
      </c>
      <c r="Z12" s="243">
        <v>3.2829495605259389</v>
      </c>
      <c r="AA12" s="117">
        <v>0.56007892286266592</v>
      </c>
      <c r="AB12" s="117">
        <v>13.206009390456703</v>
      </c>
      <c r="AC12" s="117">
        <v>19.034442519195355</v>
      </c>
      <c r="AD12" s="117">
        <v>40.075332842235099</v>
      </c>
      <c r="AE12" s="117">
        <v>85.388939054941162</v>
      </c>
      <c r="AF12" s="117">
        <v>11.489027001945701</v>
      </c>
      <c r="AG12" s="117">
        <v>65.0109570137395</v>
      </c>
      <c r="AH12" s="117">
        <v>62.95274474324242</v>
      </c>
      <c r="AI12" s="117">
        <v>16.0404918596589</v>
      </c>
      <c r="AJ12" s="117">
        <v>10.3374663963752</v>
      </c>
      <c r="AK12" s="117">
        <v>94.832298125793997</v>
      </c>
      <c r="AL12" s="117">
        <v>56.032918150666703</v>
      </c>
      <c r="AM12" s="117">
        <v>171.43470361527201</v>
      </c>
      <c r="AN12" s="117">
        <v>5.47879558094687</v>
      </c>
      <c r="AO12" s="117">
        <v>17.320351142679399</v>
      </c>
      <c r="AP12" s="117">
        <v>50.120591574792897</v>
      </c>
      <c r="AQ12" s="117">
        <v>35.152376672407399</v>
      </c>
      <c r="AR12" s="117">
        <v>5.5328170009182998</v>
      </c>
      <c r="AS12" s="35">
        <v>0</v>
      </c>
      <c r="AT12" s="36">
        <v>0</v>
      </c>
      <c r="AU12" s="36">
        <v>0</v>
      </c>
      <c r="AV12" s="36">
        <v>0</v>
      </c>
      <c r="AW12" s="36">
        <v>2.4602385685884687</v>
      </c>
      <c r="AX12" s="36">
        <v>2.1404408841071221</v>
      </c>
      <c r="AY12" s="36">
        <v>0</v>
      </c>
      <c r="AZ12" s="36">
        <v>1.0040755467196818</v>
      </c>
      <c r="BA12" s="36">
        <v>0.44522862823061626</v>
      </c>
      <c r="BB12" s="36">
        <v>0.86510934393638173</v>
      </c>
      <c r="BC12" s="36">
        <v>1.162313179745059</v>
      </c>
      <c r="BD12" s="36">
        <v>0</v>
      </c>
      <c r="BE12" s="36">
        <v>0.37574552683896623</v>
      </c>
      <c r="BF12" s="36">
        <v>0.70377733598409542</v>
      </c>
      <c r="BG12" s="36">
        <v>0</v>
      </c>
      <c r="BH12" s="36">
        <v>0</v>
      </c>
      <c r="BI12" s="36">
        <v>0</v>
      </c>
      <c r="BJ12" s="36">
        <v>13.164467313764471</v>
      </c>
      <c r="BK12" s="36">
        <v>2.7890106420301723</v>
      </c>
      <c r="BL12" s="36">
        <v>0</v>
      </c>
      <c r="BM12" s="36">
        <v>0</v>
      </c>
      <c r="BN12" s="36">
        <v>0</v>
      </c>
      <c r="BO12" s="36">
        <v>0</v>
      </c>
      <c r="BP12" s="36">
        <v>0.16520874751491052</v>
      </c>
      <c r="BQ12" s="36">
        <v>0</v>
      </c>
      <c r="BR12" s="36">
        <v>0</v>
      </c>
      <c r="BS12" s="36">
        <v>0</v>
      </c>
      <c r="BT12" s="36">
        <v>0</v>
      </c>
      <c r="BU12" s="36">
        <v>0</v>
      </c>
    </row>
    <row r="13" spans="1:73" x14ac:dyDescent="0.3">
      <c r="A13" s="117">
        <v>2017</v>
      </c>
      <c r="B13" s="119">
        <v>43009</v>
      </c>
      <c r="C13" s="486">
        <v>43013</v>
      </c>
      <c r="D13" s="117" t="s">
        <v>17</v>
      </c>
      <c r="E13" s="117" t="s">
        <v>309</v>
      </c>
      <c r="F13" s="117" t="s">
        <v>252</v>
      </c>
      <c r="G13" s="117" t="s">
        <v>256</v>
      </c>
      <c r="H13" s="117" t="s">
        <v>259</v>
      </c>
      <c r="I13" s="117" t="s">
        <v>279</v>
      </c>
      <c r="J13" s="121">
        <f>AVERAGE(solesG0pools!H261:H269)</f>
        <v>12.633333333333333</v>
      </c>
      <c r="K13" s="36">
        <f>STDEV(solesG0pools!H261:H269)</f>
        <v>1.3610657588816171</v>
      </c>
      <c r="M13" s="42">
        <f>AVERAGE(solesG0pools!J261:J269)</f>
        <v>14.896277777777776</v>
      </c>
      <c r="N13" s="42">
        <f>STDEV(solesG0pools!J261:J269)</f>
        <v>4.8363908360930168</v>
      </c>
      <c r="Q13" s="36">
        <f>AVERAGE(solesG0pools!N261:N269)</f>
        <v>0.74944793040672086</v>
      </c>
      <c r="R13" s="36">
        <f>STDEV(solesG0pools!N261:N269)</f>
        <v>0.17494310866106108</v>
      </c>
      <c r="S13" s="117">
        <v>76</v>
      </c>
      <c r="T13" s="117">
        <v>7</v>
      </c>
      <c r="W13" s="475">
        <v>119.34490213997157</v>
      </c>
      <c r="X13" s="477">
        <v>2.0457895395088928</v>
      </c>
      <c r="Y13" s="477">
        <v>5.9357081827311564</v>
      </c>
      <c r="Z13" s="243">
        <v>4.7755807782655184</v>
      </c>
      <c r="AA13" s="117">
        <v>1.3068583266060938</v>
      </c>
      <c r="AB13" s="117">
        <v>16.034278208929287</v>
      </c>
      <c r="AC13" s="117">
        <v>21.845766975816051</v>
      </c>
      <c r="AD13" s="117">
        <v>45.273959470158005</v>
      </c>
      <c r="AE13" s="117">
        <v>75.34928012454813</v>
      </c>
      <c r="AF13" s="117">
        <v>12.421306748127819</v>
      </c>
      <c r="AG13" s="117">
        <v>70.129488562634464</v>
      </c>
      <c r="AH13" s="117">
        <v>66.898996481789254</v>
      </c>
      <c r="AI13" s="117">
        <v>20.552156870184117</v>
      </c>
      <c r="AJ13" s="117">
        <v>13.373518409896903</v>
      </c>
      <c r="AK13" s="117">
        <v>116.6187152039639</v>
      </c>
      <c r="AL13" s="117">
        <v>63.659937855107373</v>
      </c>
      <c r="AM13" s="117">
        <v>216.72776506899595</v>
      </c>
      <c r="AN13" s="117">
        <v>6.0920140923796486</v>
      </c>
      <c r="AO13" s="117">
        <v>22.316548205980755</v>
      </c>
      <c r="AP13" s="117">
        <v>55.339054492813332</v>
      </c>
      <c r="AQ13" s="117">
        <v>43.959925269158134</v>
      </c>
      <c r="AR13" s="117">
        <v>6.1484577537247826</v>
      </c>
      <c r="AS13" s="35">
        <v>0.66772328608525411</v>
      </c>
      <c r="AT13" s="36">
        <v>0</v>
      </c>
      <c r="AU13" s="36">
        <v>1.3950943141200853</v>
      </c>
      <c r="AV13" s="36">
        <v>2.7600567140785803</v>
      </c>
      <c r="AW13" s="36">
        <v>6.716670921815397</v>
      </c>
      <c r="AX13" s="36">
        <v>3.3952584539056962</v>
      </c>
      <c r="AY13" s="36">
        <v>0</v>
      </c>
      <c r="AZ13" s="36">
        <v>0.85246898747484445</v>
      </c>
      <c r="BA13" s="36">
        <v>0</v>
      </c>
      <c r="BB13" s="36">
        <v>0.96589373141501211</v>
      </c>
      <c r="BC13" s="36">
        <v>1.8665396453237828</v>
      </c>
      <c r="BD13" s="36">
        <v>0</v>
      </c>
      <c r="BE13" s="36">
        <v>0.43657825969423003</v>
      </c>
      <c r="BF13" s="36">
        <v>0.67555492145496054</v>
      </c>
      <c r="BG13" s="36">
        <v>0</v>
      </c>
      <c r="BH13" s="36">
        <v>0</v>
      </c>
      <c r="BI13" s="36">
        <v>0</v>
      </c>
      <c r="BJ13" s="36">
        <v>19.420073553705869</v>
      </c>
      <c r="BK13" s="36">
        <v>3.7060666789167835</v>
      </c>
      <c r="BL13" s="36">
        <v>0</v>
      </c>
      <c r="BM13" s="36">
        <v>0</v>
      </c>
      <c r="BN13" s="36">
        <v>0</v>
      </c>
      <c r="BO13" s="36">
        <v>0</v>
      </c>
      <c r="BP13" s="36">
        <v>0.23077298531222779</v>
      </c>
      <c r="BQ13" s="36">
        <v>0</v>
      </c>
      <c r="BR13" s="36">
        <v>0</v>
      </c>
      <c r="BS13" s="36">
        <v>0</v>
      </c>
      <c r="BT13" s="36">
        <v>0</v>
      </c>
      <c r="BU13" s="36">
        <v>0</v>
      </c>
    </row>
    <row r="14" spans="1:73" x14ac:dyDescent="0.3">
      <c r="A14" s="117">
        <v>2017</v>
      </c>
      <c r="B14" s="119">
        <v>43009</v>
      </c>
      <c r="C14" s="486">
        <v>43021</v>
      </c>
      <c r="D14" s="117" t="s">
        <v>18</v>
      </c>
      <c r="E14" s="117" t="s">
        <v>309</v>
      </c>
      <c r="F14" s="117" t="s">
        <v>252</v>
      </c>
      <c r="G14" s="117" t="s">
        <v>256</v>
      </c>
      <c r="H14" s="117" t="s">
        <v>260</v>
      </c>
      <c r="I14" s="117" t="s">
        <v>279</v>
      </c>
      <c r="J14" s="121">
        <f>AVERAGE(solesG0pools!H270:H277)</f>
        <v>9.6750000000000007</v>
      </c>
      <c r="K14" s="36">
        <f>STDEV(solesG0pools!H270:H277)</f>
        <v>0.80489573415265558</v>
      </c>
      <c r="M14" s="42">
        <f>AVERAGE(solesG0pools!J270:J277)</f>
        <v>7.6163874999999992</v>
      </c>
      <c r="N14" s="42">
        <f>STDEV(solesG0pools!J270:J277)</f>
        <v>1.8811975596393058</v>
      </c>
      <c r="Q14" s="36">
        <f>AVERAGE(solesG0pools!N270:N277)</f>
        <v>0.83528083571768352</v>
      </c>
      <c r="R14" s="36">
        <f>STDEV(solesG0pools!N270:N277)</f>
        <v>0.13499123636660124</v>
      </c>
      <c r="S14" s="117">
        <v>77.8</v>
      </c>
      <c r="T14" s="117">
        <v>3.9</v>
      </c>
      <c r="W14" s="475">
        <v>10.134863271606596</v>
      </c>
      <c r="X14" s="477">
        <v>2.2728418950872222</v>
      </c>
      <c r="Y14" s="477">
        <v>6.5944839262214687</v>
      </c>
      <c r="Z14" s="243">
        <v>1.1559439176289059</v>
      </c>
      <c r="AA14" s="117">
        <v>0.14887720995149045</v>
      </c>
      <c r="AB14" s="117">
        <v>4.0341526084159653</v>
      </c>
      <c r="AC14" s="117">
        <v>5.9769301178768748</v>
      </c>
      <c r="AD14" s="117">
        <v>11.42906427101769</v>
      </c>
      <c r="AE14" s="117">
        <v>33.600783338816164</v>
      </c>
      <c r="AF14" s="117">
        <v>5.0390345378467973</v>
      </c>
      <c r="AG14" s="117">
        <v>25.60862140322838</v>
      </c>
      <c r="AH14" s="117">
        <v>29.140668740772373</v>
      </c>
      <c r="AI14" s="117">
        <v>8.6166630621198266</v>
      </c>
      <c r="AJ14" s="117">
        <v>6.0694201539202091</v>
      </c>
      <c r="AK14" s="117">
        <v>50.415308026834097</v>
      </c>
      <c r="AL14" s="117">
        <v>29.068991054043202</v>
      </c>
      <c r="AM14" s="117">
        <v>99.843520752904851</v>
      </c>
      <c r="AN14" s="117">
        <v>2.6995188857043102</v>
      </c>
      <c r="AO14" s="117">
        <v>9.8223652746311316</v>
      </c>
      <c r="AP14" s="117">
        <v>20.641460240817707</v>
      </c>
      <c r="AQ14" s="117">
        <v>23.669028371619518</v>
      </c>
      <c r="AR14" s="117">
        <v>3.37986475233622</v>
      </c>
      <c r="AS14" s="35">
        <v>0</v>
      </c>
      <c r="AT14" s="36">
        <v>0</v>
      </c>
      <c r="AU14" s="36">
        <v>0</v>
      </c>
      <c r="AV14" s="36">
        <v>0</v>
      </c>
      <c r="AW14" s="36">
        <v>1.2047345928924875</v>
      </c>
      <c r="AX14" s="36">
        <v>1.7968837818528218</v>
      </c>
      <c r="AY14" s="36">
        <v>0</v>
      </c>
      <c r="AZ14" s="36">
        <v>0.73633603238866396</v>
      </c>
      <c r="BA14" s="36">
        <v>0.31067251461988299</v>
      </c>
      <c r="BB14" s="36">
        <v>1.0011808367071526</v>
      </c>
      <c r="BC14" s="36">
        <v>0.88413418538805533</v>
      </c>
      <c r="BD14" s="36">
        <v>0</v>
      </c>
      <c r="BE14" s="36">
        <v>0.27693432298695453</v>
      </c>
      <c r="BF14" s="36">
        <v>0.28311965811965811</v>
      </c>
      <c r="BG14" s="36">
        <v>0</v>
      </c>
      <c r="BH14" s="36">
        <v>0</v>
      </c>
      <c r="BI14" s="36">
        <v>0</v>
      </c>
      <c r="BJ14" s="36">
        <v>10.075180201635309</v>
      </c>
      <c r="BK14" s="36">
        <v>1.228065015479876</v>
      </c>
      <c r="BL14" s="36">
        <v>0</v>
      </c>
      <c r="BM14" s="36">
        <v>0</v>
      </c>
      <c r="BN14" s="36">
        <v>0</v>
      </c>
      <c r="BO14" s="36">
        <v>0</v>
      </c>
      <c r="BP14" s="36">
        <v>0</v>
      </c>
      <c r="BQ14" s="36">
        <v>0</v>
      </c>
      <c r="BR14" s="36">
        <v>0</v>
      </c>
      <c r="BS14" s="36">
        <v>0</v>
      </c>
      <c r="BT14" s="36">
        <v>0</v>
      </c>
      <c r="BU14" s="36">
        <v>0</v>
      </c>
    </row>
    <row r="15" spans="1:73" x14ac:dyDescent="0.3">
      <c r="A15" s="117">
        <v>2017</v>
      </c>
      <c r="B15" s="119">
        <v>43009</v>
      </c>
      <c r="C15" s="486">
        <v>43021</v>
      </c>
      <c r="D15" s="117" t="s">
        <v>18</v>
      </c>
      <c r="E15" s="117" t="s">
        <v>309</v>
      </c>
      <c r="F15" s="117" t="s">
        <v>252</v>
      </c>
      <c r="G15" s="117" t="s">
        <v>256</v>
      </c>
      <c r="H15" s="117" t="s">
        <v>261</v>
      </c>
      <c r="I15" s="117" t="s">
        <v>279</v>
      </c>
      <c r="J15" s="121">
        <f>AVERAGE(solesG0pools!H278:H283)</f>
        <v>10.016666666666667</v>
      </c>
      <c r="K15" s="36">
        <f>STDEV(solesG0pools!H278:H283)</f>
        <v>0.60138728508895711</v>
      </c>
      <c r="M15" s="42">
        <f>AVERAGE(solesG0pools!J278:J283)</f>
        <v>7.7155000000000014</v>
      </c>
      <c r="N15" s="42">
        <f>STDEV(solesG0pools!J278:J283)</f>
        <v>1.2019653489181716</v>
      </c>
      <c r="Q15" s="36">
        <f>AVERAGE(solesG0pools!N278:N283)</f>
        <v>0.76440637857786031</v>
      </c>
      <c r="R15" s="36">
        <f>STDEV(solesG0pools!N278:N283)</f>
        <v>3.8406972721355785E-2</v>
      </c>
      <c r="S15" s="117">
        <v>77.5</v>
      </c>
      <c r="T15" s="117">
        <v>5.7</v>
      </c>
      <c r="W15" s="475">
        <v>11.199412890635807</v>
      </c>
      <c r="X15" s="477">
        <v>2.2339596699940065</v>
      </c>
      <c r="Y15" s="477">
        <v>6.4816700041676887</v>
      </c>
      <c r="Z15" s="243">
        <v>0.7986384515234134</v>
      </c>
      <c r="AA15" s="117">
        <v>3.4211963003421469E-2</v>
      </c>
      <c r="AB15" s="117">
        <v>2.6481222903519064</v>
      </c>
      <c r="AC15" s="117">
        <v>3.791915705077078</v>
      </c>
      <c r="AD15" s="117">
        <v>7.6774771491286167</v>
      </c>
      <c r="AE15" s="117">
        <v>27.536059315928494</v>
      </c>
      <c r="AF15" s="117">
        <v>4.7937177395901625</v>
      </c>
      <c r="AG15" s="117">
        <v>20.376115768311642</v>
      </c>
      <c r="AH15" s="117">
        <v>28.148252109095232</v>
      </c>
      <c r="AI15" s="117">
        <v>8.1284013546108937</v>
      </c>
      <c r="AJ15" s="117">
        <v>4.0548240406513596</v>
      </c>
      <c r="AK15" s="117">
        <v>46.426485977029415</v>
      </c>
      <c r="AL15" s="117">
        <v>23.218154282009749</v>
      </c>
      <c r="AM15" s="117">
        <v>92.536846048345467</v>
      </c>
      <c r="AN15" s="117">
        <v>2.2492230027351034</v>
      </c>
      <c r="AO15" s="117">
        <v>8.2885991768028582</v>
      </c>
      <c r="AP15" s="117">
        <v>14.703130714312698</v>
      </c>
      <c r="AQ15" s="117">
        <v>19.661087635431009</v>
      </c>
      <c r="AR15" s="117">
        <v>2.4800558196617644</v>
      </c>
      <c r="AS15" s="35">
        <v>0</v>
      </c>
      <c r="AT15" s="36">
        <v>0</v>
      </c>
      <c r="AU15" s="36">
        <v>0</v>
      </c>
      <c r="AV15" s="36">
        <v>0</v>
      </c>
      <c r="AW15" s="36">
        <v>0.81709916589434661</v>
      </c>
      <c r="AX15" s="36">
        <v>0.61770048519871346</v>
      </c>
      <c r="AY15" s="36">
        <v>0</v>
      </c>
      <c r="AZ15" s="36">
        <v>0.46547729379054681</v>
      </c>
      <c r="BA15" s="36">
        <v>0.19008341056533828</v>
      </c>
      <c r="BB15" s="36">
        <v>0</v>
      </c>
      <c r="BC15" s="36">
        <v>0.46397372294608302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3.6485869268930924</v>
      </c>
      <c r="BK15" s="36">
        <v>0.88191081066346833</v>
      </c>
      <c r="BL15" s="36">
        <v>0</v>
      </c>
      <c r="BM15" s="36">
        <v>0</v>
      </c>
      <c r="BN15" s="36">
        <v>0</v>
      </c>
      <c r="BO15" s="36">
        <v>0</v>
      </c>
      <c r="BP15" s="36">
        <v>0</v>
      </c>
      <c r="BQ15" s="36">
        <v>0</v>
      </c>
      <c r="BR15" s="36">
        <v>0</v>
      </c>
      <c r="BS15" s="36">
        <v>0</v>
      </c>
      <c r="BT15" s="36">
        <v>0</v>
      </c>
      <c r="BU15" s="36">
        <v>0</v>
      </c>
    </row>
    <row r="16" spans="1:73" x14ac:dyDescent="0.3">
      <c r="A16" s="117">
        <v>2017</v>
      </c>
      <c r="B16" s="119">
        <v>43009</v>
      </c>
      <c r="C16" s="486">
        <v>43021</v>
      </c>
      <c r="D16" s="117" t="s">
        <v>18</v>
      </c>
      <c r="E16" s="117" t="s">
        <v>309</v>
      </c>
      <c r="F16" s="117" t="s">
        <v>252</v>
      </c>
      <c r="G16" s="117" t="s">
        <v>256</v>
      </c>
      <c r="H16" s="117" t="s">
        <v>262</v>
      </c>
      <c r="I16" s="117" t="s">
        <v>279</v>
      </c>
      <c r="J16" s="121">
        <f>AVERAGE(solesG0pools!H284:H293)</f>
        <v>12.379999999999999</v>
      </c>
      <c r="K16" s="36">
        <f>STDEV(solesG0pools!H284:H293)</f>
        <v>1.1961047891663448</v>
      </c>
      <c r="M16" s="42">
        <f>AVERAGE(solesG0pools!J284:J293)</f>
        <v>16.835380000000001</v>
      </c>
      <c r="N16" s="42">
        <f>STDEV(solesG0pools!J284:J293)</f>
        <v>6.669225950388344</v>
      </c>
      <c r="Q16" s="36">
        <f>AVERAGE(solesG0pools!N284:N293)</f>
        <v>0.84866503395057291</v>
      </c>
      <c r="R16" s="36">
        <f>STDEV(solesG0pools!N284:N293)</f>
        <v>6.8621478916515113E-2</v>
      </c>
      <c r="S16" s="117">
        <v>77</v>
      </c>
      <c r="T16" s="117">
        <v>5.8</v>
      </c>
      <c r="W16" s="475">
        <v>38.849755532895323</v>
      </c>
      <c r="X16" s="477">
        <v>2.1046671536463029</v>
      </c>
      <c r="Y16" s="478">
        <v>7.8472711639422439</v>
      </c>
      <c r="Z16" s="243">
        <v>1.8564091040859592</v>
      </c>
      <c r="AA16" s="117">
        <v>0.24382332131972587</v>
      </c>
      <c r="AB16" s="117">
        <v>6.257198035150676</v>
      </c>
      <c r="AC16" s="117">
        <v>9.3646600209558315</v>
      </c>
      <c r="AD16" s="117">
        <v>17.413242259573373</v>
      </c>
      <c r="AE16" s="117">
        <v>45.185540811023188</v>
      </c>
      <c r="AF16" s="117">
        <v>6.3207343971559977</v>
      </c>
      <c r="AG16" s="117">
        <v>39.702314784525711</v>
      </c>
      <c r="AH16" s="117">
        <v>44.522644226849806</v>
      </c>
      <c r="AI16" s="117">
        <v>10.116474763734265</v>
      </c>
      <c r="AJ16" s="117">
        <v>10.392692355901367</v>
      </c>
      <c r="AK16" s="117">
        <v>60.880760846377626</v>
      </c>
      <c r="AL16" s="117">
        <v>42.33649225093427</v>
      </c>
      <c r="AM16" s="117">
        <v>123.85777768197671</v>
      </c>
      <c r="AN16" s="117">
        <v>3.0019050610192761</v>
      </c>
      <c r="AO16" s="117">
        <v>9.187091367897871</v>
      </c>
      <c r="AP16" s="117">
        <v>13.274942034600013</v>
      </c>
      <c r="AQ16" s="117">
        <v>26.851889879438978</v>
      </c>
      <c r="AR16" s="117">
        <v>2.6597221303620624</v>
      </c>
      <c r="AS16" s="35">
        <v>0</v>
      </c>
      <c r="AT16" s="36">
        <v>0</v>
      </c>
      <c r="AU16" s="36">
        <v>0</v>
      </c>
      <c r="AV16" s="36">
        <v>0</v>
      </c>
      <c r="AW16" s="36">
        <v>0.69038691571586297</v>
      </c>
      <c r="AX16" s="36">
        <v>0.6648406547013358</v>
      </c>
      <c r="AY16" s="36">
        <v>0</v>
      </c>
      <c r="AZ16" s="36">
        <v>0.36258971291866021</v>
      </c>
      <c r="BA16" s="36">
        <v>0.23750920132499079</v>
      </c>
      <c r="BB16" s="36">
        <v>0.33901131762973868</v>
      </c>
      <c r="BC16" s="36">
        <v>0.49936984455173317</v>
      </c>
      <c r="BD16" s="36">
        <v>0</v>
      </c>
      <c r="BE16" s="36">
        <v>0</v>
      </c>
      <c r="BF16" s="36">
        <v>0.22140688259109309</v>
      </c>
      <c r="BG16" s="36">
        <v>0</v>
      </c>
      <c r="BH16" s="36">
        <v>0</v>
      </c>
      <c r="BI16" s="36">
        <v>0</v>
      </c>
      <c r="BJ16" s="36">
        <v>2.4238017980471538</v>
      </c>
      <c r="BK16" s="36">
        <v>0</v>
      </c>
      <c r="BL16" s="36">
        <v>0</v>
      </c>
      <c r="BM16" s="36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36">
        <v>0</v>
      </c>
    </row>
    <row r="17" spans="1:73" s="609" customFormat="1" ht="15" thickBot="1" x14ac:dyDescent="0.35">
      <c r="A17" s="609">
        <v>2017</v>
      </c>
      <c r="B17" s="610">
        <v>43009</v>
      </c>
      <c r="C17" s="611">
        <v>43021</v>
      </c>
      <c r="D17" s="609" t="s">
        <v>18</v>
      </c>
      <c r="E17" s="609" t="s">
        <v>309</v>
      </c>
      <c r="F17" s="609" t="s">
        <v>252</v>
      </c>
      <c r="G17" s="609" t="s">
        <v>256</v>
      </c>
      <c r="H17" s="609" t="s">
        <v>263</v>
      </c>
      <c r="I17" s="609" t="s">
        <v>279</v>
      </c>
      <c r="J17" s="612">
        <f>AVERAGE(solesG0pools!H294:H304)</f>
        <v>13.372727272727275</v>
      </c>
      <c r="K17" s="613">
        <f>STDEV(solesG0pools!H294:H304)</f>
        <v>1.4304481179622694</v>
      </c>
      <c r="L17" s="612"/>
      <c r="M17" s="614">
        <f>AVERAGE(solesG0pools!J294:J304)</f>
        <v>20.920636363636365</v>
      </c>
      <c r="N17" s="614">
        <f>STDEV(solesG0pools!J294:J304)</f>
        <v>6.7520428208465511</v>
      </c>
      <c r="Q17" s="613">
        <f>AVERAGE(solesG0pools!N294:N304)</f>
        <v>0.84825802554109797</v>
      </c>
      <c r="R17" s="613">
        <f>STDEV(solesG0pools!N294:N304)</f>
        <v>5.6798793999295036E-2</v>
      </c>
      <c r="S17" s="609">
        <v>76.8</v>
      </c>
      <c r="T17" s="609">
        <v>5.8</v>
      </c>
      <c r="W17" s="615">
        <v>45.30863232703544</v>
      </c>
      <c r="X17" s="616">
        <v>2.0890020997786531</v>
      </c>
      <c r="Y17" s="616">
        <v>6.0610862544420678</v>
      </c>
      <c r="Z17" s="617">
        <v>1.9241808773211184</v>
      </c>
      <c r="AA17" s="609">
        <v>0.22096477063215703</v>
      </c>
      <c r="AB17" s="609">
        <v>6.5632103427662969</v>
      </c>
      <c r="AC17" s="609">
        <v>10.125241776397798</v>
      </c>
      <c r="AD17" s="609">
        <v>17.812368329982171</v>
      </c>
      <c r="AE17" s="609">
        <v>43.686402059343663</v>
      </c>
      <c r="AF17" s="609">
        <v>6.1152659717768545</v>
      </c>
      <c r="AG17" s="609">
        <v>36.328442010297195</v>
      </c>
      <c r="AH17" s="609">
        <v>38.590359138058375</v>
      </c>
      <c r="AI17" s="609">
        <v>9.8199650666899636</v>
      </c>
      <c r="AJ17" s="609">
        <v>9.5847839094356964</v>
      </c>
      <c r="AK17" s="609">
        <v>59.697144376594125</v>
      </c>
      <c r="AL17" s="609">
        <v>39.083761288562457</v>
      </c>
      <c r="AM17" s="609">
        <v>119.25541056795939</v>
      </c>
      <c r="AN17" s="609">
        <v>3.1790658351551069</v>
      </c>
      <c r="AO17" s="609">
        <v>10.208001638631188</v>
      </c>
      <c r="AP17" s="609">
        <v>20.364813302024508</v>
      </c>
      <c r="AQ17" s="609">
        <v>27.071643164014969</v>
      </c>
      <c r="AR17" s="609">
        <v>3.4189940940425139</v>
      </c>
      <c r="AS17" s="618">
        <v>0.6554684116039784</v>
      </c>
      <c r="AT17" s="613">
        <v>0</v>
      </c>
      <c r="AU17" s="613">
        <v>0</v>
      </c>
      <c r="AV17" s="613">
        <v>0</v>
      </c>
      <c r="AW17" s="613">
        <v>1.0928650624793983</v>
      </c>
      <c r="AX17" s="613">
        <v>1.5662990232801641</v>
      </c>
      <c r="AY17" s="613">
        <v>0</v>
      </c>
      <c r="AZ17" s="613">
        <v>0.54208744119145369</v>
      </c>
      <c r="BA17" s="613">
        <v>0.23493452398789366</v>
      </c>
      <c r="BB17" s="613">
        <v>0</v>
      </c>
      <c r="BC17" s="613">
        <v>0.70145723567662654</v>
      </c>
      <c r="BD17" s="613">
        <v>0</v>
      </c>
      <c r="BE17" s="613">
        <v>0</v>
      </c>
      <c r="BF17" s="613">
        <v>0.43151239099817201</v>
      </c>
      <c r="BG17" s="613">
        <v>0</v>
      </c>
      <c r="BH17" s="613">
        <v>0</v>
      </c>
      <c r="BI17" s="613">
        <v>0</v>
      </c>
      <c r="BJ17" s="613">
        <v>9.3637067760489447</v>
      </c>
      <c r="BK17" s="613">
        <v>0.79479047499854583</v>
      </c>
      <c r="BL17" s="613">
        <v>0</v>
      </c>
      <c r="BM17" s="613">
        <v>0</v>
      </c>
      <c r="BN17" s="613">
        <v>0</v>
      </c>
      <c r="BO17" s="613">
        <v>0</v>
      </c>
      <c r="BP17" s="613">
        <v>0.13514728356956637</v>
      </c>
      <c r="BQ17" s="613">
        <v>0</v>
      </c>
      <c r="BR17" s="613">
        <v>0</v>
      </c>
      <c r="BS17" s="613">
        <v>0</v>
      </c>
      <c r="BT17" s="613">
        <v>0</v>
      </c>
      <c r="BU17" s="613">
        <v>0</v>
      </c>
    </row>
    <row r="18" spans="1:73" x14ac:dyDescent="0.3">
      <c r="A18" s="117">
        <v>2017</v>
      </c>
      <c r="B18" s="119">
        <v>43009</v>
      </c>
      <c r="C18" s="486">
        <v>43020</v>
      </c>
      <c r="D18" s="117" t="s">
        <v>5</v>
      </c>
      <c r="E18" s="117" t="s">
        <v>309</v>
      </c>
      <c r="F18" s="117" t="s">
        <v>253</v>
      </c>
      <c r="G18" s="117" t="s">
        <v>274</v>
      </c>
      <c r="H18" s="117" t="s">
        <v>108</v>
      </c>
      <c r="I18" s="117" t="s">
        <v>271</v>
      </c>
      <c r="J18" s="121">
        <v>19.600000000000001</v>
      </c>
      <c r="M18" s="42">
        <v>82.2</v>
      </c>
      <c r="Q18" s="36">
        <f t="shared" ref="Q18:Q58" si="0">100*M18/(J18^3)</f>
        <v>1.0917007369378402</v>
      </c>
      <c r="S18" s="117">
        <v>75.705373695819858</v>
      </c>
      <c r="T18" s="117">
        <v>9.9</v>
      </c>
      <c r="W18" s="475">
        <v>82.003710233172299</v>
      </c>
      <c r="X18" s="477">
        <v>2.2147420810563534</v>
      </c>
      <c r="Y18" s="477">
        <v>7.8615717701067664</v>
      </c>
      <c r="Z18" s="243">
        <v>2.2395924563043637</v>
      </c>
      <c r="AA18" s="117">
        <v>0.54985889714821123</v>
      </c>
      <c r="AB18" s="117">
        <v>4.7059950642525248</v>
      </c>
      <c r="AC18" s="117">
        <v>8.140214215683141</v>
      </c>
      <c r="AD18" s="117">
        <v>13.022056785397346</v>
      </c>
      <c r="AE18" s="117">
        <v>32.709595342458442</v>
      </c>
      <c r="AF18" s="117">
        <v>6.6674682436842305</v>
      </c>
      <c r="AG18" s="117">
        <v>23.779791276146128</v>
      </c>
      <c r="AH18" s="117">
        <v>30.792743765606289</v>
      </c>
      <c r="AI18" s="117">
        <v>8.3151688270003703</v>
      </c>
      <c r="AJ18" s="117">
        <v>4.6970178236850337</v>
      </c>
      <c r="AK18" s="117">
        <v>46.838333195308294</v>
      </c>
      <c r="AL18" s="117">
        <v>26.722478625403056</v>
      </c>
      <c r="AM18" s="117">
        <v>80.905374453567347</v>
      </c>
      <c r="AN18" s="117">
        <v>1.9752300490117092</v>
      </c>
      <c r="AO18" s="117">
        <v>6.6752841630266424</v>
      </c>
      <c r="AP18" s="117">
        <v>9.9886215600569752</v>
      </c>
      <c r="AQ18" s="117">
        <v>23.446606555567932</v>
      </c>
      <c r="AR18" s="117">
        <v>2.1415080956916031</v>
      </c>
      <c r="AS18" s="35">
        <v>0.49521117914900298</v>
      </c>
      <c r="AT18" s="36">
        <v>0</v>
      </c>
      <c r="AU18" s="36">
        <v>0</v>
      </c>
      <c r="AV18" s="36">
        <v>0</v>
      </c>
      <c r="AW18" s="36">
        <v>0.83592400690846291</v>
      </c>
      <c r="AX18" s="36">
        <v>0.98715801723421348</v>
      </c>
      <c r="AY18" s="36">
        <v>0.34154015242098146</v>
      </c>
      <c r="AZ18" s="36">
        <v>0.76621133615952264</v>
      </c>
      <c r="BA18" s="36">
        <v>0</v>
      </c>
      <c r="BB18" s="36">
        <v>0</v>
      </c>
      <c r="BC18" s="36">
        <v>0.71756615222631681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6.6152610530787914</v>
      </c>
      <c r="BK18" s="36">
        <v>0.88339549102731041</v>
      </c>
      <c r="BL18" s="36">
        <v>0</v>
      </c>
      <c r="BM18" s="36">
        <v>0</v>
      </c>
      <c r="BN18" s="36">
        <v>0</v>
      </c>
      <c r="BO18" s="36">
        <v>0</v>
      </c>
      <c r="BP18" s="36">
        <v>0</v>
      </c>
      <c r="BQ18" s="36">
        <v>0</v>
      </c>
      <c r="BR18" s="36">
        <v>0</v>
      </c>
      <c r="BS18" s="36">
        <v>0</v>
      </c>
      <c r="BT18" s="36">
        <v>0</v>
      </c>
      <c r="BU18" s="36">
        <v>0</v>
      </c>
    </row>
    <row r="19" spans="1:73" x14ac:dyDescent="0.3">
      <c r="A19" s="117">
        <v>2017</v>
      </c>
      <c r="B19" s="119">
        <v>43009</v>
      </c>
      <c r="C19" s="486">
        <v>43012</v>
      </c>
      <c r="D19" s="117" t="s">
        <v>5</v>
      </c>
      <c r="E19" s="117" t="s">
        <v>309</v>
      </c>
      <c r="F19" s="117" t="s">
        <v>253</v>
      </c>
      <c r="G19" s="117" t="s">
        <v>274</v>
      </c>
      <c r="H19" s="117" t="s">
        <v>109</v>
      </c>
      <c r="I19" s="117" t="s">
        <v>268</v>
      </c>
      <c r="J19" s="121">
        <v>19.8</v>
      </c>
      <c r="M19" s="42">
        <v>71.2</v>
      </c>
      <c r="Q19" s="36">
        <f t="shared" si="0"/>
        <v>0.91724303539424434</v>
      </c>
      <c r="S19" s="117">
        <v>75.555589497640185</v>
      </c>
      <c r="T19" s="117">
        <v>12.3</v>
      </c>
      <c r="W19" s="475">
        <v>68.021978161599705</v>
      </c>
      <c r="X19" s="477">
        <v>2.211718643403338</v>
      </c>
      <c r="Y19" s="477">
        <v>7.8508396075200118</v>
      </c>
      <c r="Z19" s="243">
        <v>4.1131662544737067</v>
      </c>
      <c r="AA19" s="117">
        <v>0.50236787893636337</v>
      </c>
      <c r="AB19" s="117">
        <v>15.851303030642519</v>
      </c>
      <c r="AC19" s="117">
        <v>24.937482336414284</v>
      </c>
      <c r="AD19" s="117">
        <v>57.546006452184493</v>
      </c>
      <c r="AE19" s="117">
        <v>116.64893749008333</v>
      </c>
      <c r="AF19" s="117">
        <v>18.946924130563509</v>
      </c>
      <c r="AG19" s="117">
        <v>91.039415416066035</v>
      </c>
      <c r="AH19" s="117">
        <v>101.21980238423242</v>
      </c>
      <c r="AI19" s="117">
        <v>22.362613227608861</v>
      </c>
      <c r="AJ19" s="117">
        <v>20.264900196488774</v>
      </c>
      <c r="AK19" s="117">
        <v>133.72009174365297</v>
      </c>
      <c r="AL19" s="117">
        <v>79.841837939537356</v>
      </c>
      <c r="AM19" s="117">
        <v>232.20319656228759</v>
      </c>
      <c r="AN19" s="117">
        <v>7.5766838897875122</v>
      </c>
      <c r="AO19" s="117">
        <v>22.122361908861684</v>
      </c>
      <c r="AP19" s="117">
        <v>47.946090730367217</v>
      </c>
      <c r="AQ19" s="117">
        <v>48.532396809625666</v>
      </c>
      <c r="AR19" s="117">
        <v>6.6414337083806529</v>
      </c>
      <c r="AS19" s="35">
        <v>0</v>
      </c>
      <c r="AT19" s="36">
        <v>0</v>
      </c>
      <c r="AU19" s="36">
        <v>0</v>
      </c>
      <c r="AV19" s="36">
        <v>0</v>
      </c>
      <c r="AW19" s="36">
        <v>1.1425669302764274</v>
      </c>
      <c r="AX19" s="36">
        <v>1.204746682827524</v>
      </c>
      <c r="AY19" s="36">
        <v>0.29916731313379358</v>
      </c>
      <c r="AZ19" s="36">
        <v>0.7478415439309295</v>
      </c>
      <c r="BA19" s="36">
        <v>0.51421134731190599</v>
      </c>
      <c r="BB19" s="36">
        <v>0.47485126605238331</v>
      </c>
      <c r="BC19" s="36">
        <v>0.98810651228495472</v>
      </c>
      <c r="BD19" s="36">
        <v>0</v>
      </c>
      <c r="BE19" s="36">
        <v>0</v>
      </c>
      <c r="BF19" s="36">
        <v>0.1442265834723935</v>
      </c>
      <c r="BG19" s="36">
        <v>0</v>
      </c>
      <c r="BH19" s="36">
        <v>0</v>
      </c>
      <c r="BI19" s="36">
        <v>0</v>
      </c>
      <c r="BJ19" s="36">
        <v>6.3655858026298375</v>
      </c>
      <c r="BK19" s="36">
        <v>0</v>
      </c>
      <c r="BL19" s="36">
        <v>0</v>
      </c>
      <c r="BM19" s="36">
        <v>0</v>
      </c>
      <c r="BN19" s="36">
        <v>0</v>
      </c>
      <c r="BO19" s="36">
        <v>0</v>
      </c>
      <c r="BP19" s="36">
        <v>0</v>
      </c>
      <c r="BQ19" s="36">
        <v>0</v>
      </c>
      <c r="BR19" s="36">
        <v>0</v>
      </c>
      <c r="BS19" s="36">
        <v>0</v>
      </c>
      <c r="BT19" s="36">
        <v>0</v>
      </c>
      <c r="BU19" s="36">
        <v>0</v>
      </c>
    </row>
    <row r="20" spans="1:73" x14ac:dyDescent="0.3">
      <c r="A20" s="117">
        <v>2017</v>
      </c>
      <c r="B20" s="119">
        <v>43009</v>
      </c>
      <c r="C20" s="486">
        <v>43020</v>
      </c>
      <c r="D20" s="117" t="s">
        <v>5</v>
      </c>
      <c r="E20" s="117" t="s">
        <v>309</v>
      </c>
      <c r="F20" s="117" t="s">
        <v>253</v>
      </c>
      <c r="G20" s="117" t="s">
        <v>274</v>
      </c>
      <c r="H20" s="117" t="s">
        <v>113</v>
      </c>
      <c r="I20" s="117" t="s">
        <v>271</v>
      </c>
      <c r="J20" s="121">
        <v>19.5</v>
      </c>
      <c r="M20" s="42">
        <v>73.8</v>
      </c>
      <c r="Q20" s="36">
        <f t="shared" si="0"/>
        <v>0.99529661659839175</v>
      </c>
      <c r="S20" s="117">
        <v>76.596959531796472</v>
      </c>
      <c r="T20" s="117">
        <v>5.0999999999999996</v>
      </c>
      <c r="W20" s="475">
        <v>39.324473772148153</v>
      </c>
      <c r="X20" s="477">
        <v>2.0496455837421657</v>
      </c>
      <c r="Y20" s="477">
        <v>7.6907127868863263</v>
      </c>
      <c r="Z20" s="243">
        <v>1.3993888219004349</v>
      </c>
      <c r="AA20" s="117">
        <v>0.27015766359354093</v>
      </c>
      <c r="AB20" s="117">
        <v>3.0298942942709353</v>
      </c>
      <c r="AC20" s="117">
        <v>5.6830620784932062</v>
      </c>
      <c r="AD20" s="117">
        <v>10.596153636669481</v>
      </c>
      <c r="AE20" s="117">
        <v>30.575806986115605</v>
      </c>
      <c r="AF20" s="117">
        <v>5.6214323567352578</v>
      </c>
      <c r="AG20" s="117">
        <v>22.180545995818925</v>
      </c>
      <c r="AH20" s="117">
        <v>27.136555084427194</v>
      </c>
      <c r="AI20" s="117">
        <v>8.3660334396615035</v>
      </c>
      <c r="AJ20" s="117">
        <v>5.0073153284615177</v>
      </c>
      <c r="AK20" s="117">
        <v>49.211681933177275</v>
      </c>
      <c r="AL20" s="117">
        <v>25.532300165494927</v>
      </c>
      <c r="AM20" s="117">
        <v>85.240424793925413</v>
      </c>
      <c r="AN20" s="117">
        <v>1.7262929539282938</v>
      </c>
      <c r="AO20" s="117">
        <v>6.2536734422030618</v>
      </c>
      <c r="AP20" s="117">
        <v>12.728660422186001</v>
      </c>
      <c r="AQ20" s="117">
        <v>24.903382311028032</v>
      </c>
      <c r="AR20" s="117">
        <v>2.2990107844347536</v>
      </c>
      <c r="AS20" s="35">
        <v>0.47852282126475676</v>
      </c>
      <c r="AT20" s="36">
        <v>0</v>
      </c>
      <c r="AU20" s="36">
        <v>0</v>
      </c>
      <c r="AV20" s="36">
        <v>0</v>
      </c>
      <c r="AW20" s="36">
        <v>0.68755169561621177</v>
      </c>
      <c r="AX20" s="36">
        <v>1.4167013331387146</v>
      </c>
      <c r="AY20" s="36">
        <v>0.45764140739326842</v>
      </c>
      <c r="AZ20" s="36">
        <v>0.79394127377998358</v>
      </c>
      <c r="BA20" s="36">
        <v>0.60395988420181967</v>
      </c>
      <c r="BB20" s="36">
        <v>0</v>
      </c>
      <c r="BC20" s="36">
        <v>0.61304493261324389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36">
        <v>8.279315671678102</v>
      </c>
      <c r="BK20" s="36">
        <v>0</v>
      </c>
      <c r="BL20" s="36">
        <v>0</v>
      </c>
      <c r="BM20" s="36">
        <v>0</v>
      </c>
      <c r="BN20" s="36">
        <v>0</v>
      </c>
      <c r="BO20" s="36">
        <v>0</v>
      </c>
      <c r="BP20" s="36">
        <v>0</v>
      </c>
      <c r="BQ20" s="36">
        <v>0</v>
      </c>
      <c r="BR20" s="36">
        <v>0</v>
      </c>
      <c r="BS20" s="36">
        <v>0</v>
      </c>
      <c r="BT20" s="36">
        <v>0</v>
      </c>
      <c r="BU20" s="36">
        <v>0</v>
      </c>
    </row>
    <row r="21" spans="1:73" x14ac:dyDescent="0.3">
      <c r="A21" s="117">
        <v>2017</v>
      </c>
      <c r="B21" s="119">
        <v>43009</v>
      </c>
      <c r="C21" s="486">
        <v>43012</v>
      </c>
      <c r="D21" s="117" t="s">
        <v>5</v>
      </c>
      <c r="E21" s="117" t="s">
        <v>309</v>
      </c>
      <c r="F21" s="117" t="s">
        <v>253</v>
      </c>
      <c r="G21" s="117" t="s">
        <v>274</v>
      </c>
      <c r="H21" s="117" t="s">
        <v>110</v>
      </c>
      <c r="I21" s="117" t="s">
        <v>271</v>
      </c>
      <c r="J21" s="121">
        <v>20</v>
      </c>
      <c r="M21" s="42">
        <v>67.8</v>
      </c>
      <c r="Q21" s="36">
        <f t="shared" si="0"/>
        <v>0.84750000000000003</v>
      </c>
      <c r="S21" s="117">
        <v>75.824086691324354</v>
      </c>
      <c r="T21" s="117">
        <v>8.3000000000000007</v>
      </c>
      <c r="W21" s="475">
        <v>83.520371024333983</v>
      </c>
      <c r="X21" s="477">
        <v>2.2106318037751298</v>
      </c>
      <c r="Y21" s="477">
        <v>7.8469817010789686</v>
      </c>
      <c r="Z21" s="243">
        <v>3.4225013599738086</v>
      </c>
      <c r="AA21" s="117">
        <v>1.0335887758952873</v>
      </c>
      <c r="AB21" s="117">
        <v>10.144572608824291</v>
      </c>
      <c r="AC21" s="117">
        <v>17.304111264364373</v>
      </c>
      <c r="AD21" s="117">
        <v>28.482779471073002</v>
      </c>
      <c r="AE21" s="117">
        <v>67.681870441405778</v>
      </c>
      <c r="AF21" s="117">
        <v>9.8581359666744302</v>
      </c>
      <c r="AG21" s="117">
        <v>56.505250245235565</v>
      </c>
      <c r="AH21" s="117">
        <v>53.420767721431758</v>
      </c>
      <c r="AI21" s="117">
        <v>15.581617258096021</v>
      </c>
      <c r="AJ21" s="117">
        <v>12.45370429362104</v>
      </c>
      <c r="AK21" s="117">
        <v>94.254256570813581</v>
      </c>
      <c r="AL21" s="117">
        <v>60.829264261486877</v>
      </c>
      <c r="AM21" s="117">
        <v>175.91406031975816</v>
      </c>
      <c r="AN21" s="117">
        <v>4.9372183908662661</v>
      </c>
      <c r="AO21" s="117">
        <v>18.408107967571048</v>
      </c>
      <c r="AP21" s="117">
        <v>41.184984299842</v>
      </c>
      <c r="AQ21" s="117">
        <v>45.085648151887227</v>
      </c>
      <c r="AR21" s="117">
        <v>6.7684139939709009</v>
      </c>
      <c r="AS21" s="35">
        <v>0</v>
      </c>
      <c r="AT21" s="36">
        <v>0</v>
      </c>
      <c r="AU21" s="36">
        <v>0</v>
      </c>
      <c r="AV21" s="36">
        <v>0</v>
      </c>
      <c r="AW21" s="36">
        <v>0.78926962558156699</v>
      </c>
      <c r="AX21" s="36">
        <v>1.4717449619239171</v>
      </c>
      <c r="AY21" s="36">
        <v>0</v>
      </c>
      <c r="AZ21" s="36">
        <v>0</v>
      </c>
      <c r="BA21" s="36">
        <v>0.4191021711838121</v>
      </c>
      <c r="BB21" s="36">
        <v>0.60010800531718478</v>
      </c>
      <c r="BC21" s="36">
        <v>1.0856156900394009</v>
      </c>
      <c r="BD21" s="36">
        <v>0</v>
      </c>
      <c r="BE21" s="36">
        <v>0</v>
      </c>
      <c r="BF21" s="36">
        <v>0.15548611623956871</v>
      </c>
      <c r="BG21" s="36">
        <v>0</v>
      </c>
      <c r="BH21" s="36">
        <v>0</v>
      </c>
      <c r="BI21" s="36">
        <v>0</v>
      </c>
      <c r="BJ21" s="36">
        <v>8.7200396291002935</v>
      </c>
      <c r="BK21" s="36">
        <v>0</v>
      </c>
      <c r="BL21" s="36">
        <v>0</v>
      </c>
      <c r="BM21" s="36">
        <v>0</v>
      </c>
      <c r="BN21" s="36">
        <v>0</v>
      </c>
      <c r="BO21" s="36">
        <v>0</v>
      </c>
      <c r="BP21" s="36">
        <v>5.1565615537995713E-2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</row>
    <row r="22" spans="1:73" x14ac:dyDescent="0.3">
      <c r="A22" s="117">
        <v>2017</v>
      </c>
      <c r="B22" s="119">
        <v>43009</v>
      </c>
      <c r="C22" s="486">
        <v>43012</v>
      </c>
      <c r="D22" s="117" t="s">
        <v>5</v>
      </c>
      <c r="E22" s="117" t="s">
        <v>309</v>
      </c>
      <c r="F22" s="117" t="s">
        <v>253</v>
      </c>
      <c r="G22" s="117" t="s">
        <v>274</v>
      </c>
      <c r="H22" s="117" t="s">
        <v>111</v>
      </c>
      <c r="I22" s="117" t="s">
        <v>271</v>
      </c>
      <c r="J22" s="121">
        <v>20</v>
      </c>
      <c r="M22" s="42">
        <v>74.8</v>
      </c>
      <c r="Q22" s="36">
        <f t="shared" si="0"/>
        <v>0.93500000000000005</v>
      </c>
      <c r="S22" s="117">
        <v>74.786565482895597</v>
      </c>
      <c r="T22" s="117">
        <v>10</v>
      </c>
      <c r="W22" s="475">
        <v>58.826959282585122</v>
      </c>
      <c r="X22" s="477">
        <v>2.215405663613391</v>
      </c>
      <c r="Y22" s="477">
        <v>7.8639272596882233</v>
      </c>
      <c r="Z22" s="243">
        <v>2.7091091986061473</v>
      </c>
      <c r="AA22" s="117">
        <v>0.81449028115543221</v>
      </c>
      <c r="AB22" s="117">
        <v>8.5415452987413421</v>
      </c>
      <c r="AC22" s="117">
        <v>12.69559739552707</v>
      </c>
      <c r="AD22" s="117">
        <v>22.491287013797333</v>
      </c>
      <c r="AE22" s="117">
        <v>53.812613360002373</v>
      </c>
      <c r="AF22" s="117">
        <v>7.8139167196726564</v>
      </c>
      <c r="AG22" s="117">
        <v>49.179423147341339</v>
      </c>
      <c r="AH22" s="117">
        <v>40.679334761373184</v>
      </c>
      <c r="AI22" s="117">
        <v>13.127678260480131</v>
      </c>
      <c r="AJ22" s="117">
        <v>13.727808759421443</v>
      </c>
      <c r="AK22" s="117">
        <v>75.687068304035492</v>
      </c>
      <c r="AL22" s="117">
        <v>53.86283854418668</v>
      </c>
      <c r="AM22" s="117">
        <v>140.10334849369809</v>
      </c>
      <c r="AN22" s="117">
        <v>4.4875949356658591</v>
      </c>
      <c r="AO22" s="117">
        <v>16.112949620462949</v>
      </c>
      <c r="AP22" s="117">
        <v>37.755068032075577</v>
      </c>
      <c r="AQ22" s="117">
        <v>38.30232528459819</v>
      </c>
      <c r="AR22" s="117">
        <v>6.4051074221198334</v>
      </c>
      <c r="AS22" s="35">
        <v>0</v>
      </c>
      <c r="AT22" s="36">
        <v>0</v>
      </c>
      <c r="AU22" s="36">
        <v>0</v>
      </c>
      <c r="AV22" s="36">
        <v>0</v>
      </c>
      <c r="AW22" s="36">
        <v>1.3347297863426895</v>
      </c>
      <c r="AX22" s="36">
        <v>2.185590247829337</v>
      </c>
      <c r="AY22" s="36">
        <v>0.36595259579130546</v>
      </c>
      <c r="AZ22" s="36">
        <v>0.75352604384862443</v>
      </c>
      <c r="BA22" s="36">
        <v>0.6194665549504258</v>
      </c>
      <c r="BB22" s="36">
        <v>1.0607457059069962</v>
      </c>
      <c r="BC22" s="36">
        <v>0</v>
      </c>
      <c r="BD22" s="36">
        <v>0</v>
      </c>
      <c r="BE22" s="36">
        <v>0</v>
      </c>
      <c r="BF22" s="36">
        <v>0.19494484010613042</v>
      </c>
      <c r="BG22" s="36">
        <v>0</v>
      </c>
      <c r="BH22" s="36">
        <v>0</v>
      </c>
      <c r="BI22" s="36">
        <v>0</v>
      </c>
      <c r="BJ22" s="36">
        <v>13.285329850415238</v>
      </c>
      <c r="BK22" s="36">
        <v>0</v>
      </c>
      <c r="BL22" s="36">
        <v>0</v>
      </c>
      <c r="BM22" s="36">
        <v>0</v>
      </c>
      <c r="BN22" s="36">
        <v>0</v>
      </c>
      <c r="BO22" s="36">
        <v>0</v>
      </c>
      <c r="BP22" s="36">
        <v>0</v>
      </c>
      <c r="BQ22" s="36">
        <v>0</v>
      </c>
      <c r="BR22" s="36">
        <v>0</v>
      </c>
      <c r="BS22" s="36">
        <v>0</v>
      </c>
      <c r="BT22" s="36">
        <v>0</v>
      </c>
      <c r="BU22" s="36">
        <v>0</v>
      </c>
    </row>
    <row r="23" spans="1:73" x14ac:dyDescent="0.3">
      <c r="A23" s="117">
        <v>2017</v>
      </c>
      <c r="B23" s="119">
        <v>43009</v>
      </c>
      <c r="C23" s="486">
        <v>43018</v>
      </c>
      <c r="D23" s="117" t="s">
        <v>5</v>
      </c>
      <c r="E23" s="117" t="s">
        <v>309</v>
      </c>
      <c r="F23" s="117" t="s">
        <v>253</v>
      </c>
      <c r="G23" s="117" t="s">
        <v>274</v>
      </c>
      <c r="H23" s="117" t="s">
        <v>112</v>
      </c>
      <c r="I23" s="117" t="s">
        <v>268</v>
      </c>
      <c r="J23" s="121">
        <v>20</v>
      </c>
      <c r="M23" s="42">
        <v>61.6</v>
      </c>
      <c r="Q23" s="36">
        <f t="shared" si="0"/>
        <v>0.77</v>
      </c>
      <c r="S23" s="117">
        <v>74.943347361605717</v>
      </c>
      <c r="T23" s="117">
        <v>16.399999999999999</v>
      </c>
      <c r="W23" s="475">
        <v>401.45395058353523</v>
      </c>
      <c r="X23" s="477">
        <v>5.2854460821088676</v>
      </c>
      <c r="Y23" s="477">
        <v>8.9011028879581691</v>
      </c>
      <c r="Z23" s="243">
        <v>6.0960595067535301</v>
      </c>
      <c r="AA23" s="117">
        <v>2.3782455469246706</v>
      </c>
      <c r="AB23" s="117">
        <v>22.142386075443429</v>
      </c>
      <c r="AC23" s="117">
        <v>33.146794202123999</v>
      </c>
      <c r="AD23" s="117">
        <v>60.438693498462243</v>
      </c>
      <c r="AE23" s="117">
        <v>172.07421766425841</v>
      </c>
      <c r="AF23" s="117">
        <v>22.229824216732105</v>
      </c>
      <c r="AG23" s="117">
        <v>152.12767834545821</v>
      </c>
      <c r="AH23" s="117">
        <v>113.39169477809585</v>
      </c>
      <c r="AI23" s="117">
        <v>30.089332995423757</v>
      </c>
      <c r="AJ23" s="117">
        <v>39.844564249407199</v>
      </c>
      <c r="AK23" s="117">
        <v>194.80957076967385</v>
      </c>
      <c r="AL23" s="117">
        <v>152.34487117886661</v>
      </c>
      <c r="AM23" s="117">
        <v>268.228742166958</v>
      </c>
      <c r="AN23" s="117">
        <v>8.4164811834205366</v>
      </c>
      <c r="AO23" s="117">
        <v>29.57065986724772</v>
      </c>
      <c r="AP23" s="117">
        <v>67.7179705806101</v>
      </c>
      <c r="AQ23" s="117">
        <v>81.648430038739718</v>
      </c>
      <c r="AR23" s="117">
        <v>9.016173261164635</v>
      </c>
      <c r="AS23" s="35">
        <v>0</v>
      </c>
      <c r="AT23" s="36">
        <v>0</v>
      </c>
      <c r="AU23" s="36">
        <v>0</v>
      </c>
      <c r="AV23" s="36">
        <v>0</v>
      </c>
      <c r="AW23" s="36">
        <v>0.25656605963868528</v>
      </c>
      <c r="AX23" s="36">
        <v>0.62834822095420195</v>
      </c>
      <c r="AY23" s="36">
        <v>0</v>
      </c>
      <c r="AZ23" s="36">
        <v>0.47476964376405711</v>
      </c>
      <c r="BA23" s="36">
        <v>0.4023978814481608</v>
      </c>
      <c r="BB23" s="36">
        <v>0</v>
      </c>
      <c r="BC23" s="36">
        <v>0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3.3635815219942726</v>
      </c>
      <c r="BK23" s="36">
        <v>0</v>
      </c>
      <c r="BL23" s="36">
        <v>0</v>
      </c>
      <c r="BM23" s="36">
        <v>0</v>
      </c>
      <c r="BN23" s="36">
        <v>0</v>
      </c>
      <c r="BO23" s="36">
        <v>0</v>
      </c>
      <c r="BP23" s="36">
        <v>0</v>
      </c>
      <c r="BQ23" s="36">
        <v>0</v>
      </c>
      <c r="BR23" s="36">
        <v>0</v>
      </c>
      <c r="BS23" s="36">
        <v>0</v>
      </c>
      <c r="BT23" s="36">
        <v>0</v>
      </c>
      <c r="BU23" s="36">
        <v>0</v>
      </c>
    </row>
    <row r="24" spans="1:73" x14ac:dyDescent="0.3">
      <c r="A24" s="117">
        <v>2017</v>
      </c>
      <c r="B24" s="119">
        <v>43009</v>
      </c>
      <c r="C24" s="486">
        <v>43018</v>
      </c>
      <c r="D24" s="117" t="s">
        <v>5</v>
      </c>
      <c r="E24" s="117" t="s">
        <v>309</v>
      </c>
      <c r="F24" s="117" t="s">
        <v>253</v>
      </c>
      <c r="G24" s="117" t="s">
        <v>274</v>
      </c>
      <c r="H24" s="117" t="s">
        <v>114</v>
      </c>
      <c r="I24" s="117" t="s">
        <v>271</v>
      </c>
      <c r="J24" s="121">
        <v>20.5</v>
      </c>
      <c r="M24" s="42">
        <v>74.400000000000006</v>
      </c>
      <c r="Q24" s="36">
        <f t="shared" si="0"/>
        <v>0.86359745215536643</v>
      </c>
      <c r="S24" s="117">
        <v>77.294791621113362</v>
      </c>
      <c r="T24" s="117">
        <v>5.0999999999999996</v>
      </c>
      <c r="W24" s="475">
        <v>26.378434074840452</v>
      </c>
      <c r="X24" s="477">
        <v>2.2180321224585553</v>
      </c>
      <c r="Y24" s="477">
        <v>7.873250284201597</v>
      </c>
      <c r="Z24" s="243">
        <v>2.2365938345844447</v>
      </c>
      <c r="AA24" s="117">
        <v>0.72271743175963377</v>
      </c>
      <c r="AB24" s="117">
        <v>6.9654903665426975</v>
      </c>
      <c r="AC24" s="117">
        <v>11.849964340061883</v>
      </c>
      <c r="AD24" s="117">
        <v>20.949901754497308</v>
      </c>
      <c r="AE24" s="117">
        <v>49.90730408908108</v>
      </c>
      <c r="AF24" s="117">
        <v>7.1023551820600863</v>
      </c>
      <c r="AG24" s="117">
        <v>38.111376649170637</v>
      </c>
      <c r="AH24" s="117">
        <v>43.219811447019275</v>
      </c>
      <c r="AI24" s="117">
        <v>12.024476977932817</v>
      </c>
      <c r="AJ24" s="117">
        <v>9.0087001855121898</v>
      </c>
      <c r="AK24" s="117">
        <v>76.25906869882715</v>
      </c>
      <c r="AL24" s="117">
        <v>42.81273575659359</v>
      </c>
      <c r="AM24" s="117">
        <v>152.18867292293817</v>
      </c>
      <c r="AN24" s="117">
        <v>4.3623318563658513</v>
      </c>
      <c r="AO24" s="117">
        <v>17.1867651715569</v>
      </c>
      <c r="AP24" s="117">
        <v>44.536790598689592</v>
      </c>
      <c r="AQ24" s="117">
        <v>40.051587612723878</v>
      </c>
      <c r="AR24" s="117">
        <v>7.5673925097979993</v>
      </c>
      <c r="AS24" s="35">
        <v>0</v>
      </c>
      <c r="AT24" s="36">
        <v>0</v>
      </c>
      <c r="AU24" s="36">
        <v>0</v>
      </c>
      <c r="AV24" s="36">
        <v>0</v>
      </c>
      <c r="AW24" s="36">
        <v>0.95680875141456045</v>
      </c>
      <c r="AX24" s="36">
        <v>2.0100664263510688</v>
      </c>
      <c r="AY24" s="36">
        <v>0.46897726942992868</v>
      </c>
      <c r="AZ24" s="36">
        <v>0.76362264668564173</v>
      </c>
      <c r="BA24" s="36">
        <v>0.58183875724426459</v>
      </c>
      <c r="BB24" s="36">
        <v>0.69846713075683264</v>
      </c>
      <c r="BC24" s="36">
        <v>1.8791843255597218</v>
      </c>
      <c r="BD24" s="36">
        <v>0</v>
      </c>
      <c r="BE24" s="36">
        <v>0</v>
      </c>
      <c r="BF24" s="36">
        <v>0.33196735365728197</v>
      </c>
      <c r="BG24" s="36">
        <v>0</v>
      </c>
      <c r="BH24" s="36">
        <v>0</v>
      </c>
      <c r="BI24" s="36">
        <v>0</v>
      </c>
      <c r="BJ24" s="36">
        <v>12.933952478834541</v>
      </c>
      <c r="BK24" s="36">
        <v>0.88794037967712713</v>
      </c>
      <c r="BL24" s="36">
        <v>0</v>
      </c>
      <c r="BM24" s="36">
        <v>0</v>
      </c>
      <c r="BN24" s="36">
        <v>0</v>
      </c>
      <c r="BO24" s="36">
        <v>0</v>
      </c>
      <c r="BP24" s="36">
        <v>7.9163951853502959E-2</v>
      </c>
      <c r="BQ24" s="36">
        <v>0</v>
      </c>
      <c r="BR24" s="36">
        <v>0</v>
      </c>
      <c r="BS24" s="36">
        <v>0</v>
      </c>
      <c r="BT24" s="36">
        <v>0</v>
      </c>
      <c r="BU24" s="36">
        <v>0</v>
      </c>
    </row>
    <row r="25" spans="1:73" x14ac:dyDescent="0.3">
      <c r="A25" s="117">
        <v>2017</v>
      </c>
      <c r="B25" s="119">
        <v>43009</v>
      </c>
      <c r="C25" s="486">
        <v>43018</v>
      </c>
      <c r="D25" s="117" t="s">
        <v>5</v>
      </c>
      <c r="E25" s="117" t="s">
        <v>309</v>
      </c>
      <c r="F25" s="117" t="s">
        <v>253</v>
      </c>
      <c r="G25" s="117" t="s">
        <v>274</v>
      </c>
      <c r="H25" s="117" t="s">
        <v>115</v>
      </c>
      <c r="I25" s="117" t="s">
        <v>271</v>
      </c>
      <c r="J25" s="121">
        <v>20.9</v>
      </c>
      <c r="M25" s="42">
        <v>79</v>
      </c>
      <c r="Q25" s="36">
        <f t="shared" si="0"/>
        <v>0.86534289650422302</v>
      </c>
      <c r="S25" s="117">
        <v>75.911288029570642</v>
      </c>
      <c r="T25" s="117">
        <v>8.1</v>
      </c>
      <c r="W25" s="475">
        <v>58.433004651082172</v>
      </c>
      <c r="X25" s="477">
        <v>2.19681585720374</v>
      </c>
      <c r="Y25" s="477">
        <v>7.7979398480921258</v>
      </c>
      <c r="Z25" s="243">
        <v>3.0180935392001729</v>
      </c>
      <c r="AA25" s="117">
        <v>0.85126897531791135</v>
      </c>
      <c r="AB25" s="117">
        <v>8.9968187593359161</v>
      </c>
      <c r="AC25" s="117">
        <v>14.518103957923184</v>
      </c>
      <c r="AD25" s="117">
        <v>27.005449879426013</v>
      </c>
      <c r="AE25" s="117">
        <v>62.027100711985838</v>
      </c>
      <c r="AF25" s="117">
        <v>9.8635057648490818</v>
      </c>
      <c r="AG25" s="117">
        <v>54.616124134745036</v>
      </c>
      <c r="AH25" s="117">
        <v>53.728748993412921</v>
      </c>
      <c r="AI25" s="117">
        <v>15.418101103051569</v>
      </c>
      <c r="AJ25" s="117">
        <v>14.538145291452395</v>
      </c>
      <c r="AK25" s="117">
        <v>99.966149016272738</v>
      </c>
      <c r="AL25" s="117">
        <v>58.700744788139552</v>
      </c>
      <c r="AM25" s="117">
        <v>192.3956606887333</v>
      </c>
      <c r="AN25" s="117">
        <v>5.49758557325986</v>
      </c>
      <c r="AO25" s="117">
        <v>21.993180499583694</v>
      </c>
      <c r="AP25" s="117">
        <v>55.782900148555015</v>
      </c>
      <c r="AQ25" s="117">
        <v>51.017453577969398</v>
      </c>
      <c r="AR25" s="117">
        <v>8.8538294541194524</v>
      </c>
      <c r="AS25" s="35">
        <v>0</v>
      </c>
      <c r="AT25" s="36">
        <v>0</v>
      </c>
      <c r="AU25" s="36">
        <v>0</v>
      </c>
      <c r="AV25" s="36">
        <v>0</v>
      </c>
      <c r="AW25" s="36">
        <v>1.3403136165144898</v>
      </c>
      <c r="AX25" s="36">
        <v>2.3961094611434381</v>
      </c>
      <c r="AY25" s="36">
        <v>0.43604410674676647</v>
      </c>
      <c r="AZ25" s="36">
        <v>1.4064112743152042</v>
      </c>
      <c r="BA25" s="36">
        <v>0.90600526904615797</v>
      </c>
      <c r="BB25" s="36">
        <v>1.3643491284420224</v>
      </c>
      <c r="BC25" s="36">
        <v>1.9550468843208724</v>
      </c>
      <c r="BD25" s="36">
        <v>0</v>
      </c>
      <c r="BE25" s="36">
        <v>0</v>
      </c>
      <c r="BF25" s="36">
        <v>0.36019885235843946</v>
      </c>
      <c r="BG25" s="36">
        <v>0</v>
      </c>
      <c r="BH25" s="36">
        <v>0</v>
      </c>
      <c r="BI25" s="36">
        <v>0</v>
      </c>
      <c r="BJ25" s="36">
        <v>18.44441294291725</v>
      </c>
      <c r="BK25" s="36">
        <v>1.5503799997027934</v>
      </c>
      <c r="BL25" s="36">
        <v>0</v>
      </c>
      <c r="BM25" s="36">
        <v>0</v>
      </c>
      <c r="BN25" s="36">
        <v>0</v>
      </c>
      <c r="BO25" s="36">
        <v>0</v>
      </c>
      <c r="BP25" s="36">
        <v>0.1288570500559385</v>
      </c>
      <c r="BQ25" s="36">
        <v>0</v>
      </c>
      <c r="BR25" s="36">
        <v>0</v>
      </c>
      <c r="BS25" s="36">
        <v>0</v>
      </c>
      <c r="BT25" s="36">
        <v>0</v>
      </c>
      <c r="BU25" s="36">
        <v>0</v>
      </c>
    </row>
    <row r="26" spans="1:73" x14ac:dyDescent="0.3">
      <c r="A26" s="117">
        <v>2017</v>
      </c>
      <c r="B26" s="119">
        <v>43009</v>
      </c>
      <c r="C26" s="486">
        <v>43018</v>
      </c>
      <c r="D26" s="117" t="s">
        <v>5</v>
      </c>
      <c r="E26" s="117" t="s">
        <v>309</v>
      </c>
      <c r="F26" s="117" t="s">
        <v>253</v>
      </c>
      <c r="G26" s="117" t="s">
        <v>274</v>
      </c>
      <c r="H26" s="117" t="s">
        <v>116</v>
      </c>
      <c r="I26" s="117" t="s">
        <v>271</v>
      </c>
      <c r="J26" s="121">
        <v>22.1</v>
      </c>
      <c r="M26" s="42">
        <v>95.4</v>
      </c>
      <c r="Q26" s="36">
        <f t="shared" si="0"/>
        <v>0.88383572847565828</v>
      </c>
      <c r="S26" s="117">
        <v>76.001033628152285</v>
      </c>
      <c r="T26" s="117">
        <v>8.1</v>
      </c>
      <c r="W26" s="475">
        <v>64.217158543882746</v>
      </c>
      <c r="X26" s="477">
        <v>4.8160267312486242</v>
      </c>
      <c r="Y26" s="477">
        <v>8.110564137832764</v>
      </c>
      <c r="Z26" s="243">
        <v>2.4084547681575681</v>
      </c>
      <c r="AA26" s="117">
        <v>0.74878296021678659</v>
      </c>
      <c r="AB26" s="117">
        <v>7.3402466438454743</v>
      </c>
      <c r="AC26" s="117">
        <v>12.947695104887561</v>
      </c>
      <c r="AD26" s="117">
        <v>21.202761014914607</v>
      </c>
      <c r="AE26" s="117">
        <v>57.528326072288465</v>
      </c>
      <c r="AF26" s="117">
        <v>8.2753516629579416</v>
      </c>
      <c r="AG26" s="117">
        <v>42.727026837454588</v>
      </c>
      <c r="AH26" s="117">
        <v>50.721915107828281</v>
      </c>
      <c r="AI26" s="117">
        <v>14.109223540429909</v>
      </c>
      <c r="AJ26" s="117">
        <v>9.3926220640192568</v>
      </c>
      <c r="AK26" s="117">
        <v>88.874751454678886</v>
      </c>
      <c r="AL26" s="117">
        <v>48.492117322112037</v>
      </c>
      <c r="AM26" s="117">
        <v>161.7517543870361</v>
      </c>
      <c r="AN26" s="117">
        <v>3.7204345871349638</v>
      </c>
      <c r="AO26" s="117">
        <v>13.818089701274113</v>
      </c>
      <c r="AP26" s="117">
        <v>29.873452766157602</v>
      </c>
      <c r="AQ26" s="117">
        <v>42.698905525057953</v>
      </c>
      <c r="AR26" s="117">
        <v>4.9900872044115916</v>
      </c>
      <c r="AS26" s="35">
        <v>1.8044227836350373</v>
      </c>
      <c r="AT26" s="36">
        <v>0</v>
      </c>
      <c r="AU26" s="36">
        <v>0</v>
      </c>
      <c r="AV26" s="36">
        <v>0</v>
      </c>
      <c r="AW26" s="36">
        <v>0.61310589483455991</v>
      </c>
      <c r="AX26" s="36">
        <v>1.6440735713422028</v>
      </c>
      <c r="AY26" s="36">
        <v>0</v>
      </c>
      <c r="AZ26" s="36">
        <v>0.62899923745109731</v>
      </c>
      <c r="BA26" s="36">
        <v>0.36689377362243875</v>
      </c>
      <c r="BB26" s="36">
        <v>0.3949091572176911</v>
      </c>
      <c r="BC26" s="36">
        <v>0.40616982022568321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9.7612223405375662</v>
      </c>
      <c r="BK26" s="36">
        <v>0.77249036575043772</v>
      </c>
      <c r="BL26" s="36">
        <v>0</v>
      </c>
      <c r="BM26" s="36">
        <v>0</v>
      </c>
      <c r="BN26" s="36">
        <v>0</v>
      </c>
      <c r="BO26" s="36">
        <v>0</v>
      </c>
      <c r="BP26" s="36">
        <v>0</v>
      </c>
      <c r="BQ26" s="36">
        <v>0</v>
      </c>
      <c r="BR26" s="36">
        <v>0</v>
      </c>
      <c r="BS26" s="36">
        <v>0</v>
      </c>
      <c r="BT26" s="36">
        <v>0</v>
      </c>
      <c r="BU26" s="36">
        <v>0</v>
      </c>
    </row>
    <row r="27" spans="1:73" x14ac:dyDescent="0.3">
      <c r="A27" s="117">
        <v>2017</v>
      </c>
      <c r="B27" s="119">
        <v>43009</v>
      </c>
      <c r="C27" s="486">
        <v>43018</v>
      </c>
      <c r="D27" s="117" t="s">
        <v>5</v>
      </c>
      <c r="E27" s="117" t="s">
        <v>309</v>
      </c>
      <c r="F27" s="117" t="s">
        <v>253</v>
      </c>
      <c r="G27" s="117" t="s">
        <v>274</v>
      </c>
      <c r="H27" s="117" t="s">
        <v>117</v>
      </c>
      <c r="I27" s="117" t="s">
        <v>271</v>
      </c>
      <c r="J27" s="121">
        <v>22.4</v>
      </c>
      <c r="M27" s="42">
        <v>101.2</v>
      </c>
      <c r="Q27" s="36">
        <f t="shared" si="0"/>
        <v>0.9004020134839652</v>
      </c>
      <c r="S27" s="117">
        <v>75.219570019936413</v>
      </c>
      <c r="T27" s="117">
        <v>8.3000000000000007</v>
      </c>
      <c r="W27" s="475">
        <v>135.84499278591699</v>
      </c>
      <c r="X27" s="477">
        <v>2.2375868226303171</v>
      </c>
      <c r="Y27" s="477">
        <v>7.9426627364045652</v>
      </c>
      <c r="Z27" s="243">
        <v>2.542402877185288</v>
      </c>
      <c r="AA27" s="117">
        <v>0.35134006502248244</v>
      </c>
      <c r="AB27" s="117">
        <v>7.7393774001475695</v>
      </c>
      <c r="AC27" s="117">
        <v>12.239946036435539</v>
      </c>
      <c r="AD27" s="117">
        <v>22.262924274533795</v>
      </c>
      <c r="AE27" s="117">
        <v>53.064582905989241</v>
      </c>
      <c r="AF27" s="117">
        <v>9.6613715320430273</v>
      </c>
      <c r="AG27" s="117">
        <v>44.651213720829659</v>
      </c>
      <c r="AH27" s="117">
        <v>47.868026847682565</v>
      </c>
      <c r="AI27" s="117">
        <v>13.8085194857613</v>
      </c>
      <c r="AJ27" s="117">
        <v>12.406928897019869</v>
      </c>
      <c r="AK27" s="117">
        <v>89.755783615045885</v>
      </c>
      <c r="AL27" s="117">
        <v>51.643443711566675</v>
      </c>
      <c r="AM27" s="117">
        <v>157.85267776166779</v>
      </c>
      <c r="AN27" s="117">
        <v>3.6235931889362503</v>
      </c>
      <c r="AO27" s="117">
        <v>14.224643834413149</v>
      </c>
      <c r="AP27" s="117">
        <v>28.599254880795943</v>
      </c>
      <c r="AQ27" s="117">
        <v>40.643275271890033</v>
      </c>
      <c r="AR27" s="117">
        <v>4.4740404615989924</v>
      </c>
      <c r="AS27" s="35">
        <v>2.2583365645599063</v>
      </c>
      <c r="AT27" s="36">
        <v>0</v>
      </c>
      <c r="AU27" s="36">
        <v>0</v>
      </c>
      <c r="AV27" s="36">
        <v>0</v>
      </c>
      <c r="AW27" s="36">
        <v>0.38423102682505544</v>
      </c>
      <c r="AX27" s="36">
        <v>0.72376703651251451</v>
      </c>
      <c r="AY27" s="36">
        <v>0.21942423609736519</v>
      </c>
      <c r="AZ27" s="36">
        <v>0.37539215340688775</v>
      </c>
      <c r="BA27" s="36">
        <v>0.33457735556417217</v>
      </c>
      <c r="BB27" s="36">
        <v>0</v>
      </c>
      <c r="BC27" s="36">
        <v>0.72742761879682238</v>
      </c>
      <c r="BD27" s="36">
        <v>0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4.5371836594625865</v>
      </c>
      <c r="BK27" s="36">
        <v>0</v>
      </c>
      <c r="BL27" s="36">
        <v>0</v>
      </c>
      <c r="BM27" s="36">
        <v>0</v>
      </c>
      <c r="BN27" s="36">
        <v>0</v>
      </c>
      <c r="BO27" s="36">
        <v>0</v>
      </c>
      <c r="BP27" s="36">
        <v>0</v>
      </c>
      <c r="BQ27" s="36">
        <v>0</v>
      </c>
      <c r="BR27" s="36">
        <v>0</v>
      </c>
      <c r="BS27" s="36">
        <v>0</v>
      </c>
      <c r="BT27" s="36">
        <v>0</v>
      </c>
      <c r="BU27" s="36">
        <v>0</v>
      </c>
    </row>
    <row r="28" spans="1:73" x14ac:dyDescent="0.3">
      <c r="A28" s="117">
        <v>2017</v>
      </c>
      <c r="B28" s="119">
        <v>43009</v>
      </c>
      <c r="C28" s="486">
        <v>43018</v>
      </c>
      <c r="D28" s="117" t="s">
        <v>5</v>
      </c>
      <c r="E28" s="117" t="s">
        <v>309</v>
      </c>
      <c r="F28" s="117" t="s">
        <v>253</v>
      </c>
      <c r="G28" s="117" t="s">
        <v>274</v>
      </c>
      <c r="H28" s="117" t="s">
        <v>118</v>
      </c>
      <c r="I28" s="117" t="s">
        <v>271</v>
      </c>
      <c r="J28" s="121">
        <v>23</v>
      </c>
      <c r="M28" s="42">
        <v>102.2</v>
      </c>
      <c r="Q28" s="36">
        <f t="shared" si="0"/>
        <v>0.83997698693186484</v>
      </c>
      <c r="S28" s="117">
        <v>76.091542885292967</v>
      </c>
      <c r="T28" s="117">
        <v>8</v>
      </c>
      <c r="W28" s="475">
        <v>73.020181002681738</v>
      </c>
      <c r="X28" s="477">
        <v>4.818400998681196</v>
      </c>
      <c r="Y28" s="477">
        <v>8.1145625891219346</v>
      </c>
      <c r="Z28" s="243">
        <v>3.3503460431157013</v>
      </c>
      <c r="AA28" s="117">
        <v>1.0225614781610641</v>
      </c>
      <c r="AB28" s="117">
        <v>10.921285935000125</v>
      </c>
      <c r="AC28" s="117">
        <v>16.226779617495449</v>
      </c>
      <c r="AD28" s="117">
        <v>26.716746812532548</v>
      </c>
      <c r="AE28" s="117">
        <v>63.295001582520449</v>
      </c>
      <c r="AF28" s="117">
        <v>9.5917976346423011</v>
      </c>
      <c r="AG28" s="117">
        <v>52.860544533817951</v>
      </c>
      <c r="AH28" s="117">
        <v>52.130432551078258</v>
      </c>
      <c r="AI28" s="117">
        <v>15.192086793466711</v>
      </c>
      <c r="AJ28" s="117">
        <v>15.211474704124186</v>
      </c>
      <c r="AK28" s="117">
        <v>98.057030477976667</v>
      </c>
      <c r="AL28" s="117">
        <v>61.256881354516999</v>
      </c>
      <c r="AM28" s="117">
        <v>188.76100918291829</v>
      </c>
      <c r="AN28" s="117">
        <v>5.8267521723543982</v>
      </c>
      <c r="AO28" s="117">
        <v>21.799968331363225</v>
      </c>
      <c r="AP28" s="117">
        <v>56.530684328280074</v>
      </c>
      <c r="AQ28" s="117">
        <v>52.468832545092567</v>
      </c>
      <c r="AR28" s="117">
        <v>9.4365062205746462</v>
      </c>
      <c r="AS28" s="35">
        <v>1.1605515651801028</v>
      </c>
      <c r="AT28" s="36">
        <v>0</v>
      </c>
      <c r="AU28" s="36">
        <v>0</v>
      </c>
      <c r="AV28" s="36">
        <v>0</v>
      </c>
      <c r="AW28" s="36">
        <v>0.80041273584905659</v>
      </c>
      <c r="AX28" s="36">
        <v>2.0691662042175358</v>
      </c>
      <c r="AY28" s="36">
        <v>0.40264423076923073</v>
      </c>
      <c r="AZ28" s="36">
        <v>0.78690055031446537</v>
      </c>
      <c r="BA28" s="36">
        <v>0.45965998427672955</v>
      </c>
      <c r="BB28" s="36">
        <v>0.85863797169811307</v>
      </c>
      <c r="BC28" s="36">
        <v>0.60140237698853127</v>
      </c>
      <c r="BD28" s="36">
        <v>0</v>
      </c>
      <c r="BE28" s="36">
        <v>0</v>
      </c>
      <c r="BF28" s="36">
        <v>0.27122641509433965</v>
      </c>
      <c r="BG28" s="36">
        <v>0</v>
      </c>
      <c r="BH28" s="36">
        <v>0</v>
      </c>
      <c r="BI28" s="36">
        <v>0</v>
      </c>
      <c r="BJ28" s="36">
        <v>13.064469455234923</v>
      </c>
      <c r="BK28" s="36">
        <v>1.0561563540510543</v>
      </c>
      <c r="BL28" s="36">
        <v>0</v>
      </c>
      <c r="BM28" s="36">
        <v>0</v>
      </c>
      <c r="BN28" s="36">
        <v>0</v>
      </c>
      <c r="BO28" s="36">
        <v>0</v>
      </c>
      <c r="BP28" s="36">
        <v>5.7488207547169809E-2</v>
      </c>
      <c r="BQ28" s="36">
        <v>0</v>
      </c>
      <c r="BR28" s="36">
        <v>0</v>
      </c>
      <c r="BS28" s="36">
        <v>0</v>
      </c>
      <c r="BT28" s="36">
        <v>0</v>
      </c>
      <c r="BU28" s="36">
        <v>0</v>
      </c>
    </row>
    <row r="29" spans="1:73" x14ac:dyDescent="0.3">
      <c r="A29" s="117">
        <v>2017</v>
      </c>
      <c r="B29" s="119">
        <v>43009</v>
      </c>
      <c r="C29" s="486">
        <v>43020</v>
      </c>
      <c r="D29" s="117" t="s">
        <v>17</v>
      </c>
      <c r="E29" s="117" t="s">
        <v>309</v>
      </c>
      <c r="F29" s="117" t="s">
        <v>253</v>
      </c>
      <c r="G29" s="117" t="s">
        <v>274</v>
      </c>
      <c r="H29" s="117" t="s">
        <v>264</v>
      </c>
      <c r="I29" s="117" t="s">
        <v>271</v>
      </c>
      <c r="J29" s="121">
        <v>24.8</v>
      </c>
      <c r="M29" s="42">
        <v>142.6</v>
      </c>
      <c r="Q29" s="36">
        <f t="shared" si="0"/>
        <v>0.93489854318418297</v>
      </c>
      <c r="S29" s="117">
        <v>76.242752631996979</v>
      </c>
      <c r="T29" s="117">
        <v>6.1</v>
      </c>
      <c r="W29" s="475">
        <v>45.221181942210599</v>
      </c>
      <c r="X29" s="477">
        <v>4.8019810115585901</v>
      </c>
      <c r="Y29" s="477">
        <v>8.0869100518475499</v>
      </c>
      <c r="Z29" s="243">
        <v>1.5650859987715953</v>
      </c>
      <c r="AA29" s="117">
        <v>0.24946688610094733</v>
      </c>
      <c r="AB29" s="117">
        <v>3.3622572887765032</v>
      </c>
      <c r="AC29" s="117">
        <v>7.3087753098484445</v>
      </c>
      <c r="AD29" s="117">
        <v>11.419267349744883</v>
      </c>
      <c r="AE29" s="117">
        <v>34.106319166125985</v>
      </c>
      <c r="AF29" s="117">
        <v>5.8895295815819457</v>
      </c>
      <c r="AG29" s="117">
        <v>25.953778743060049</v>
      </c>
      <c r="AH29" s="117">
        <v>30.749540318591549</v>
      </c>
      <c r="AI29" s="117">
        <v>8.3449755748626728</v>
      </c>
      <c r="AJ29" s="117">
        <v>6.0376965327390328</v>
      </c>
      <c r="AK29" s="117">
        <v>52.357719015418631</v>
      </c>
      <c r="AL29" s="117">
        <v>29.833534520588479</v>
      </c>
      <c r="AM29" s="117">
        <v>86.821333954790646</v>
      </c>
      <c r="AN29" s="117">
        <v>2.1745892558186961</v>
      </c>
      <c r="AO29" s="117">
        <v>6.0448273376667814</v>
      </c>
      <c r="AP29" s="117">
        <v>9.0727246652445324</v>
      </c>
      <c r="AQ29" s="117">
        <v>27.601173616081951</v>
      </c>
      <c r="AR29" s="117">
        <v>2.3083216411119984</v>
      </c>
      <c r="AS29" s="35">
        <v>0</v>
      </c>
      <c r="AT29" s="36">
        <v>0</v>
      </c>
      <c r="AU29" s="36">
        <v>0</v>
      </c>
      <c r="AV29" s="36">
        <v>0</v>
      </c>
      <c r="AW29" s="36">
        <v>0.55787707088747918</v>
      </c>
      <c r="AX29" s="36">
        <v>0.87368247539207844</v>
      </c>
      <c r="AY29" s="36">
        <v>0</v>
      </c>
      <c r="AZ29" s="36">
        <v>0</v>
      </c>
      <c r="BA29" s="36">
        <v>0.26475026174785982</v>
      </c>
      <c r="BB29" s="36">
        <v>0.32823181622220848</v>
      </c>
      <c r="BC29" s="36">
        <v>0.33147531599940583</v>
      </c>
      <c r="BD29" s="36">
        <v>0</v>
      </c>
      <c r="BE29" s="36">
        <v>0</v>
      </c>
      <c r="BF29" s="36">
        <v>0</v>
      </c>
      <c r="BG29" s="36">
        <v>0</v>
      </c>
      <c r="BH29" s="36">
        <v>0</v>
      </c>
      <c r="BI29" s="36">
        <v>0</v>
      </c>
      <c r="BJ29" s="36">
        <v>5.3964174054175471</v>
      </c>
      <c r="BK29" s="36">
        <v>0</v>
      </c>
      <c r="BL29" s="36">
        <v>0</v>
      </c>
      <c r="BM29" s="36">
        <v>0</v>
      </c>
      <c r="BN29" s="36">
        <v>0</v>
      </c>
      <c r="BO29" s="36">
        <v>0</v>
      </c>
      <c r="BP29" s="36">
        <v>0</v>
      </c>
      <c r="BQ29" s="36">
        <v>0</v>
      </c>
      <c r="BR29" s="36">
        <v>0</v>
      </c>
      <c r="BS29" s="36">
        <v>0</v>
      </c>
      <c r="BT29" s="36">
        <v>0</v>
      </c>
      <c r="BU29" s="36">
        <v>0</v>
      </c>
    </row>
    <row r="30" spans="1:73" x14ac:dyDescent="0.3">
      <c r="A30" s="117">
        <v>2017</v>
      </c>
      <c r="B30" s="119">
        <v>43009</v>
      </c>
      <c r="C30" s="486">
        <v>43011</v>
      </c>
      <c r="D30" s="117" t="s">
        <v>18</v>
      </c>
      <c r="E30" s="117" t="s">
        <v>309</v>
      </c>
      <c r="F30" s="117" t="s">
        <v>253</v>
      </c>
      <c r="G30" s="117" t="s">
        <v>274</v>
      </c>
      <c r="H30" s="117" t="s">
        <v>120</v>
      </c>
      <c r="I30" s="117" t="s">
        <v>268</v>
      </c>
      <c r="J30" s="121">
        <v>21</v>
      </c>
      <c r="M30" s="42">
        <v>83.8</v>
      </c>
      <c r="Q30" s="36">
        <f t="shared" si="0"/>
        <v>0.90486988446172123</v>
      </c>
      <c r="S30" s="117">
        <v>74.232826474553164</v>
      </c>
      <c r="T30" s="117">
        <v>8</v>
      </c>
      <c r="W30" s="475">
        <v>52.742883973341627</v>
      </c>
      <c r="X30" s="477">
        <v>2.2189774725690135</v>
      </c>
      <c r="Y30" s="477">
        <v>7.876605951574704</v>
      </c>
      <c r="Z30" s="243">
        <v>2.1647717678720975</v>
      </c>
      <c r="AA30" s="117">
        <v>0.37299253834127788</v>
      </c>
      <c r="AB30" s="117">
        <v>5.1246413794582404</v>
      </c>
      <c r="AC30" s="117">
        <v>9.2902327361646027</v>
      </c>
      <c r="AD30" s="117">
        <v>17.065738197641011</v>
      </c>
      <c r="AE30" s="117">
        <v>44.611149701684738</v>
      </c>
      <c r="AF30" s="117">
        <v>7.0038045072162989</v>
      </c>
      <c r="AG30" s="117">
        <v>35.549348916614107</v>
      </c>
      <c r="AH30" s="117">
        <v>41.804157341265366</v>
      </c>
      <c r="AI30" s="117">
        <v>9.9619457081189573</v>
      </c>
      <c r="AJ30" s="117">
        <v>7.4990074521700469</v>
      </c>
      <c r="AK30" s="117">
        <v>60.742142974432092</v>
      </c>
      <c r="AL30" s="117">
        <v>38.774265366851353</v>
      </c>
      <c r="AM30" s="117">
        <v>116.74493014740665</v>
      </c>
      <c r="AN30" s="117">
        <v>2.4739283013318305</v>
      </c>
      <c r="AO30" s="117">
        <v>7.2263683178400075</v>
      </c>
      <c r="AP30" s="117">
        <v>10.088956570422308</v>
      </c>
      <c r="AQ30" s="117">
        <v>27.981176885010917</v>
      </c>
      <c r="AR30" s="117">
        <v>2.061310892864034</v>
      </c>
      <c r="AS30" s="35">
        <v>0</v>
      </c>
      <c r="AT30" s="36">
        <v>0</v>
      </c>
      <c r="AU30" s="36">
        <v>0</v>
      </c>
      <c r="AV30" s="36">
        <v>0</v>
      </c>
      <c r="AW30" s="36">
        <v>0.51471973622232692</v>
      </c>
      <c r="AX30" s="36">
        <v>0.62723004669819671</v>
      </c>
      <c r="AY30" s="36">
        <v>0.25907537062379626</v>
      </c>
      <c r="AZ30" s="36">
        <v>0.47765317583970435</v>
      </c>
      <c r="BA30" s="36">
        <v>0.39678068045943699</v>
      </c>
      <c r="BB30" s="36">
        <v>0.31043244320446395</v>
      </c>
      <c r="BC30" s="36">
        <v>0</v>
      </c>
      <c r="BD30" s="36">
        <v>0</v>
      </c>
      <c r="BE30" s="36">
        <v>0</v>
      </c>
      <c r="BF30" s="36">
        <v>0</v>
      </c>
      <c r="BG30" s="36">
        <v>0</v>
      </c>
      <c r="BH30" s="36">
        <v>0</v>
      </c>
      <c r="BI30" s="36">
        <v>0</v>
      </c>
      <c r="BJ30" s="36">
        <v>3.5331937111958447</v>
      </c>
      <c r="BK30" s="36">
        <v>0</v>
      </c>
      <c r="BL30" s="36">
        <v>0</v>
      </c>
      <c r="BM30" s="36">
        <v>0</v>
      </c>
      <c r="BN30" s="36">
        <v>0</v>
      </c>
      <c r="BO30" s="36">
        <v>0</v>
      </c>
      <c r="BP30" s="36">
        <v>0</v>
      </c>
      <c r="BQ30" s="36">
        <v>0</v>
      </c>
      <c r="BR30" s="36">
        <v>0</v>
      </c>
      <c r="BS30" s="36">
        <v>0</v>
      </c>
      <c r="BT30" s="36">
        <v>0</v>
      </c>
      <c r="BU30" s="36">
        <v>0</v>
      </c>
    </row>
    <row r="31" spans="1:73" x14ac:dyDescent="0.3">
      <c r="A31" s="117">
        <v>2017</v>
      </c>
      <c r="B31" s="119">
        <v>43009</v>
      </c>
      <c r="C31" s="486">
        <v>43011</v>
      </c>
      <c r="D31" s="117" t="s">
        <v>18</v>
      </c>
      <c r="E31" s="117" t="s">
        <v>309</v>
      </c>
      <c r="F31" s="117" t="s">
        <v>253</v>
      </c>
      <c r="G31" s="117" t="s">
        <v>274</v>
      </c>
      <c r="H31" s="117" t="s">
        <v>119</v>
      </c>
      <c r="I31" s="117" t="s">
        <v>271</v>
      </c>
      <c r="J31" s="121">
        <v>21.4</v>
      </c>
      <c r="M31" s="42">
        <v>87.8</v>
      </c>
      <c r="Q31" s="36">
        <f t="shared" si="0"/>
        <v>0.8958869198877103</v>
      </c>
      <c r="S31" s="117">
        <v>75.959359225301341</v>
      </c>
      <c r="T31" s="117">
        <v>8.5</v>
      </c>
      <c r="W31" s="475">
        <v>43.429477120940888</v>
      </c>
      <c r="X31" s="477">
        <v>2.1739450513337859</v>
      </c>
      <c r="Y31" s="477">
        <v>7.7167563625184616</v>
      </c>
      <c r="Z31" s="243">
        <v>1.8684087966782397</v>
      </c>
      <c r="AA31" s="117">
        <v>0.38706193960216523</v>
      </c>
      <c r="AB31" s="117">
        <v>5.3379357438250103</v>
      </c>
      <c r="AC31" s="117">
        <v>7.546479002396044</v>
      </c>
      <c r="AD31" s="117">
        <v>15.95401517931278</v>
      </c>
      <c r="AE31" s="117">
        <v>42.016378843836264</v>
      </c>
      <c r="AF31" s="117">
        <v>6.8422047845817096</v>
      </c>
      <c r="AG31" s="117">
        <v>35.991463642263419</v>
      </c>
      <c r="AH31" s="117">
        <v>47.943203695356956</v>
      </c>
      <c r="AI31" s="117">
        <v>10.110102458351893</v>
      </c>
      <c r="AJ31" s="117">
        <v>12.259610168540901</v>
      </c>
      <c r="AK31" s="117">
        <v>67.713660173204445</v>
      </c>
      <c r="AL31" s="117">
        <v>41.593284066981198</v>
      </c>
      <c r="AM31" s="117">
        <v>139.39084014503868</v>
      </c>
      <c r="AN31" s="117">
        <v>2.6062710042556336</v>
      </c>
      <c r="AO31" s="117">
        <v>10.47001846959985</v>
      </c>
      <c r="AP31" s="117">
        <v>18.399280825486009</v>
      </c>
      <c r="AQ31" s="117">
        <v>30.011216888962245</v>
      </c>
      <c r="AR31" s="117">
        <v>3.5551692525347125</v>
      </c>
      <c r="AS31" s="35">
        <v>0</v>
      </c>
      <c r="AT31" s="36">
        <v>0</v>
      </c>
      <c r="AU31" s="36">
        <v>0</v>
      </c>
      <c r="AV31" s="36">
        <v>0</v>
      </c>
      <c r="AW31" s="36">
        <v>0.58056614044637989</v>
      </c>
      <c r="AX31" s="36">
        <v>0.63186525345031863</v>
      </c>
      <c r="AY31" s="36">
        <v>0.19216462180534036</v>
      </c>
      <c r="AZ31" s="36">
        <v>0.80062602068590083</v>
      </c>
      <c r="BA31" s="36">
        <v>0.61281981491562332</v>
      </c>
      <c r="BB31" s="36">
        <v>0.6908002177463255</v>
      </c>
      <c r="BC31" s="36">
        <v>0</v>
      </c>
      <c r="BD31" s="36">
        <v>0</v>
      </c>
      <c r="BE31" s="36">
        <v>0</v>
      </c>
      <c r="BF31" s="36">
        <v>0</v>
      </c>
      <c r="BG31" s="36">
        <v>0</v>
      </c>
      <c r="BH31" s="36">
        <v>0</v>
      </c>
      <c r="BI31" s="36">
        <v>0</v>
      </c>
      <c r="BJ31" s="36">
        <v>2.4883592173940885</v>
      </c>
      <c r="BK31" s="36">
        <v>0</v>
      </c>
      <c r="BL31" s="36">
        <v>0</v>
      </c>
      <c r="BM31" s="36">
        <v>0</v>
      </c>
      <c r="BN31" s="36">
        <v>0</v>
      </c>
      <c r="BO31" s="36">
        <v>0</v>
      </c>
      <c r="BP31" s="36">
        <v>0</v>
      </c>
      <c r="BQ31" s="36">
        <v>0</v>
      </c>
      <c r="BR31" s="36">
        <v>0</v>
      </c>
      <c r="BS31" s="36">
        <v>0</v>
      </c>
      <c r="BT31" s="36">
        <v>0</v>
      </c>
      <c r="BU31" s="36">
        <v>0</v>
      </c>
    </row>
    <row r="32" spans="1:73" s="38" customFormat="1" x14ac:dyDescent="0.3">
      <c r="A32" s="38">
        <v>2017</v>
      </c>
      <c r="B32" s="600">
        <v>43009</v>
      </c>
      <c r="C32" s="601">
        <v>43020</v>
      </c>
      <c r="D32" s="38" t="s">
        <v>19</v>
      </c>
      <c r="E32" s="38" t="s">
        <v>309</v>
      </c>
      <c r="F32" s="38" t="s">
        <v>253</v>
      </c>
      <c r="G32" s="38" t="s">
        <v>274</v>
      </c>
      <c r="H32" s="38" t="s">
        <v>270</v>
      </c>
      <c r="I32" s="38" t="s">
        <v>271</v>
      </c>
      <c r="J32" s="602">
        <v>25.6</v>
      </c>
      <c r="K32" s="603"/>
      <c r="L32" s="602"/>
      <c r="M32" s="604">
        <v>161</v>
      </c>
      <c r="N32" s="604"/>
      <c r="Q32" s="603">
        <f t="shared" si="0"/>
        <v>0.95963478088378884</v>
      </c>
      <c r="R32" s="603"/>
      <c r="S32" s="38">
        <v>74.495609224285218</v>
      </c>
      <c r="T32" s="38">
        <v>7.5</v>
      </c>
      <c r="W32" s="605">
        <v>103.67367754125567</v>
      </c>
      <c r="X32" s="606">
        <v>4.7266941426060596</v>
      </c>
      <c r="Y32" s="606">
        <v>7.9601211004046259</v>
      </c>
      <c r="Z32" s="607">
        <v>3.260783106278526</v>
      </c>
      <c r="AA32" s="38">
        <v>1.0297619167964009</v>
      </c>
      <c r="AB32" s="38">
        <v>9.2415229392862983</v>
      </c>
      <c r="AC32" s="38">
        <v>13.103513924239499</v>
      </c>
      <c r="AD32" s="38">
        <v>22.823358811329953</v>
      </c>
      <c r="AE32" s="38">
        <v>47.800361150617192</v>
      </c>
      <c r="AF32" s="38">
        <v>7.3885909066778224</v>
      </c>
      <c r="AG32" s="38">
        <v>43.616965895335149</v>
      </c>
      <c r="AH32" s="38">
        <v>50.089407311780739</v>
      </c>
      <c r="AI32" s="38">
        <v>10.043253630889495</v>
      </c>
      <c r="AJ32" s="38">
        <v>10.693813209412973</v>
      </c>
      <c r="AK32" s="38">
        <v>61.040033821671983</v>
      </c>
      <c r="AL32" s="38">
        <v>39.784734771776129</v>
      </c>
      <c r="AM32" s="38">
        <v>118.95089575644525</v>
      </c>
      <c r="AN32" s="38">
        <v>3.224751719451282</v>
      </c>
      <c r="AO32" s="38">
        <v>9.4958969750057491</v>
      </c>
      <c r="AP32" s="38">
        <v>15.752013846358839</v>
      </c>
      <c r="AQ32" s="38">
        <v>25.80675385794915</v>
      </c>
      <c r="AR32" s="38">
        <v>3.108967029243574</v>
      </c>
      <c r="AS32" s="608">
        <v>2.9173553719008263</v>
      </c>
      <c r="AT32" s="603">
        <v>0</v>
      </c>
      <c r="AU32" s="603">
        <v>0</v>
      </c>
      <c r="AV32" s="603">
        <v>0</v>
      </c>
      <c r="AW32" s="603">
        <v>0.50939143501126971</v>
      </c>
      <c r="AX32" s="603">
        <v>0.8529694612630927</v>
      </c>
      <c r="AY32" s="603">
        <v>0.27221435589204179</v>
      </c>
      <c r="AZ32" s="603">
        <v>0.78812922614575509</v>
      </c>
      <c r="BA32" s="603">
        <v>0.46731780616078139</v>
      </c>
      <c r="BB32" s="603">
        <v>0.46468820435762587</v>
      </c>
      <c r="BC32" s="603">
        <v>1.2870358421355017</v>
      </c>
      <c r="BD32" s="603">
        <v>0</v>
      </c>
      <c r="BE32" s="603">
        <v>0</v>
      </c>
      <c r="BF32" s="603">
        <v>0</v>
      </c>
      <c r="BG32" s="603">
        <v>0</v>
      </c>
      <c r="BH32" s="603">
        <v>0</v>
      </c>
      <c r="BI32" s="603">
        <v>0</v>
      </c>
      <c r="BJ32" s="603">
        <v>5.9516524506121007</v>
      </c>
      <c r="BK32" s="603">
        <v>0.77767578556591677</v>
      </c>
      <c r="BL32" s="603">
        <v>0</v>
      </c>
      <c r="BM32" s="603">
        <v>0</v>
      </c>
      <c r="BN32" s="603">
        <v>0</v>
      </c>
      <c r="BO32" s="603">
        <v>0</v>
      </c>
      <c r="BP32" s="603">
        <v>0</v>
      </c>
      <c r="BQ32" s="603">
        <v>0</v>
      </c>
      <c r="BR32" s="603">
        <v>0</v>
      </c>
      <c r="BS32" s="603">
        <v>0</v>
      </c>
      <c r="BT32" s="603">
        <v>0</v>
      </c>
      <c r="BU32" s="603">
        <v>0</v>
      </c>
    </row>
    <row r="33" spans="1:73" x14ac:dyDescent="0.3">
      <c r="A33" s="117">
        <v>2018</v>
      </c>
      <c r="B33" s="119">
        <v>43344</v>
      </c>
      <c r="C33" s="486">
        <v>43370</v>
      </c>
      <c r="E33" s="117" t="s">
        <v>309</v>
      </c>
      <c r="F33" s="117" t="s">
        <v>253</v>
      </c>
      <c r="G33" s="117" t="s">
        <v>274</v>
      </c>
      <c r="H33" s="117" t="s">
        <v>280</v>
      </c>
      <c r="I33" s="117" t="s">
        <v>271</v>
      </c>
      <c r="J33" s="121">
        <v>19.399999999999999</v>
      </c>
      <c r="L33" s="121">
        <v>17</v>
      </c>
      <c r="M33" s="42">
        <v>59.045999999999999</v>
      </c>
      <c r="Q33" s="36">
        <f t="shared" si="0"/>
        <v>0.80869599517023094</v>
      </c>
      <c r="S33" s="117">
        <v>73.759791122715399</v>
      </c>
      <c r="T33" s="117">
        <v>6.42</v>
      </c>
      <c r="W33" s="474">
        <v>86.202908376148216</v>
      </c>
      <c r="X33" s="476">
        <v>2.6899481509103138</v>
      </c>
      <c r="Y33" s="476">
        <v>15.053472794574768</v>
      </c>
      <c r="Z33" s="243">
        <v>2.7667333368375413</v>
      </c>
      <c r="AA33" s="117">
        <v>0.98616923867095085</v>
      </c>
      <c r="AB33" s="117">
        <v>6.0772779567432194</v>
      </c>
      <c r="AC33" s="117">
        <v>11.367036237022045</v>
      </c>
      <c r="AD33" s="117">
        <v>18.437161020027808</v>
      </c>
      <c r="AE33" s="117">
        <v>46.017503862946853</v>
      </c>
      <c r="AF33" s="117">
        <v>7.5743271583149356</v>
      </c>
      <c r="AG33" s="117">
        <v>33.22101413120474</v>
      </c>
      <c r="AH33" s="117">
        <v>44.715012904791138</v>
      </c>
      <c r="AI33" s="117">
        <v>11.752357680455503</v>
      </c>
      <c r="AJ33" s="117">
        <v>7.6410470891246023</v>
      </c>
      <c r="AK33" s="117">
        <v>76.081763820116038</v>
      </c>
      <c r="AL33" s="117">
        <v>35.305684812115842</v>
      </c>
      <c r="AM33" s="117">
        <v>143.79825299880559</v>
      </c>
      <c r="AN33" s="117">
        <v>4.2796013272265716</v>
      </c>
      <c r="AO33" s="117">
        <v>16.852244084910488</v>
      </c>
      <c r="AP33" s="117">
        <v>40.667661423026431</v>
      </c>
      <c r="AQ33" s="117">
        <v>34.553015539039592</v>
      </c>
      <c r="AR33" s="117">
        <v>5.884807221409198</v>
      </c>
      <c r="AS33" s="35">
        <v>0</v>
      </c>
      <c r="AT33" s="36">
        <v>0</v>
      </c>
      <c r="AU33" s="36">
        <v>0</v>
      </c>
      <c r="AV33" s="36">
        <v>0</v>
      </c>
      <c r="AW33" s="36">
        <v>0.6428977272727272</v>
      </c>
      <c r="AX33" s="36">
        <v>1.1639920300287947</v>
      </c>
      <c r="AY33" s="36">
        <v>0.35508640398063462</v>
      </c>
      <c r="AZ33" s="36">
        <v>1.0417176573426574</v>
      </c>
      <c r="BA33" s="36">
        <v>0.43232080419580421</v>
      </c>
      <c r="BB33" s="36">
        <v>0</v>
      </c>
      <c r="BC33" s="36">
        <v>1.3743144796380087</v>
      </c>
      <c r="BD33" s="36">
        <v>0</v>
      </c>
      <c r="BE33" s="36">
        <v>0</v>
      </c>
      <c r="BF33" s="36">
        <v>0.31650349650349646</v>
      </c>
      <c r="BG33" s="36">
        <v>0</v>
      </c>
      <c r="BH33" s="36">
        <v>0</v>
      </c>
      <c r="BI33" s="36">
        <v>0</v>
      </c>
      <c r="BJ33" s="36">
        <v>6.7326175956396543</v>
      </c>
      <c r="BK33" s="36">
        <v>0</v>
      </c>
      <c r="BL33" s="36">
        <v>0</v>
      </c>
      <c r="BM33" s="36">
        <v>0</v>
      </c>
      <c r="BN33" s="36">
        <v>0</v>
      </c>
      <c r="BO33" s="36">
        <v>0</v>
      </c>
      <c r="BP33" s="36">
        <v>0</v>
      </c>
      <c r="BQ33" s="36">
        <v>0</v>
      </c>
      <c r="BR33" s="36">
        <v>0</v>
      </c>
      <c r="BS33" s="36">
        <v>0</v>
      </c>
      <c r="BT33" s="36">
        <v>0</v>
      </c>
      <c r="BU33" s="36">
        <v>0</v>
      </c>
    </row>
    <row r="34" spans="1:73" x14ac:dyDescent="0.3">
      <c r="A34" s="117">
        <v>2018</v>
      </c>
      <c r="B34" s="119">
        <v>43344</v>
      </c>
      <c r="C34" s="486">
        <v>43370</v>
      </c>
      <c r="E34" s="117" t="s">
        <v>309</v>
      </c>
      <c r="F34" s="117" t="s">
        <v>253</v>
      </c>
      <c r="G34" s="117" t="s">
        <v>274</v>
      </c>
      <c r="H34" s="117" t="s">
        <v>281</v>
      </c>
      <c r="I34" s="117" t="s">
        <v>271</v>
      </c>
      <c r="J34" s="121">
        <v>19.2</v>
      </c>
      <c r="L34" s="121">
        <v>17</v>
      </c>
      <c r="M34" s="42">
        <v>68.632000000000005</v>
      </c>
      <c r="Q34" s="36">
        <f t="shared" si="0"/>
        <v>0.96966778790509267</v>
      </c>
      <c r="S34" s="117">
        <v>77.923102753525882</v>
      </c>
      <c r="T34" s="117">
        <v>6.6</v>
      </c>
      <c r="W34" s="474">
        <v>152.41921550964491</v>
      </c>
      <c r="X34" s="476">
        <v>2.3681923586496043</v>
      </c>
      <c r="Y34" s="476">
        <v>13.252864829824846</v>
      </c>
      <c r="Z34" s="243">
        <v>3.6826209485183474</v>
      </c>
      <c r="AA34" s="117">
        <v>1.6123940003066211</v>
      </c>
      <c r="AB34" s="117">
        <v>9.0835556599668514</v>
      </c>
      <c r="AC34" s="117">
        <v>16.947201859976541</v>
      </c>
      <c r="AD34" s="117">
        <v>24.709047818918371</v>
      </c>
      <c r="AE34" s="117">
        <v>60.099342315042406</v>
      </c>
      <c r="AF34" s="117">
        <v>9.5619938669350901</v>
      </c>
      <c r="AG34" s="117">
        <v>52.51109582038913</v>
      </c>
      <c r="AH34" s="117">
        <v>54.395158834403659</v>
      </c>
      <c r="AI34" s="117">
        <v>13.905370867208479</v>
      </c>
      <c r="AJ34" s="117">
        <v>10.659077040899941</v>
      </c>
      <c r="AK34" s="117">
        <v>87.903321433811925</v>
      </c>
      <c r="AL34" s="117">
        <v>51.272593702230211</v>
      </c>
      <c r="AM34" s="117">
        <v>160.96745274782154</v>
      </c>
      <c r="AN34" s="117">
        <v>5.6235419580105974</v>
      </c>
      <c r="AO34" s="117">
        <v>15.787665235326537</v>
      </c>
      <c r="AP34" s="117">
        <v>42.551590191640813</v>
      </c>
      <c r="AQ34" s="117">
        <v>40.442187182187965</v>
      </c>
      <c r="AR34" s="117">
        <v>6.0628878273446274</v>
      </c>
      <c r="AS34" s="35">
        <v>0</v>
      </c>
      <c r="AT34" s="36">
        <v>0</v>
      </c>
      <c r="AU34" s="36">
        <v>0</v>
      </c>
      <c r="AV34" s="36">
        <v>0</v>
      </c>
      <c r="AW34" s="36">
        <v>0.3972023098367185</v>
      </c>
      <c r="AX34" s="36">
        <v>1.2034836558713851</v>
      </c>
      <c r="AY34" s="36">
        <v>0.36134086940538551</v>
      </c>
      <c r="AZ34" s="36">
        <v>0.90058741537236175</v>
      </c>
      <c r="BA34" s="36">
        <v>0.5198309257449043</v>
      </c>
      <c r="BB34" s="36">
        <v>0</v>
      </c>
      <c r="BC34" s="36">
        <v>1.437041349612507</v>
      </c>
      <c r="BD34" s="36">
        <v>0</v>
      </c>
      <c r="BE34" s="36">
        <v>0</v>
      </c>
      <c r="BF34" s="36">
        <v>0</v>
      </c>
      <c r="BG34" s="36">
        <v>0</v>
      </c>
      <c r="BH34" s="36">
        <v>0</v>
      </c>
      <c r="BI34" s="36">
        <v>0</v>
      </c>
      <c r="BJ34" s="36">
        <v>6.9562421069220566</v>
      </c>
      <c r="BK34" s="36">
        <v>1.0796714243425185</v>
      </c>
      <c r="BL34" s="36">
        <v>0</v>
      </c>
      <c r="BM34" s="36">
        <v>0</v>
      </c>
      <c r="BN34" s="36">
        <v>0</v>
      </c>
      <c r="BO34" s="36">
        <v>0</v>
      </c>
      <c r="BP34" s="36">
        <v>0</v>
      </c>
      <c r="BQ34" s="36">
        <v>0</v>
      </c>
      <c r="BR34" s="36">
        <v>0</v>
      </c>
      <c r="BS34" s="36">
        <v>0</v>
      </c>
      <c r="BT34" s="36">
        <v>0</v>
      </c>
      <c r="BU34" s="36">
        <v>0</v>
      </c>
    </row>
    <row r="35" spans="1:73" x14ac:dyDescent="0.3">
      <c r="A35" s="117">
        <v>2018</v>
      </c>
      <c r="B35" s="119">
        <v>43344</v>
      </c>
      <c r="C35" s="486">
        <v>43370</v>
      </c>
      <c r="E35" s="117" t="s">
        <v>309</v>
      </c>
      <c r="F35" s="117" t="s">
        <v>253</v>
      </c>
      <c r="G35" s="117" t="s">
        <v>274</v>
      </c>
      <c r="H35" s="117" t="s">
        <v>282</v>
      </c>
      <c r="I35" s="117" t="s">
        <v>271</v>
      </c>
      <c r="J35" s="121">
        <v>19</v>
      </c>
      <c r="L35" s="121">
        <v>16.3</v>
      </c>
      <c r="M35" s="42">
        <v>66.317999999999998</v>
      </c>
      <c r="Q35" s="36">
        <f t="shared" si="0"/>
        <v>0.96687563784808284</v>
      </c>
      <c r="S35" s="117">
        <v>77.757833466940852</v>
      </c>
      <c r="T35" s="117">
        <v>5.07</v>
      </c>
      <c r="W35" s="474">
        <v>73.969839521529806</v>
      </c>
      <c r="X35" s="476">
        <v>1.7729896760558181</v>
      </c>
      <c r="Y35" s="476">
        <v>12.193708810611373</v>
      </c>
      <c r="Z35" s="243">
        <v>2.476347359589564</v>
      </c>
      <c r="AA35" s="117">
        <v>0.86393194827283737</v>
      </c>
      <c r="AB35" s="117">
        <v>7.19471348053324</v>
      </c>
      <c r="AC35" s="117">
        <v>13.935007122747216</v>
      </c>
      <c r="AD35" s="117">
        <v>20.377535781501756</v>
      </c>
      <c r="AE35" s="117">
        <v>59.965958683747537</v>
      </c>
      <c r="AF35" s="117">
        <v>8.3331207339161057</v>
      </c>
      <c r="AG35" s="117">
        <v>44.001991149880084</v>
      </c>
      <c r="AH35" s="117">
        <v>48.761102572114211</v>
      </c>
      <c r="AI35" s="117">
        <v>13.556766549365406</v>
      </c>
      <c r="AJ35" s="117">
        <v>11.845862641928219</v>
      </c>
      <c r="AK35" s="117">
        <v>91.110732664546575</v>
      </c>
      <c r="AL35" s="117">
        <v>51.560304396699976</v>
      </c>
      <c r="AM35" s="117">
        <v>173.20760699957722</v>
      </c>
      <c r="AN35" s="117">
        <v>4.1310621872413957</v>
      </c>
      <c r="AO35" s="117">
        <v>20.059278030812951</v>
      </c>
      <c r="AP35" s="117">
        <v>49.663611606529116</v>
      </c>
      <c r="AQ35" s="117">
        <v>45.556913088932731</v>
      </c>
      <c r="AR35" s="117">
        <v>7.3037655070656005</v>
      </c>
      <c r="AS35" s="35">
        <v>0.56467680047225488</v>
      </c>
      <c r="AT35" s="36">
        <v>0</v>
      </c>
      <c r="AU35" s="36">
        <v>0</v>
      </c>
      <c r="AV35" s="36">
        <v>0</v>
      </c>
      <c r="AW35" s="36">
        <v>0.65822849025974017</v>
      </c>
      <c r="AX35" s="36">
        <v>1.6533462610250711</v>
      </c>
      <c r="AY35" s="36">
        <v>0.49926103725819632</v>
      </c>
      <c r="AZ35" s="36">
        <v>0.86022819510035409</v>
      </c>
      <c r="BA35" s="36">
        <v>0.5627628763282172</v>
      </c>
      <c r="BB35" s="36">
        <v>0</v>
      </c>
      <c r="BC35" s="36">
        <v>1.1069959827939437</v>
      </c>
      <c r="BD35" s="36">
        <v>0</v>
      </c>
      <c r="BE35" s="36">
        <v>0</v>
      </c>
      <c r="BF35" s="36">
        <v>0.36525974025974023</v>
      </c>
      <c r="BG35" s="36">
        <v>0</v>
      </c>
      <c r="BH35" s="36">
        <v>0</v>
      </c>
      <c r="BI35" s="36">
        <v>0</v>
      </c>
      <c r="BJ35" s="36">
        <v>9.2574615641711233</v>
      </c>
      <c r="BK35" s="36">
        <v>1.3745611131849431</v>
      </c>
      <c r="BL35" s="36">
        <v>0</v>
      </c>
      <c r="BM35" s="36">
        <v>0</v>
      </c>
      <c r="BN35" s="36">
        <v>0</v>
      </c>
      <c r="BO35" s="36">
        <v>0</v>
      </c>
      <c r="BP35" s="36">
        <v>6.0184843565525371E-2</v>
      </c>
      <c r="BQ35" s="36">
        <v>0</v>
      </c>
      <c r="BR35" s="36">
        <v>0</v>
      </c>
      <c r="BS35" s="36">
        <v>0</v>
      </c>
      <c r="BT35" s="36">
        <v>0</v>
      </c>
      <c r="BU35" s="36">
        <v>0</v>
      </c>
    </row>
    <row r="36" spans="1:73" x14ac:dyDescent="0.3">
      <c r="A36" s="117">
        <v>2018</v>
      </c>
      <c r="B36" s="119">
        <v>43344</v>
      </c>
      <c r="C36" s="486">
        <v>43370</v>
      </c>
      <c r="E36" s="117" t="s">
        <v>309</v>
      </c>
      <c r="F36" s="117" t="s">
        <v>253</v>
      </c>
      <c r="G36" s="117" t="s">
        <v>274</v>
      </c>
      <c r="H36" s="117" t="s">
        <v>283</v>
      </c>
      <c r="I36" s="117" t="s">
        <v>268</v>
      </c>
      <c r="J36" s="121">
        <v>21.5</v>
      </c>
      <c r="L36" s="121">
        <v>18.8</v>
      </c>
      <c r="M36" s="42">
        <v>95.64</v>
      </c>
      <c r="Q36" s="36">
        <f t="shared" si="0"/>
        <v>0.96233036084873025</v>
      </c>
      <c r="S36" s="117">
        <v>73.550766261516898</v>
      </c>
      <c r="T36" s="117">
        <v>11.5</v>
      </c>
      <c r="W36" s="474">
        <v>247.03932719409093</v>
      </c>
      <c r="X36" s="476">
        <v>2.4167135510176267</v>
      </c>
      <c r="Y36" s="476">
        <v>13.524398855127592</v>
      </c>
      <c r="Z36" s="243">
        <v>4.4382133672774229</v>
      </c>
      <c r="AA36" s="117">
        <v>1.3077965088433268</v>
      </c>
      <c r="AB36" s="117">
        <v>13.584984277314804</v>
      </c>
      <c r="AC36" s="117">
        <v>26.11437068676053</v>
      </c>
      <c r="AD36" s="117">
        <v>33.795012828830941</v>
      </c>
      <c r="AE36" s="117">
        <v>78.161149122193706</v>
      </c>
      <c r="AF36" s="117">
        <v>10.23174154408375</v>
      </c>
      <c r="AG36" s="117">
        <v>62.705558933349245</v>
      </c>
      <c r="AH36" s="117">
        <v>63.090009534861466</v>
      </c>
      <c r="AI36" s="117">
        <v>15.457610131418367</v>
      </c>
      <c r="AJ36" s="117">
        <v>13.245238360786487</v>
      </c>
      <c r="AK36" s="117">
        <v>100.1696473717644</v>
      </c>
      <c r="AL36" s="117">
        <v>64.438716685383753</v>
      </c>
      <c r="AM36" s="117">
        <v>187.79085948192906</v>
      </c>
      <c r="AN36" s="117">
        <v>6.6462421408122694</v>
      </c>
      <c r="AO36" s="117">
        <v>22.260944084335922</v>
      </c>
      <c r="AP36" s="117">
        <v>53.489379538723377</v>
      </c>
      <c r="AQ36" s="117">
        <v>47.980165971643004</v>
      </c>
      <c r="AR36" s="117">
        <v>8.4663097900248339</v>
      </c>
      <c r="AS36" s="35">
        <v>0.8605439914876637</v>
      </c>
      <c r="AT36" s="36">
        <v>0</v>
      </c>
      <c r="AU36" s="36">
        <v>0</v>
      </c>
      <c r="AV36" s="36">
        <v>0</v>
      </c>
      <c r="AW36" s="36">
        <v>0.34259243865132671</v>
      </c>
      <c r="AX36" s="36">
        <v>0.98163437051351765</v>
      </c>
      <c r="AY36" s="36">
        <v>0</v>
      </c>
      <c r="AZ36" s="36">
        <v>0.84479118175167922</v>
      </c>
      <c r="BA36" s="36">
        <v>0.47164909888940615</v>
      </c>
      <c r="BB36" s="36">
        <v>0</v>
      </c>
      <c r="BC36" s="36">
        <v>0.85926445160760312</v>
      </c>
      <c r="BD36" s="36">
        <v>0</v>
      </c>
      <c r="BE36" s="36">
        <v>0</v>
      </c>
      <c r="BF36" s="36">
        <v>0.19452018354725009</v>
      </c>
      <c r="BG36" s="36">
        <v>0</v>
      </c>
      <c r="BH36" s="36">
        <v>0</v>
      </c>
      <c r="BI36" s="36">
        <v>0</v>
      </c>
      <c r="BJ36" s="36">
        <v>5.4587804494012806</v>
      </c>
      <c r="BK36" s="36">
        <v>0</v>
      </c>
      <c r="BL36" s="36">
        <v>0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>
        <v>0</v>
      </c>
      <c r="BS36" s="36">
        <v>0</v>
      </c>
      <c r="BT36" s="36">
        <v>0</v>
      </c>
      <c r="BU36" s="36">
        <v>0</v>
      </c>
    </row>
    <row r="37" spans="1:73" x14ac:dyDescent="0.3">
      <c r="A37" s="117">
        <v>2018</v>
      </c>
      <c r="B37" s="119">
        <v>43344</v>
      </c>
      <c r="C37" s="486">
        <v>43370</v>
      </c>
      <c r="E37" s="117" t="s">
        <v>309</v>
      </c>
      <c r="F37" s="117" t="s">
        <v>253</v>
      </c>
      <c r="G37" s="117" t="s">
        <v>274</v>
      </c>
      <c r="H37" s="117" t="s">
        <v>284</v>
      </c>
      <c r="I37" s="117" t="s">
        <v>268</v>
      </c>
      <c r="J37" s="121">
        <v>19</v>
      </c>
      <c r="L37" s="121">
        <v>16.8</v>
      </c>
      <c r="M37" s="42">
        <v>66.260000000000005</v>
      </c>
      <c r="Q37" s="36">
        <f t="shared" si="0"/>
        <v>0.9660300335325851</v>
      </c>
      <c r="S37" s="117">
        <v>77.102488609635344</v>
      </c>
      <c r="T37" s="117">
        <v>6.6</v>
      </c>
      <c r="W37" s="474">
        <v>97.168262847647</v>
      </c>
      <c r="X37" s="479">
        <v>2.3380585196867494</v>
      </c>
      <c r="Y37" s="479">
        <v>13.778196154028223</v>
      </c>
      <c r="Z37" s="243">
        <v>2.6450718784932374</v>
      </c>
      <c r="AA37" s="117">
        <v>1.1025249587791957</v>
      </c>
      <c r="AB37" s="117">
        <v>8.4626867282274389</v>
      </c>
      <c r="AC37" s="117">
        <v>17.006925842904852</v>
      </c>
      <c r="AD37" s="117">
        <v>22.828434121017636</v>
      </c>
      <c r="AE37" s="117">
        <v>57.771384180411886</v>
      </c>
      <c r="AF37" s="117">
        <v>7.5179895011793754</v>
      </c>
      <c r="AG37" s="117">
        <v>45.71976207159662</v>
      </c>
      <c r="AH37" s="117">
        <v>48.735860718501598</v>
      </c>
      <c r="AI37" s="117">
        <v>12.703319788931047</v>
      </c>
      <c r="AJ37" s="117">
        <v>9.0663022246910039</v>
      </c>
      <c r="AK37" s="117">
        <v>83.839276075257231</v>
      </c>
      <c r="AL37" s="117">
        <v>47.042810866531866</v>
      </c>
      <c r="AM37" s="117">
        <v>164.92288020778943</v>
      </c>
      <c r="AN37" s="117">
        <v>4.9073419576293773</v>
      </c>
      <c r="AO37" s="117">
        <v>17.155067630298493</v>
      </c>
      <c r="AP37" s="117">
        <v>44.421738758933159</v>
      </c>
      <c r="AQ37" s="117">
        <v>41.693504887735223</v>
      </c>
      <c r="AR37" s="117">
        <v>6.2571665521106556</v>
      </c>
      <c r="AS37" s="35">
        <v>0.92497104211037628</v>
      </c>
      <c r="AT37" s="36">
        <v>0</v>
      </c>
      <c r="AU37" s="36">
        <v>0</v>
      </c>
      <c r="AV37" s="36">
        <v>0</v>
      </c>
      <c r="AW37" s="36">
        <v>0.40791391099652508</v>
      </c>
      <c r="AX37" s="36">
        <v>1.2649571071562802</v>
      </c>
      <c r="AY37" s="36">
        <v>0.45889273077929055</v>
      </c>
      <c r="AZ37" s="36">
        <v>0.65945521802488505</v>
      </c>
      <c r="BA37" s="36">
        <v>0.34771886559802712</v>
      </c>
      <c r="BB37" s="36">
        <v>0.6840040354220378</v>
      </c>
      <c r="BC37" s="36">
        <v>1.1878673585788981</v>
      </c>
      <c r="BD37" s="36">
        <v>0</v>
      </c>
      <c r="BE37" s="36">
        <v>0</v>
      </c>
      <c r="BF37" s="36">
        <v>0.31375406344580203</v>
      </c>
      <c r="BG37" s="36">
        <v>0</v>
      </c>
      <c r="BH37" s="36">
        <v>0</v>
      </c>
      <c r="BI37" s="36">
        <v>0</v>
      </c>
      <c r="BJ37" s="36">
        <v>6.2181739055895866</v>
      </c>
      <c r="BK37" s="36">
        <v>0</v>
      </c>
      <c r="BL37" s="36">
        <v>0</v>
      </c>
      <c r="BM37" s="36">
        <v>0</v>
      </c>
      <c r="BN37" s="36">
        <v>0</v>
      </c>
      <c r="BO37" s="36">
        <v>0</v>
      </c>
      <c r="BP37" s="36">
        <v>8.7097858984418783E-2</v>
      </c>
      <c r="BQ37" s="36">
        <v>0</v>
      </c>
      <c r="BR37" s="36">
        <v>0</v>
      </c>
      <c r="BS37" s="36">
        <v>0</v>
      </c>
      <c r="BT37" s="36">
        <v>0</v>
      </c>
      <c r="BU37" s="36">
        <v>0</v>
      </c>
    </row>
    <row r="38" spans="1:73" x14ac:dyDescent="0.3">
      <c r="A38" s="117">
        <v>2018</v>
      </c>
      <c r="B38" s="119">
        <v>43344</v>
      </c>
      <c r="C38" s="486">
        <v>43370</v>
      </c>
      <c r="E38" s="117" t="s">
        <v>309</v>
      </c>
      <c r="F38" s="117" t="s">
        <v>253</v>
      </c>
      <c r="G38" s="117" t="s">
        <v>274</v>
      </c>
      <c r="H38" s="117" t="s">
        <v>285</v>
      </c>
      <c r="I38" s="117" t="s">
        <v>271</v>
      </c>
      <c r="J38" s="121">
        <v>19</v>
      </c>
      <c r="L38" s="121">
        <v>16.8</v>
      </c>
      <c r="M38" s="42">
        <v>66.739999999999995</v>
      </c>
      <c r="Q38" s="36">
        <f t="shared" si="0"/>
        <v>0.97302813821256728</v>
      </c>
      <c r="S38" s="117">
        <v>77.502337866881021</v>
      </c>
      <c r="T38" s="117">
        <v>5.8</v>
      </c>
      <c r="W38" s="474">
        <v>74.939516585468269</v>
      </c>
      <c r="X38" s="476">
        <v>2.3568606930037137</v>
      </c>
      <c r="Y38" s="476">
        <v>13.189450625926563</v>
      </c>
      <c r="Z38" s="243">
        <v>2.2639512732022018</v>
      </c>
      <c r="AA38" s="117">
        <v>0.68235453923235823</v>
      </c>
      <c r="AB38" s="117">
        <v>6.6731998427560733</v>
      </c>
      <c r="AC38" s="117">
        <v>13.41906390195596</v>
      </c>
      <c r="AD38" s="117">
        <v>19.443804040070304</v>
      </c>
      <c r="AE38" s="117">
        <v>51.259539839636346</v>
      </c>
      <c r="AF38" s="117">
        <v>7.2219344432598165</v>
      </c>
      <c r="AG38" s="117">
        <v>40.297282987324074</v>
      </c>
      <c r="AH38" s="117">
        <v>45.211579460354969</v>
      </c>
      <c r="AI38" s="117">
        <v>11.611049617666023</v>
      </c>
      <c r="AJ38" s="117">
        <v>8.7828706596588439</v>
      </c>
      <c r="AK38" s="117">
        <v>74.586757978966958</v>
      </c>
      <c r="AL38" s="117">
        <v>43.084773762954114</v>
      </c>
      <c r="AM38" s="117">
        <v>143.25769189621633</v>
      </c>
      <c r="AN38" s="117">
        <v>4.1803283835458007</v>
      </c>
      <c r="AO38" s="117">
        <v>13.817311614291917</v>
      </c>
      <c r="AP38" s="117">
        <v>35.5427246545526</v>
      </c>
      <c r="AQ38" s="117">
        <v>34.576064539388682</v>
      </c>
      <c r="AR38" s="117">
        <v>4.9897010369913852</v>
      </c>
      <c r="AS38" s="35">
        <v>0</v>
      </c>
      <c r="AT38" s="36">
        <v>0</v>
      </c>
      <c r="AU38" s="36">
        <v>0</v>
      </c>
      <c r="AV38" s="36">
        <v>0</v>
      </c>
      <c r="AW38" s="36">
        <v>0.39573328407831548</v>
      </c>
      <c r="AX38" s="36">
        <v>0.78923488124470331</v>
      </c>
      <c r="AY38" s="36">
        <v>0.26942257963683897</v>
      </c>
      <c r="AZ38" s="36">
        <v>0.53703361654968607</v>
      </c>
      <c r="BA38" s="36">
        <v>0</v>
      </c>
      <c r="BB38" s="36">
        <v>0.39988917620982639</v>
      </c>
      <c r="BC38" s="36">
        <v>0.94960940046502518</v>
      </c>
      <c r="BD38" s="36">
        <v>0</v>
      </c>
      <c r="BE38" s="36">
        <v>0</v>
      </c>
      <c r="BF38" s="36">
        <v>0.203638714444034</v>
      </c>
      <c r="BG38" s="36">
        <v>0</v>
      </c>
      <c r="BH38" s="36">
        <v>0</v>
      </c>
      <c r="BI38" s="36">
        <v>0</v>
      </c>
      <c r="BJ38" s="36">
        <v>7.2604858862643695</v>
      </c>
      <c r="BK38" s="36">
        <v>0.85126034898628833</v>
      </c>
      <c r="BL38" s="36">
        <v>0</v>
      </c>
      <c r="BM38" s="36">
        <v>0</v>
      </c>
      <c r="BN38" s="36">
        <v>0</v>
      </c>
      <c r="BO38" s="36">
        <v>0</v>
      </c>
      <c r="BP38" s="36">
        <v>4.432951606944957E-2</v>
      </c>
      <c r="BQ38" s="36">
        <v>0</v>
      </c>
      <c r="BR38" s="36">
        <v>0</v>
      </c>
      <c r="BS38" s="36">
        <v>0</v>
      </c>
      <c r="BT38" s="36">
        <v>0</v>
      </c>
      <c r="BU38" s="36">
        <v>0</v>
      </c>
    </row>
    <row r="39" spans="1:73" x14ac:dyDescent="0.3">
      <c r="A39" s="117">
        <v>2018</v>
      </c>
      <c r="B39" s="119">
        <v>43344</v>
      </c>
      <c r="C39" s="486">
        <v>43370</v>
      </c>
      <c r="E39" s="117" t="s">
        <v>309</v>
      </c>
      <c r="F39" s="117" t="s">
        <v>253</v>
      </c>
      <c r="G39" s="117" t="s">
        <v>274</v>
      </c>
      <c r="H39" s="117" t="s">
        <v>286</v>
      </c>
      <c r="I39" s="117" t="s">
        <v>271</v>
      </c>
      <c r="J39" s="121">
        <v>21.5</v>
      </c>
      <c r="L39" s="121">
        <v>19</v>
      </c>
      <c r="M39" s="42">
        <v>101.44199999999999</v>
      </c>
      <c r="Q39" s="36">
        <f t="shared" si="0"/>
        <v>1.0207101261524141</v>
      </c>
      <c r="S39" s="117">
        <v>76.814831360285922</v>
      </c>
      <c r="T39" s="117">
        <v>7.56</v>
      </c>
      <c r="W39" s="474">
        <v>666.15593332137905</v>
      </c>
      <c r="X39" s="479">
        <v>112.38422738151704</v>
      </c>
      <c r="Y39" s="479">
        <v>87.418018291942701</v>
      </c>
      <c r="Z39" s="243">
        <v>3.5939169075972544</v>
      </c>
      <c r="AA39" s="117">
        <v>1.2363587437127197</v>
      </c>
      <c r="AB39" s="117">
        <v>11.112094883419264</v>
      </c>
      <c r="AC39" s="117">
        <v>23.25982532263216</v>
      </c>
      <c r="AD39" s="117">
        <v>28.78788273663428</v>
      </c>
      <c r="AE39" s="117">
        <v>72.911006085095067</v>
      </c>
      <c r="AF39" s="117">
        <v>9.6950227562613964</v>
      </c>
      <c r="AG39" s="117">
        <v>58.814016570659916</v>
      </c>
      <c r="AH39" s="117">
        <v>59.318714687044597</v>
      </c>
      <c r="AI39" s="117">
        <v>14.832082295591908</v>
      </c>
      <c r="AJ39" s="117">
        <v>13.541678127047504</v>
      </c>
      <c r="AK39" s="117">
        <v>96.739942483557073</v>
      </c>
      <c r="AL39" s="117">
        <v>62.593082847546576</v>
      </c>
      <c r="AM39" s="117">
        <v>188.31423724187408</v>
      </c>
      <c r="AN39" s="117">
        <v>5.807315046530924</v>
      </c>
      <c r="AO39" s="117">
        <v>19.786378658200853</v>
      </c>
      <c r="AP39" s="117">
        <v>50.055268779761782</v>
      </c>
      <c r="AQ39" s="117">
        <v>47.167680567278722</v>
      </c>
      <c r="AR39" s="117">
        <v>7.0801393705718922</v>
      </c>
      <c r="AS39" s="35">
        <v>1.1393073941344254</v>
      </c>
      <c r="AT39" s="36">
        <v>0</v>
      </c>
      <c r="AU39" s="36">
        <v>0</v>
      </c>
      <c r="AV39" s="36">
        <v>0</v>
      </c>
      <c r="AW39" s="36">
        <v>0.33155671761866445</v>
      </c>
      <c r="AX39" s="36">
        <v>0.96770266433202401</v>
      </c>
      <c r="AY39" s="36">
        <v>0.26702611547744287</v>
      </c>
      <c r="AZ39" s="36">
        <v>0.78288415124698296</v>
      </c>
      <c r="BA39" s="36">
        <v>0.3903861625100562</v>
      </c>
      <c r="BB39" s="36">
        <v>0</v>
      </c>
      <c r="BC39" s="36">
        <v>0.50551795939614774</v>
      </c>
      <c r="BD39" s="36">
        <v>0</v>
      </c>
      <c r="BE39" s="36">
        <v>0</v>
      </c>
      <c r="BF39" s="36">
        <v>0.21631134352373288</v>
      </c>
      <c r="BG39" s="36">
        <v>0</v>
      </c>
      <c r="BH39" s="36">
        <v>0</v>
      </c>
      <c r="BI39" s="36">
        <v>0</v>
      </c>
      <c r="BJ39" s="36">
        <v>5.6312893379395197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36">
        <v>0</v>
      </c>
      <c r="BU39" s="36">
        <v>0</v>
      </c>
    </row>
    <row r="40" spans="1:73" x14ac:dyDescent="0.3">
      <c r="A40" s="117">
        <v>2018</v>
      </c>
      <c r="B40" s="119">
        <v>43344</v>
      </c>
      <c r="C40" s="486">
        <v>43370</v>
      </c>
      <c r="E40" s="117" t="s">
        <v>309</v>
      </c>
      <c r="F40" s="117" t="s">
        <v>253</v>
      </c>
      <c r="G40" s="117" t="s">
        <v>274</v>
      </c>
      <c r="H40" s="117" t="s">
        <v>287</v>
      </c>
      <c r="I40" s="117" t="s">
        <v>268</v>
      </c>
      <c r="J40" s="121">
        <v>20.5</v>
      </c>
      <c r="L40" s="121">
        <v>17.8</v>
      </c>
      <c r="M40" s="42">
        <v>81.8</v>
      </c>
      <c r="Q40" s="36">
        <f t="shared" si="0"/>
        <v>0.94949289766544309</v>
      </c>
      <c r="S40" s="117">
        <v>77.542647376376593</v>
      </c>
      <c r="T40" s="117">
        <v>7.6</v>
      </c>
      <c r="W40" s="474">
        <v>107.49863194921355</v>
      </c>
      <c r="X40" s="476">
        <v>2.3034424926035664</v>
      </c>
      <c r="Y40" s="476">
        <v>12.890511991668266</v>
      </c>
      <c r="Z40" s="243">
        <v>3.1046914405755923</v>
      </c>
      <c r="AA40" s="117">
        <v>1.0309591916111125</v>
      </c>
      <c r="AB40" s="117">
        <v>9.2908436844672675</v>
      </c>
      <c r="AC40" s="117">
        <v>20.672210918776265</v>
      </c>
      <c r="AD40" s="117">
        <v>24.704904408593222</v>
      </c>
      <c r="AE40" s="117">
        <v>63.75730526005465</v>
      </c>
      <c r="AF40" s="117">
        <v>8.4044742622271258</v>
      </c>
      <c r="AG40" s="117">
        <v>48.049339632220807</v>
      </c>
      <c r="AH40" s="117">
        <v>56.017436130993715</v>
      </c>
      <c r="AI40" s="117">
        <v>12.197694366097949</v>
      </c>
      <c r="AJ40" s="117">
        <v>9.4445870628913084</v>
      </c>
      <c r="AK40" s="117">
        <v>87.368139736914628</v>
      </c>
      <c r="AL40" s="117">
        <v>49.819808051026442</v>
      </c>
      <c r="AM40" s="117">
        <v>161.68253304778597</v>
      </c>
      <c r="AN40" s="117">
        <v>4.9111744056362046</v>
      </c>
      <c r="AO40" s="117">
        <v>16.632325034472398</v>
      </c>
      <c r="AP40" s="117">
        <v>41.228229263066837</v>
      </c>
      <c r="AQ40" s="117">
        <v>39.771097110814736</v>
      </c>
      <c r="AR40" s="117">
        <v>5.5855839775171461</v>
      </c>
      <c r="AS40" s="35">
        <v>0</v>
      </c>
      <c r="AT40" s="36">
        <v>0</v>
      </c>
      <c r="AU40" s="36">
        <v>0</v>
      </c>
      <c r="AV40" s="36">
        <v>0</v>
      </c>
      <c r="AW40" s="36">
        <v>0.40726226063338239</v>
      </c>
      <c r="AX40" s="36">
        <v>0.98358052895466896</v>
      </c>
      <c r="AY40" s="36">
        <v>0.34255488611097196</v>
      </c>
      <c r="AZ40" s="36">
        <v>0.8872385349115659</v>
      </c>
      <c r="BA40" s="36">
        <v>0.41714881512017549</v>
      </c>
      <c r="BB40" s="36">
        <v>1.0141691376774911</v>
      </c>
      <c r="BC40" s="36">
        <v>0.71044794427498348</v>
      </c>
      <c r="BD40" s="36">
        <v>0</v>
      </c>
      <c r="BE40" s="36">
        <v>0</v>
      </c>
      <c r="BF40" s="36">
        <v>0.16041731957603078</v>
      </c>
      <c r="BG40" s="36">
        <v>0</v>
      </c>
      <c r="BH40" s="36">
        <v>0</v>
      </c>
      <c r="BI40" s="36">
        <v>0</v>
      </c>
      <c r="BJ40" s="36">
        <v>5.0864528101928075</v>
      </c>
      <c r="BK40" s="36">
        <v>0</v>
      </c>
      <c r="BL40" s="36">
        <v>0</v>
      </c>
      <c r="BM40" s="36">
        <v>0</v>
      </c>
      <c r="BN40" s="36">
        <v>0</v>
      </c>
      <c r="BO40" s="36">
        <v>0</v>
      </c>
      <c r="BP40" s="36">
        <v>0</v>
      </c>
      <c r="BQ40" s="36">
        <v>0</v>
      </c>
      <c r="BR40" s="36">
        <v>0</v>
      </c>
      <c r="BS40" s="36">
        <v>0</v>
      </c>
      <c r="BT40" s="36">
        <v>0</v>
      </c>
      <c r="BU40" s="36">
        <v>0</v>
      </c>
    </row>
    <row r="41" spans="1:73" x14ac:dyDescent="0.3">
      <c r="A41" s="117">
        <v>2018</v>
      </c>
      <c r="B41" s="119">
        <v>43344</v>
      </c>
      <c r="C41" s="486">
        <v>43370</v>
      </c>
      <c r="E41" s="117" t="s">
        <v>309</v>
      </c>
      <c r="F41" s="117" t="s">
        <v>253</v>
      </c>
      <c r="G41" s="117" t="s">
        <v>274</v>
      </c>
      <c r="H41" s="117" t="s">
        <v>288</v>
      </c>
      <c r="I41" s="117" t="s">
        <v>271</v>
      </c>
      <c r="J41" s="121">
        <v>20</v>
      </c>
      <c r="L41" s="121">
        <v>17.8</v>
      </c>
      <c r="M41" s="42">
        <v>86.474999999999994</v>
      </c>
      <c r="Q41" s="36">
        <f t="shared" si="0"/>
        <v>1.0809375000000001</v>
      </c>
      <c r="S41" s="117">
        <v>75.743175053334866</v>
      </c>
      <c r="T41" s="117">
        <v>11.72</v>
      </c>
      <c r="W41" s="474">
        <v>283.31336215623469</v>
      </c>
      <c r="X41" s="476">
        <v>2.4866729480368495</v>
      </c>
      <c r="Y41" s="479">
        <v>22.937787417801175</v>
      </c>
      <c r="Z41" s="243">
        <v>3.268034492690524</v>
      </c>
      <c r="AA41" s="117">
        <v>0.72873985030164401</v>
      </c>
      <c r="AB41" s="117">
        <v>8.8528730227982315</v>
      </c>
      <c r="AC41" s="117">
        <v>13.165457507337722</v>
      </c>
      <c r="AD41" s="117">
        <v>21.57743292901883</v>
      </c>
      <c r="AE41" s="117">
        <v>49.531888079516037</v>
      </c>
      <c r="AF41" s="117">
        <v>12.750318577875603</v>
      </c>
      <c r="AG41" s="117">
        <v>47.860360890984126</v>
      </c>
      <c r="AH41" s="117">
        <v>53.38424420478038</v>
      </c>
      <c r="AI41" s="117">
        <v>10.308195390231033</v>
      </c>
      <c r="AJ41" s="117">
        <v>13.167958203389299</v>
      </c>
      <c r="AK41" s="117">
        <v>92.227035507191999</v>
      </c>
      <c r="AL41" s="117">
        <v>64.99019180162955</v>
      </c>
      <c r="AM41" s="117">
        <v>157.42852421866186</v>
      </c>
      <c r="AN41" s="117">
        <v>3.7733001810376172</v>
      </c>
      <c r="AO41" s="117">
        <v>11.743000347725843</v>
      </c>
      <c r="AP41" s="117">
        <v>23.51070579289846</v>
      </c>
      <c r="AQ41" s="117">
        <v>32.273200421169498</v>
      </c>
      <c r="AR41" s="117">
        <v>2.8110480989357973</v>
      </c>
      <c r="AS41" s="35">
        <v>2.8476004970279067</v>
      </c>
      <c r="AT41" s="36">
        <v>0</v>
      </c>
      <c r="AU41" s="36">
        <v>0</v>
      </c>
      <c r="AV41" s="36">
        <v>0</v>
      </c>
      <c r="AW41" s="36">
        <v>0.3854568962622158</v>
      </c>
      <c r="AX41" s="36">
        <v>0</v>
      </c>
      <c r="AY41" s="36">
        <v>0.18013386687195329</v>
      </c>
      <c r="AZ41" s="36">
        <v>0.38962118413540647</v>
      </c>
      <c r="BA41" s="36">
        <v>0.22669342109681967</v>
      </c>
      <c r="BB41" s="36">
        <v>0</v>
      </c>
      <c r="BC41" s="36">
        <v>0.88662874425385552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2.0146753613625989</v>
      </c>
      <c r="BK41" s="36">
        <v>0</v>
      </c>
      <c r="BL41" s="36">
        <v>0</v>
      </c>
      <c r="BM41" s="36">
        <v>0</v>
      </c>
      <c r="BN41" s="36">
        <v>0</v>
      </c>
      <c r="BO41" s="36">
        <v>0</v>
      </c>
      <c r="BP41" s="36">
        <v>0</v>
      </c>
      <c r="BQ41" s="36">
        <v>0</v>
      </c>
      <c r="BR41" s="36">
        <v>0</v>
      </c>
      <c r="BS41" s="36">
        <v>0</v>
      </c>
      <c r="BT41" s="36">
        <v>0</v>
      </c>
      <c r="BU41" s="36">
        <v>0</v>
      </c>
    </row>
    <row r="42" spans="1:73" s="122" customFormat="1" ht="15" thickBot="1" x14ac:dyDescent="0.35">
      <c r="A42" s="122">
        <v>2018</v>
      </c>
      <c r="B42" s="123">
        <v>43344</v>
      </c>
      <c r="C42" s="486">
        <v>43370</v>
      </c>
      <c r="E42" s="122" t="s">
        <v>309</v>
      </c>
      <c r="F42" s="122" t="s">
        <v>253</v>
      </c>
      <c r="G42" s="122" t="s">
        <v>274</v>
      </c>
      <c r="H42" s="122" t="s">
        <v>289</v>
      </c>
      <c r="I42" s="122" t="s">
        <v>271</v>
      </c>
      <c r="J42" s="124">
        <v>23.5</v>
      </c>
      <c r="K42" s="81"/>
      <c r="L42" s="124">
        <v>20.8</v>
      </c>
      <c r="M42" s="157">
        <v>127.355</v>
      </c>
      <c r="N42" s="157"/>
      <c r="Q42" s="81">
        <f t="shared" si="0"/>
        <v>0.98132398408830412</v>
      </c>
      <c r="R42" s="81"/>
      <c r="S42" s="122">
        <v>75.064725899884849</v>
      </c>
      <c r="T42" s="122">
        <v>8.1999999999999993</v>
      </c>
      <c r="W42" s="480">
        <v>156.3407761120454</v>
      </c>
      <c r="X42" s="483">
        <v>2.3456413144613282</v>
      </c>
      <c r="Y42" s="483">
        <v>13.126664802488785</v>
      </c>
      <c r="Z42" s="246">
        <v>3.183932640434707</v>
      </c>
      <c r="AA42" s="122">
        <v>1.1941218407202183</v>
      </c>
      <c r="AB42" s="122">
        <v>9.4586559914756165</v>
      </c>
      <c r="AC42" s="122">
        <v>16.346891350153523</v>
      </c>
      <c r="AD42" s="122">
        <v>23.839651435350643</v>
      </c>
      <c r="AE42" s="122">
        <v>62.368466965648111</v>
      </c>
      <c r="AF42" s="122">
        <v>8.5656954464279842</v>
      </c>
      <c r="AG42" s="122">
        <v>49.251838254530057</v>
      </c>
      <c r="AH42" s="122">
        <v>53.655490220999276</v>
      </c>
      <c r="AI42" s="122">
        <v>14.720286096422734</v>
      </c>
      <c r="AJ42" s="122">
        <v>13.378193269543043</v>
      </c>
      <c r="AK42" s="122">
        <v>100.07006658367666</v>
      </c>
      <c r="AL42" s="122">
        <v>56.984865516463145</v>
      </c>
      <c r="AM42" s="122">
        <v>194.36581893777878</v>
      </c>
      <c r="AN42" s="122">
        <v>4.2873974110837185</v>
      </c>
      <c r="AO42" s="122">
        <v>21.207022709197808</v>
      </c>
      <c r="AP42" s="122">
        <v>57.472672929766588</v>
      </c>
      <c r="AQ42" s="122">
        <v>53.008033796623181</v>
      </c>
      <c r="AR42" s="122">
        <v>8.4456089323487156</v>
      </c>
      <c r="AS42" s="248">
        <v>1.7859428167063145</v>
      </c>
      <c r="AT42" s="81">
        <v>0</v>
      </c>
      <c r="AU42" s="81">
        <v>0</v>
      </c>
      <c r="AV42" s="81">
        <v>0</v>
      </c>
      <c r="AW42" s="81">
        <v>0.56142327548422288</v>
      </c>
      <c r="AX42" s="81">
        <v>1.0657713221295826</v>
      </c>
      <c r="AY42" s="81">
        <v>0</v>
      </c>
      <c r="AZ42" s="81">
        <v>0.605508546879862</v>
      </c>
      <c r="BA42" s="81">
        <v>0.31629854356750681</v>
      </c>
      <c r="BB42" s="81">
        <v>0</v>
      </c>
      <c r="BC42" s="81">
        <v>0.73369057269891202</v>
      </c>
      <c r="BD42" s="81">
        <v>0</v>
      </c>
      <c r="BE42" s="81">
        <v>0</v>
      </c>
      <c r="BF42" s="81">
        <v>0.2055542172302689</v>
      </c>
      <c r="BG42" s="81">
        <v>0</v>
      </c>
      <c r="BH42" s="81">
        <v>0</v>
      </c>
      <c r="BI42" s="81">
        <v>0</v>
      </c>
      <c r="BJ42" s="81">
        <v>5.3621864357976818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3.0541001268063209E-2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</row>
    <row r="43" spans="1:73" x14ac:dyDescent="0.3">
      <c r="A43" s="117">
        <v>2018</v>
      </c>
      <c r="B43" s="119">
        <v>43405</v>
      </c>
      <c r="C43" s="486">
        <v>43419</v>
      </c>
      <c r="E43" s="117" t="s">
        <v>309</v>
      </c>
      <c r="F43" s="117" t="s">
        <v>254</v>
      </c>
      <c r="G43" s="117" t="s">
        <v>272</v>
      </c>
      <c r="H43" s="117" t="s">
        <v>302</v>
      </c>
      <c r="I43" s="117" t="s">
        <v>271</v>
      </c>
      <c r="J43" s="121">
        <v>24.5</v>
      </c>
      <c r="L43" s="121">
        <v>21.5</v>
      </c>
      <c r="M43" s="42">
        <v>142.166</v>
      </c>
      <c r="O43" s="117">
        <v>1.21</v>
      </c>
      <c r="P43" s="117">
        <v>1.91</v>
      </c>
      <c r="Q43" s="36">
        <f t="shared" si="0"/>
        <v>0.96671284923798761</v>
      </c>
      <c r="S43" s="120">
        <v>75.602430304092948</v>
      </c>
      <c r="T43" s="117">
        <v>4</v>
      </c>
      <c r="U43" s="117">
        <v>-16.270499999999998</v>
      </c>
      <c r="V43" s="117">
        <v>14.486000000000001</v>
      </c>
      <c r="W43" s="474">
        <f>solesG2organotr!L2</f>
        <v>20.215070422115044</v>
      </c>
      <c r="X43" s="476">
        <f>solesG2organotr!M2</f>
        <v>2.341300292348937</v>
      </c>
      <c r="Y43" s="476">
        <f>solesG2organotr!N2</f>
        <v>13.102371598827064</v>
      </c>
      <c r="Z43" s="35">
        <f>solesG2organotr!O2</f>
        <v>0.61539150822015432</v>
      </c>
      <c r="AA43" s="36">
        <f>solesG2organotr!P2</f>
        <v>0.24264967904332937</v>
      </c>
      <c r="AB43" s="36">
        <f>solesG2organotr!Q2</f>
        <v>0.93375287002367158</v>
      </c>
      <c r="AC43" s="36">
        <f>solesG2organotr!R2</f>
        <v>2.744208301111549</v>
      </c>
      <c r="AD43" s="36">
        <f>solesG2organotr!S2</f>
        <v>3.4672088377246881</v>
      </c>
      <c r="AE43" s="36">
        <f>solesG2organotr!T2</f>
        <v>15.308580723891657</v>
      </c>
      <c r="AF43" s="36">
        <f>solesG2organotr!U2</f>
        <v>3.194095038429587</v>
      </c>
      <c r="AG43" s="36">
        <f>solesG2organotr!V2</f>
        <v>9.9568873055349894</v>
      </c>
      <c r="AH43" s="36">
        <f>solesG2organotr!W2</f>
        <v>16.648118033231377</v>
      </c>
      <c r="AI43" s="36">
        <f>solesG2organotr!X2</f>
        <v>5.3849144789838856</v>
      </c>
      <c r="AJ43" s="36">
        <f>solesG2organotr!Y2</f>
        <v>2.3816143248771784</v>
      </c>
      <c r="AK43" s="36">
        <f>solesG2organotr!Z2</f>
        <v>36.853827067081667</v>
      </c>
      <c r="AL43" s="36">
        <f>solesG2organotr!AA2</f>
        <v>15.687881636807429</v>
      </c>
      <c r="AM43" s="36">
        <f>solesG2organotr!AB2</f>
        <v>70.899466244290863</v>
      </c>
      <c r="AN43" s="36">
        <f>solesG2organotr!AC2</f>
        <v>1.6899706482424814</v>
      </c>
      <c r="AO43" s="36">
        <f>solesG2organotr!AD2</f>
        <v>8.1514541114825736</v>
      </c>
      <c r="AP43" s="36">
        <f>solesG2organotr!AE2</f>
        <v>19.214182135448933</v>
      </c>
      <c r="AQ43" s="36">
        <f>solesG2organotr!AF2</f>
        <v>24.272986911136503</v>
      </c>
      <c r="AR43" s="36">
        <f>solesG2organotr!AG2</f>
        <v>3.7370371931969859</v>
      </c>
      <c r="AS43" s="35">
        <f>solesG2organotr!AH2</f>
        <v>0.8060480507950174</v>
      </c>
      <c r="AT43" s="36">
        <f>solesG2organotr!AI2</f>
        <v>0</v>
      </c>
      <c r="AU43" s="36">
        <f>solesG2organotr!AJ2</f>
        <v>0</v>
      </c>
      <c r="AV43" s="36">
        <f>solesG2organotr!AK2</f>
        <v>0</v>
      </c>
      <c r="AW43" s="36">
        <f>solesG2organotr!AL2</f>
        <v>0.41079259598052137</v>
      </c>
      <c r="AX43" s="36">
        <f>solesG2organotr!AM2</f>
        <v>0.64115383945824567</v>
      </c>
      <c r="AY43" s="36">
        <f>solesG2organotr!AN2</f>
        <v>0.25818144566294904</v>
      </c>
      <c r="AZ43" s="36">
        <f>solesG2organotr!AO2</f>
        <v>0.36088541526540935</v>
      </c>
      <c r="BA43" s="36">
        <f>solesG2organotr!AP2</f>
        <v>0</v>
      </c>
      <c r="BB43" s="36">
        <f>solesG2organotr!AQ2</f>
        <v>0</v>
      </c>
      <c r="BC43" s="36">
        <f>solesG2organotr!AR2</f>
        <v>0.49126003168358201</v>
      </c>
      <c r="BD43" s="36">
        <f>solesG2organotr!AS2</f>
        <v>0</v>
      </c>
      <c r="BE43" s="36">
        <f>solesG2organotr!AT2</f>
        <v>0</v>
      </c>
      <c r="BF43" s="36">
        <f>solesG2organotr!AU2</f>
        <v>0.14077591541338211</v>
      </c>
      <c r="BG43" s="36">
        <f>solesG2organotr!AV2</f>
        <v>0</v>
      </c>
      <c r="BH43" s="36">
        <f>solesG2organotr!AW2</f>
        <v>0</v>
      </c>
      <c r="BI43" s="36">
        <f>solesG2organotr!AX2</f>
        <v>0</v>
      </c>
      <c r="BJ43" s="36">
        <f>solesG2organotr!AY2</f>
        <v>5.8270464159728297</v>
      </c>
      <c r="BK43" s="36">
        <f>solesG2organotr!AZ2</f>
        <v>0</v>
      </c>
      <c r="BL43" s="36">
        <f>solesG2organotr!BA2</f>
        <v>0</v>
      </c>
      <c r="BM43" s="36">
        <f>solesG2organotr!BB2</f>
        <v>0</v>
      </c>
      <c r="BN43" s="36">
        <f>solesG2organotr!BC2</f>
        <v>0</v>
      </c>
      <c r="BO43" s="36">
        <f>solesG2organotr!BD2</f>
        <v>0</v>
      </c>
      <c r="BP43" s="36">
        <f>solesG2organotr!BE2</f>
        <v>0</v>
      </c>
      <c r="BQ43" s="36">
        <f>solesG2organotr!BF2</f>
        <v>0</v>
      </c>
      <c r="BR43" s="36">
        <f>solesG2organotr!BG2</f>
        <v>0</v>
      </c>
      <c r="BS43" s="36">
        <f>solesG2organotr!BH2</f>
        <v>0</v>
      </c>
      <c r="BT43" s="36">
        <f>solesG2organotr!BI2</f>
        <v>0</v>
      </c>
      <c r="BU43" s="36">
        <f>solesG2organotr!BJ2</f>
        <v>0</v>
      </c>
    </row>
    <row r="44" spans="1:73" x14ac:dyDescent="0.3">
      <c r="A44" s="117">
        <v>2018</v>
      </c>
      <c r="B44" s="119">
        <v>43405</v>
      </c>
      <c r="C44" s="486">
        <v>43419</v>
      </c>
      <c r="E44" s="117" t="s">
        <v>309</v>
      </c>
      <c r="F44" s="117" t="s">
        <v>254</v>
      </c>
      <c r="G44" s="117" t="s">
        <v>272</v>
      </c>
      <c r="H44" s="117" t="s">
        <v>303</v>
      </c>
      <c r="I44" s="117" t="s">
        <v>271</v>
      </c>
      <c r="J44" s="121">
        <v>24.8</v>
      </c>
      <c r="L44" s="121">
        <v>21.8</v>
      </c>
      <c r="M44" s="42">
        <v>151.28200000000001</v>
      </c>
      <c r="O44" s="117">
        <v>0.93</v>
      </c>
      <c r="P44" s="117">
        <v>1.1499999999999999</v>
      </c>
      <c r="Q44" s="36">
        <f t="shared" si="0"/>
        <v>0.99181852321170816</v>
      </c>
      <c r="S44" s="120">
        <v>77.513688582923038</v>
      </c>
      <c r="T44" s="117">
        <v>4.0999999999999996</v>
      </c>
      <c r="U44" s="117">
        <v>-16.346499999999999</v>
      </c>
      <c r="V44" s="117">
        <v>13.529</v>
      </c>
      <c r="W44" s="474">
        <f>solesG2organotr!L3</f>
        <v>25.738696438967743</v>
      </c>
      <c r="X44" s="476">
        <f>solesG2organotr!M3</f>
        <v>1.6573499501344813</v>
      </c>
      <c r="Y44" s="476">
        <f>solesG2organotr!N3</f>
        <v>11.398398401381842</v>
      </c>
      <c r="Z44" s="35">
        <f>solesG2organotr!O3</f>
        <v>0.92186896575468569</v>
      </c>
      <c r="AA44" s="36">
        <f>solesG2organotr!P3</f>
        <v>0.14457135751151409</v>
      </c>
      <c r="AB44" s="36">
        <f>solesG2organotr!Q3</f>
        <v>1.9159608793148175</v>
      </c>
      <c r="AC44" s="36">
        <f>solesG2organotr!R3</f>
        <v>4.3580963021352002</v>
      </c>
      <c r="AD44" s="36">
        <f>solesG2organotr!S3</f>
        <v>7.2771189542798105</v>
      </c>
      <c r="AE44" s="36">
        <f>solesG2organotr!T3</f>
        <v>24.631479326398775</v>
      </c>
      <c r="AF44" s="36">
        <f>solesG2organotr!U3</f>
        <v>4.0503159578409589</v>
      </c>
      <c r="AG44" s="36">
        <f>solesG2organotr!V3</f>
        <v>18.93934895362959</v>
      </c>
      <c r="AH44" s="36">
        <f>solesG2organotr!W3</f>
        <v>26.340911475935098</v>
      </c>
      <c r="AI44" s="36">
        <f>solesG2organotr!X3</f>
        <v>7.8607044568854842</v>
      </c>
      <c r="AJ44" s="36">
        <f>solesG2organotr!Y3</f>
        <v>6.3784662730093604</v>
      </c>
      <c r="AK44" s="36">
        <f>solesG2organotr!Z3</f>
        <v>53.901061790936311</v>
      </c>
      <c r="AL44" s="36">
        <f>solesG2organotr!AA3</f>
        <v>27.204616566340043</v>
      </c>
      <c r="AM44" s="36">
        <f>solesG2organotr!AB3</f>
        <v>90.563559504259757</v>
      </c>
      <c r="AN44" s="36">
        <f>solesG2organotr!AC3</f>
        <v>1.3029179082153817</v>
      </c>
      <c r="AO44" s="36">
        <f>solesG2organotr!AD3</f>
        <v>6.6386879316365235</v>
      </c>
      <c r="AP44" s="36">
        <f>solesG2organotr!AE3</f>
        <v>11.969192175945841</v>
      </c>
      <c r="AQ44" s="36">
        <f>solesG2organotr!AF3</f>
        <v>29.480031159035128</v>
      </c>
      <c r="AR44" s="36">
        <f>solesG2organotr!AG3</f>
        <v>2.6890826420101188</v>
      </c>
      <c r="AS44" s="35">
        <f>solesG2organotr!AH3</f>
        <v>0.8559338259645638</v>
      </c>
      <c r="AT44" s="36">
        <f>solesG2organotr!AI3</f>
        <v>0</v>
      </c>
      <c r="AU44" s="36">
        <f>solesG2organotr!AJ3</f>
        <v>0</v>
      </c>
      <c r="AV44" s="36">
        <f>solesG2organotr!AK3</f>
        <v>0</v>
      </c>
      <c r="AW44" s="36">
        <f>solesG2organotr!AL3</f>
        <v>0.79881033697632076</v>
      </c>
      <c r="AX44" s="36">
        <f>solesG2organotr!AM3</f>
        <v>1.1034449972239269</v>
      </c>
      <c r="AY44" s="36">
        <f>solesG2organotr!AN3</f>
        <v>0.4295060870368248</v>
      </c>
      <c r="AZ44" s="36">
        <f>solesG2organotr!AO3</f>
        <v>0.50143339128994868</v>
      </c>
      <c r="BA44" s="36">
        <f>solesG2organotr!AP3</f>
        <v>0.3443657890379202</v>
      </c>
      <c r="BB44" s="36">
        <f>solesG2organotr!AQ3</f>
        <v>0</v>
      </c>
      <c r="BC44" s="36">
        <f>solesG2organotr!AR3</f>
        <v>0</v>
      </c>
      <c r="BD44" s="36">
        <f>solesG2organotr!AS3</f>
        <v>0</v>
      </c>
      <c r="BE44" s="36">
        <f>solesG2organotr!AT3</f>
        <v>0</v>
      </c>
      <c r="BF44" s="36">
        <f>solesG2organotr!AU3</f>
        <v>0</v>
      </c>
      <c r="BG44" s="36">
        <f>solesG2organotr!AV3</f>
        <v>0</v>
      </c>
      <c r="BH44" s="36">
        <f>solesG2organotr!AW3</f>
        <v>0</v>
      </c>
      <c r="BI44" s="36">
        <f>solesG2organotr!AX3</f>
        <v>0</v>
      </c>
      <c r="BJ44" s="36">
        <f>solesG2organotr!AY3</f>
        <v>7.0404196436398703</v>
      </c>
      <c r="BK44" s="36">
        <f>solesG2organotr!AZ3</f>
        <v>0</v>
      </c>
      <c r="BL44" s="36">
        <f>solesG2organotr!BA3</f>
        <v>0</v>
      </c>
      <c r="BM44" s="36">
        <f>solesG2organotr!BB3</f>
        <v>0</v>
      </c>
      <c r="BN44" s="36">
        <f>solesG2organotr!BC3</f>
        <v>0</v>
      </c>
      <c r="BO44" s="36">
        <f>solesG2organotr!BD3</f>
        <v>0</v>
      </c>
      <c r="BP44" s="36">
        <f>solesG2organotr!BE3</f>
        <v>0</v>
      </c>
      <c r="BQ44" s="36">
        <f>solesG2organotr!BF3</f>
        <v>0</v>
      </c>
      <c r="BR44" s="36">
        <f>solesG2organotr!BG3</f>
        <v>0</v>
      </c>
      <c r="BS44" s="36">
        <f>solesG2organotr!BH3</f>
        <v>0</v>
      </c>
      <c r="BT44" s="36">
        <f>solesG2organotr!BI3</f>
        <v>0</v>
      </c>
      <c r="BU44" s="36">
        <f>solesG2organotr!BJ3</f>
        <v>0</v>
      </c>
    </row>
    <row r="45" spans="1:73" x14ac:dyDescent="0.3">
      <c r="A45" s="117">
        <v>2018</v>
      </c>
      <c r="B45" s="119">
        <v>43405</v>
      </c>
      <c r="C45" s="486">
        <v>43419</v>
      </c>
      <c r="E45" s="117" t="s">
        <v>309</v>
      </c>
      <c r="F45" s="117" t="s">
        <v>254</v>
      </c>
      <c r="G45" s="117" t="s">
        <v>272</v>
      </c>
      <c r="H45" s="117" t="s">
        <v>304</v>
      </c>
      <c r="I45" s="117" t="s">
        <v>271</v>
      </c>
      <c r="J45" s="121">
        <v>27.2</v>
      </c>
      <c r="L45" s="121">
        <v>24</v>
      </c>
      <c r="M45" s="42">
        <v>221.67</v>
      </c>
      <c r="O45" s="117">
        <v>2.42</v>
      </c>
      <c r="P45" s="117">
        <v>2.83</v>
      </c>
      <c r="Q45" s="36">
        <f t="shared" si="0"/>
        <v>1.1015398400926115</v>
      </c>
      <c r="S45" s="120">
        <v>69.939393342622083</v>
      </c>
      <c r="T45" s="117">
        <v>12.99</v>
      </c>
      <c r="U45" s="117">
        <v>-15.891500000000001</v>
      </c>
      <c r="V45" s="117">
        <v>13.065</v>
      </c>
      <c r="W45" s="474">
        <f>solesG2organotr!L4</f>
        <v>175.29728213952365</v>
      </c>
      <c r="X45" s="476">
        <f>solesG2organotr!M4</f>
        <v>4.6577952710620405</v>
      </c>
      <c r="Y45" s="476">
        <f>solesG2organotr!N4</f>
        <v>21.937179268502994</v>
      </c>
      <c r="Z45" s="35">
        <f>solesG2organotr!O4</f>
        <v>3.0198922379142621</v>
      </c>
      <c r="AA45" s="36">
        <f>solesG2organotr!P4</f>
        <v>0.99573240591527001</v>
      </c>
      <c r="AB45" s="36">
        <f>solesG2organotr!Q4</f>
        <v>7.3352240035210121</v>
      </c>
      <c r="AC45" s="36">
        <f>solesG2organotr!R4</f>
        <v>12.21720326737235</v>
      </c>
      <c r="AD45" s="36">
        <f>solesG2organotr!S4</f>
        <v>22.033753270194278</v>
      </c>
      <c r="AE45" s="36">
        <f>solesG2organotr!T4</f>
        <v>62.713819238068822</v>
      </c>
      <c r="AF45" s="36">
        <f>solesG2organotr!U4</f>
        <v>10.81186810849187</v>
      </c>
      <c r="AG45" s="36">
        <f>solesG2organotr!V4</f>
        <v>52.744048892241146</v>
      </c>
      <c r="AH45" s="36">
        <f>solesG2organotr!W4</f>
        <v>59.513486965587362</v>
      </c>
      <c r="AI45" s="36">
        <f>solesG2organotr!X4</f>
        <v>16.513419888302742</v>
      </c>
      <c r="AJ45" s="36">
        <f>solesG2organotr!Y4</f>
        <v>14.010130952812112</v>
      </c>
      <c r="AK45" s="36">
        <f>solesG2organotr!Z4</f>
        <v>110.30838062596561</v>
      </c>
      <c r="AL45" s="36">
        <f>solesG2organotr!AA4</f>
        <v>60.990542794989508</v>
      </c>
      <c r="AM45" s="36">
        <f>solesG2organotr!AB4</f>
        <v>184.86046750631033</v>
      </c>
      <c r="AN45" s="36">
        <f>solesG2organotr!AC4</f>
        <v>3.6296306518742059</v>
      </c>
      <c r="AO45" s="36">
        <f>solesG2organotr!AD4</f>
        <v>11.3834537912873</v>
      </c>
      <c r="AP45" s="36">
        <f>solesG2organotr!AE4</f>
        <v>23.126401976720693</v>
      </c>
      <c r="AQ45" s="36">
        <f>solesG2organotr!AF4</f>
        <v>58.206993723493461</v>
      </c>
      <c r="AR45" s="36">
        <f>solesG2organotr!AG4</f>
        <v>4.3342224961307672</v>
      </c>
      <c r="AS45" s="35">
        <f>solesG2organotr!AH4</f>
        <v>0</v>
      </c>
      <c r="AT45" s="36">
        <f>solesG2organotr!AI4</f>
        <v>0</v>
      </c>
      <c r="AU45" s="36">
        <f>solesG2organotr!AJ4</f>
        <v>0</v>
      </c>
      <c r="AV45" s="36">
        <f>solesG2organotr!AK4</f>
        <v>0</v>
      </c>
      <c r="AW45" s="36">
        <f>solesG2organotr!AL4</f>
        <v>0.69488428745432396</v>
      </c>
      <c r="AX45" s="36">
        <f>solesG2organotr!AM4</f>
        <v>0.79647130472164518</v>
      </c>
      <c r="AY45" s="36">
        <f>solesG2organotr!AN4</f>
        <v>0.2609934726256285</v>
      </c>
      <c r="AZ45" s="36">
        <f>solesG2organotr!AO4</f>
        <v>0.55704425497360943</v>
      </c>
      <c r="BA45" s="36">
        <f>solesG2organotr!AP4</f>
        <v>0</v>
      </c>
      <c r="BB45" s="36">
        <f>solesG2organotr!AQ4</f>
        <v>0.35206049533089728</v>
      </c>
      <c r="BC45" s="36">
        <f>solesG2organotr!AR4</f>
        <v>0</v>
      </c>
      <c r="BD45" s="36">
        <f>solesG2organotr!AS4</f>
        <v>0</v>
      </c>
      <c r="BE45" s="36">
        <f>solesG2organotr!AT4</f>
        <v>0</v>
      </c>
      <c r="BF45" s="36">
        <f>solesG2organotr!AU4</f>
        <v>0.1570239545269996</v>
      </c>
      <c r="BG45" s="36">
        <f>solesG2organotr!AV4</f>
        <v>0</v>
      </c>
      <c r="BH45" s="36">
        <f>solesG2organotr!AW4</f>
        <v>0</v>
      </c>
      <c r="BI45" s="36">
        <f>solesG2organotr!AX4</f>
        <v>0</v>
      </c>
      <c r="BJ45" s="36">
        <f>solesG2organotr!AY4</f>
        <v>7.6971215160851179</v>
      </c>
      <c r="BK45" s="36">
        <f>solesG2organotr!AZ4</f>
        <v>0</v>
      </c>
      <c r="BL45" s="36">
        <f>solesG2organotr!BA4</f>
        <v>0</v>
      </c>
      <c r="BM45" s="36">
        <f>solesG2organotr!BB4</f>
        <v>0</v>
      </c>
      <c r="BN45" s="36">
        <f>solesG2organotr!BC4</f>
        <v>0</v>
      </c>
      <c r="BO45" s="36">
        <f>solesG2organotr!BD4</f>
        <v>0</v>
      </c>
      <c r="BP45" s="36">
        <f>solesG2organotr!BE4</f>
        <v>0</v>
      </c>
      <c r="BQ45" s="36">
        <f>solesG2organotr!BF4</f>
        <v>0</v>
      </c>
      <c r="BR45" s="36">
        <f>solesG2organotr!BG4</f>
        <v>0</v>
      </c>
      <c r="BS45" s="36">
        <f>solesG2organotr!BH4</f>
        <v>0</v>
      </c>
      <c r="BT45" s="36">
        <f>solesG2organotr!BI4</f>
        <v>0</v>
      </c>
      <c r="BU45" s="36">
        <f>solesG2organotr!BJ4</f>
        <v>0</v>
      </c>
    </row>
    <row r="46" spans="1:73" x14ac:dyDescent="0.3">
      <c r="A46" s="117">
        <v>2018</v>
      </c>
      <c r="B46" s="119">
        <v>43405</v>
      </c>
      <c r="C46" s="486">
        <v>43419</v>
      </c>
      <c r="E46" s="117" t="s">
        <v>309</v>
      </c>
      <c r="F46" s="117" t="s">
        <v>254</v>
      </c>
      <c r="G46" s="117" t="s">
        <v>272</v>
      </c>
      <c r="H46" s="117" t="s">
        <v>357</v>
      </c>
      <c r="I46" s="117" t="s">
        <v>271</v>
      </c>
      <c r="J46" s="121">
        <v>23</v>
      </c>
      <c r="L46" s="121">
        <v>20</v>
      </c>
      <c r="M46" s="42">
        <v>111.91</v>
      </c>
      <c r="Q46" s="36">
        <f t="shared" si="0"/>
        <v>0.91978301964329745</v>
      </c>
      <c r="S46" s="120"/>
      <c r="W46" s="244"/>
      <c r="X46" s="128"/>
      <c r="Y46" s="128"/>
      <c r="Z46" s="35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</row>
    <row r="47" spans="1:73" x14ac:dyDescent="0.3">
      <c r="A47" s="117">
        <v>2018</v>
      </c>
      <c r="B47" s="119">
        <v>43405</v>
      </c>
      <c r="C47" s="486">
        <v>43419</v>
      </c>
      <c r="E47" s="117" t="s">
        <v>309</v>
      </c>
      <c r="F47" s="117" t="s">
        <v>254</v>
      </c>
      <c r="G47" s="117" t="s">
        <v>272</v>
      </c>
      <c r="H47" s="117" t="s">
        <v>292</v>
      </c>
      <c r="I47" s="117" t="s">
        <v>271</v>
      </c>
      <c r="J47" s="121">
        <v>25</v>
      </c>
      <c r="L47" s="121">
        <v>22.5</v>
      </c>
      <c r="M47" s="42">
        <v>180.15</v>
      </c>
      <c r="O47" s="117">
        <v>2.1800000000000002</v>
      </c>
      <c r="P47" s="117">
        <v>0.93</v>
      </c>
      <c r="Q47" s="36">
        <f t="shared" si="0"/>
        <v>1.15296</v>
      </c>
      <c r="S47" s="120">
        <v>70.589177643289418</v>
      </c>
      <c r="T47" s="117">
        <v>32.200000000000003</v>
      </c>
      <c r="U47" s="117">
        <v>-17.1675</v>
      </c>
      <c r="V47" s="117">
        <v>13.313000000000001</v>
      </c>
      <c r="W47" s="474">
        <f>solesG2organotr!L6</f>
        <v>657.93077607363364</v>
      </c>
      <c r="X47" s="476">
        <f>solesG2organotr!M6</f>
        <v>1.717729085850223</v>
      </c>
      <c r="Y47" s="476">
        <f>solesG2organotr!N6</f>
        <v>11.813654964404806</v>
      </c>
      <c r="Z47" s="35">
        <f>solesG2organotr!O6</f>
        <v>7.3703165850529979</v>
      </c>
      <c r="AA47" s="36">
        <f>solesG2organotr!P6</f>
        <v>1.1358720638738073</v>
      </c>
      <c r="AB47" s="36">
        <f>solesG2organotr!Q6</f>
        <v>22.618608969493664</v>
      </c>
      <c r="AC47" s="36">
        <f>solesG2organotr!R6</f>
        <v>38.451078026506352</v>
      </c>
      <c r="AD47" s="36">
        <f>solesG2organotr!S6</f>
        <v>64.842654678946303</v>
      </c>
      <c r="AE47" s="36">
        <f>solesG2organotr!T6</f>
        <v>199.86916891546599</v>
      </c>
      <c r="AF47" s="36">
        <f>solesG2organotr!U6</f>
        <v>29.468892707322446</v>
      </c>
      <c r="AG47" s="36">
        <f>solesG2organotr!V6</f>
        <v>169.6942332400354</v>
      </c>
      <c r="AH47" s="36">
        <f>solesG2organotr!W6</f>
        <v>160.65569969376145</v>
      </c>
      <c r="AI47" s="36">
        <f>solesG2organotr!X6</f>
        <v>44.381358009920717</v>
      </c>
      <c r="AJ47" s="36">
        <f>solesG2organotr!Y6</f>
        <v>60.346387648666195</v>
      </c>
      <c r="AK47" s="36">
        <f>solesG2organotr!Z6</f>
        <v>284.21550757117427</v>
      </c>
      <c r="AL47" s="36">
        <f>solesG2organotr!AA6</f>
        <v>220.0783112219838</v>
      </c>
      <c r="AM47" s="36">
        <f>solesG2organotr!AB6</f>
        <v>512.91607169162774</v>
      </c>
      <c r="AN47" s="36">
        <f>solesG2organotr!AC6</f>
        <v>13.898997110364627</v>
      </c>
      <c r="AO47" s="36">
        <f>solesG2organotr!AD6</f>
        <v>42.846402545500581</v>
      </c>
      <c r="AP47" s="36">
        <f>solesG2organotr!AE6</f>
        <v>94.636673278307853</v>
      </c>
      <c r="AQ47" s="36">
        <f>solesG2organotr!AF6</f>
        <v>128.74612436687551</v>
      </c>
      <c r="AR47" s="36">
        <f>solesG2organotr!AG6</f>
        <v>10.354695200548356</v>
      </c>
      <c r="AS47" s="35">
        <f>solesG2organotr!AH6</f>
        <v>0</v>
      </c>
      <c r="AT47" s="36">
        <f>solesG2organotr!AI6</f>
        <v>0</v>
      </c>
      <c r="AU47" s="36">
        <f>solesG2organotr!AJ6</f>
        <v>0</v>
      </c>
      <c r="AV47" s="36">
        <f>solesG2organotr!AK6</f>
        <v>0</v>
      </c>
      <c r="AW47" s="36">
        <f>solesG2organotr!AL6</f>
        <v>0.18953760920519924</v>
      </c>
      <c r="AX47" s="36">
        <f>solesG2organotr!AM6</f>
        <v>0</v>
      </c>
      <c r="AY47" s="36">
        <f>solesG2organotr!AN6</f>
        <v>0</v>
      </c>
      <c r="AZ47" s="36">
        <f>solesG2organotr!AO6</f>
        <v>0.16492648625612616</v>
      </c>
      <c r="BA47" s="36">
        <f>solesG2organotr!AP6</f>
        <v>0</v>
      </c>
      <c r="BB47" s="36">
        <f>solesG2organotr!AQ6</f>
        <v>0.34135947155337742</v>
      </c>
      <c r="BC47" s="36">
        <f>solesG2organotr!AR6</f>
        <v>0</v>
      </c>
      <c r="BD47" s="36">
        <f>solesG2organotr!AS6</f>
        <v>0</v>
      </c>
      <c r="BE47" s="36">
        <f>solesG2organotr!AT6</f>
        <v>0</v>
      </c>
      <c r="BF47" s="36">
        <f>solesG2organotr!AU6</f>
        <v>0</v>
      </c>
      <c r="BG47" s="36">
        <f>solesG2organotr!AV6</f>
        <v>0</v>
      </c>
      <c r="BH47" s="36">
        <f>solesG2organotr!AW6</f>
        <v>0</v>
      </c>
      <c r="BI47" s="36">
        <f>solesG2organotr!AX6</f>
        <v>0</v>
      </c>
      <c r="BJ47" s="36">
        <f>solesG2organotr!AY6</f>
        <v>1.6553608360028436</v>
      </c>
      <c r="BK47" s="36">
        <f>solesG2organotr!AZ6</f>
        <v>0</v>
      </c>
      <c r="BL47" s="36">
        <f>solesG2organotr!BA6</f>
        <v>0</v>
      </c>
      <c r="BM47" s="36">
        <f>solesG2organotr!BB6</f>
        <v>0</v>
      </c>
      <c r="BN47" s="36">
        <f>solesG2organotr!BC6</f>
        <v>0</v>
      </c>
      <c r="BO47" s="36">
        <f>solesG2organotr!BD6</f>
        <v>0</v>
      </c>
      <c r="BP47" s="36">
        <f>solesG2organotr!BE6</f>
        <v>0</v>
      </c>
      <c r="BQ47" s="36">
        <f>solesG2organotr!BF6</f>
        <v>0</v>
      </c>
      <c r="BR47" s="36">
        <f>solesG2organotr!BG6</f>
        <v>0</v>
      </c>
      <c r="BS47" s="36">
        <f>solesG2organotr!BH6</f>
        <v>0</v>
      </c>
      <c r="BT47" s="36">
        <f>solesG2organotr!BI6</f>
        <v>0</v>
      </c>
      <c r="BU47" s="36">
        <f>solesG2organotr!BJ6</f>
        <v>0</v>
      </c>
    </row>
    <row r="48" spans="1:73" x14ac:dyDescent="0.3">
      <c r="A48" s="117">
        <v>2018</v>
      </c>
      <c r="B48" s="119">
        <v>43405</v>
      </c>
      <c r="C48" s="486">
        <v>43419</v>
      </c>
      <c r="E48" s="117" t="s">
        <v>309</v>
      </c>
      <c r="F48" s="117" t="s">
        <v>254</v>
      </c>
      <c r="G48" s="117" t="s">
        <v>272</v>
      </c>
      <c r="H48" s="117" t="s">
        <v>293</v>
      </c>
      <c r="I48" s="117" t="s">
        <v>271</v>
      </c>
      <c r="J48" s="121">
        <v>25.5</v>
      </c>
      <c r="L48" s="121">
        <v>22.7</v>
      </c>
      <c r="M48" s="42">
        <v>151.542</v>
      </c>
      <c r="O48" s="117">
        <v>1.02</v>
      </c>
      <c r="P48" s="117">
        <v>1.48</v>
      </c>
      <c r="Q48" s="36">
        <f t="shared" si="0"/>
        <v>0.91392903182034069</v>
      </c>
      <c r="S48" s="120">
        <v>77.456872044736485</v>
      </c>
      <c r="T48" s="117">
        <v>2</v>
      </c>
      <c r="U48" s="117">
        <v>-15.7965</v>
      </c>
      <c r="V48" s="117">
        <v>14.472</v>
      </c>
      <c r="W48" s="482">
        <f>solesG2organotr!L7</f>
        <v>12.092343014903657</v>
      </c>
      <c r="X48" s="476">
        <f>solesG2organotr!M7</f>
        <v>4.1794903879075882</v>
      </c>
      <c r="Y48" s="476">
        <f>solesG2organotr!N7</f>
        <v>19.684469701822717</v>
      </c>
      <c r="Z48" s="35">
        <f>solesG2organotr!O7</f>
        <v>0.20898368039894016</v>
      </c>
      <c r="AA48" s="36">
        <f>solesG2organotr!P7</f>
        <v>0.17952714389700689</v>
      </c>
      <c r="AB48" s="36">
        <f>solesG2organotr!Q7</f>
        <v>0.29339369481827449</v>
      </c>
      <c r="AC48" s="36">
        <f>solesG2organotr!R7</f>
        <v>1.1012444427008148</v>
      </c>
      <c r="AD48" s="36">
        <f>solesG2organotr!S7</f>
        <v>1.4777792576857536</v>
      </c>
      <c r="AE48" s="36">
        <f>solesG2organotr!T7</f>
        <v>5.583204799620531</v>
      </c>
      <c r="AF48" s="36">
        <f>solesG2organotr!U7</f>
        <v>1.3861188058922456</v>
      </c>
      <c r="AG48" s="36">
        <f>solesG2organotr!V7</f>
        <v>3.8764742185245549</v>
      </c>
      <c r="AH48" s="36">
        <f>solesG2organotr!W7</f>
        <v>7.7132234578654639</v>
      </c>
      <c r="AI48" s="36">
        <f>solesG2organotr!X7</f>
        <v>2.6119693903471894</v>
      </c>
      <c r="AJ48" s="36">
        <f>solesG2organotr!Y7</f>
        <v>1.5545751233560103</v>
      </c>
      <c r="AK48" s="36">
        <f>solesG2organotr!Z7</f>
        <v>17.593808060495277</v>
      </c>
      <c r="AL48" s="36">
        <f>solesG2organotr!AA7</f>
        <v>6.9734915017100372</v>
      </c>
      <c r="AM48" s="36">
        <f>solesG2organotr!AB7</f>
        <v>30.444749419954881</v>
      </c>
      <c r="AN48" s="36">
        <f>solesG2organotr!AC7</f>
        <v>0.50711401886104057</v>
      </c>
      <c r="AO48" s="36">
        <f>solesG2organotr!AD7</f>
        <v>3.2865483385572687</v>
      </c>
      <c r="AP48" s="36">
        <f>solesG2organotr!AE7</f>
        <v>7.010444630893657</v>
      </c>
      <c r="AQ48" s="36">
        <f>solesG2organotr!AF7</f>
        <v>11.72571189055488</v>
      </c>
      <c r="AR48" s="36">
        <f>solesG2organotr!AG7</f>
        <v>1.4778367634544862</v>
      </c>
      <c r="AS48" s="35">
        <f>solesG2organotr!AH7</f>
        <v>0</v>
      </c>
      <c r="AT48" s="36">
        <f>solesG2organotr!AI7</f>
        <v>0</v>
      </c>
      <c r="AU48" s="36">
        <f>solesG2organotr!AJ7</f>
        <v>0</v>
      </c>
      <c r="AV48" s="36">
        <f>solesG2organotr!AK7</f>
        <v>0</v>
      </c>
      <c r="AW48" s="36">
        <f>solesG2organotr!AL7</f>
        <v>0.47872517293590239</v>
      </c>
      <c r="AX48" s="36">
        <f>solesG2organotr!AM7</f>
        <v>0.77825207688989562</v>
      </c>
      <c r="AY48" s="36">
        <f>solesG2organotr!AN7</f>
        <v>0.37948816910607719</v>
      </c>
      <c r="AZ48" s="36">
        <f>solesG2organotr!AO7</f>
        <v>0.35578778612356382</v>
      </c>
      <c r="BA48" s="36">
        <f>solesG2organotr!AP7</f>
        <v>0.1064186681708874</v>
      </c>
      <c r="BB48" s="36">
        <f>solesG2organotr!AQ7</f>
        <v>0.40915595404209837</v>
      </c>
      <c r="BC48" s="36">
        <f>solesG2organotr!AR7</f>
        <v>0</v>
      </c>
      <c r="BD48" s="36">
        <f>solesG2organotr!AS7</f>
        <v>0</v>
      </c>
      <c r="BE48" s="36">
        <f>solesG2organotr!AT7</f>
        <v>0</v>
      </c>
      <c r="BF48" s="36">
        <f>solesG2organotr!AU7</f>
        <v>0</v>
      </c>
      <c r="BG48" s="36">
        <f>solesG2organotr!AV7</f>
        <v>0</v>
      </c>
      <c r="BH48" s="36">
        <f>solesG2organotr!AW7</f>
        <v>0</v>
      </c>
      <c r="BI48" s="36">
        <f>solesG2organotr!AX7</f>
        <v>0</v>
      </c>
      <c r="BJ48" s="36">
        <f>solesG2organotr!AY7</f>
        <v>4.262614934047722</v>
      </c>
      <c r="BK48" s="36">
        <f>solesG2organotr!AZ7</f>
        <v>0</v>
      </c>
      <c r="BL48" s="36">
        <f>solesG2organotr!BA7</f>
        <v>0</v>
      </c>
      <c r="BM48" s="36">
        <f>solesG2organotr!BB7</f>
        <v>0</v>
      </c>
      <c r="BN48" s="36">
        <f>solesG2organotr!BC7</f>
        <v>0</v>
      </c>
      <c r="BO48" s="36">
        <f>solesG2organotr!BD7</f>
        <v>0</v>
      </c>
      <c r="BP48" s="36">
        <f>solesG2organotr!BE7</f>
        <v>0</v>
      </c>
      <c r="BQ48" s="36">
        <f>solesG2organotr!BF7</f>
        <v>0</v>
      </c>
      <c r="BR48" s="36">
        <f>solesG2organotr!BG7</f>
        <v>0</v>
      </c>
      <c r="BS48" s="36">
        <f>solesG2organotr!BH7</f>
        <v>0</v>
      </c>
      <c r="BT48" s="36">
        <f>solesG2organotr!BI7</f>
        <v>0</v>
      </c>
      <c r="BU48" s="36">
        <f>solesG2organotr!BJ7</f>
        <v>0</v>
      </c>
    </row>
    <row r="49" spans="1:73" x14ac:dyDescent="0.3">
      <c r="A49" s="117">
        <v>2018</v>
      </c>
      <c r="B49" s="119">
        <v>43405</v>
      </c>
      <c r="C49" s="486">
        <v>43419</v>
      </c>
      <c r="E49" s="117" t="s">
        <v>309</v>
      </c>
      <c r="F49" s="117" t="s">
        <v>254</v>
      </c>
      <c r="G49" s="117" t="s">
        <v>272</v>
      </c>
      <c r="H49" s="117" t="s">
        <v>300</v>
      </c>
      <c r="I49" s="117" t="s">
        <v>271</v>
      </c>
      <c r="J49" s="121">
        <v>28.5</v>
      </c>
      <c r="L49" s="121">
        <v>24.5</v>
      </c>
      <c r="M49" s="42">
        <v>232.28299999999999</v>
      </c>
      <c r="O49" s="117">
        <v>2.4300000000000002</v>
      </c>
      <c r="P49" s="117">
        <v>2.96</v>
      </c>
      <c r="Q49" s="36">
        <f t="shared" si="0"/>
        <v>1.0034202156668988</v>
      </c>
      <c r="S49" s="120">
        <v>71.614925958066223</v>
      </c>
      <c r="T49" s="117">
        <v>14.65</v>
      </c>
      <c r="U49" s="117">
        <v>-17.1325</v>
      </c>
      <c r="V49" s="117">
        <v>12.196</v>
      </c>
      <c r="W49" s="474">
        <f>solesG2organotr!L8</f>
        <v>134.35770779947632</v>
      </c>
      <c r="X49" s="476">
        <f>solesG2organotr!M8</f>
        <v>4.3827459788063257</v>
      </c>
      <c r="Y49" s="476">
        <f>solesG2organotr!N8</f>
        <v>20.641758306277509</v>
      </c>
      <c r="Z49" s="35">
        <f>solesG2organotr!O8</f>
        <v>2.1612290197738582</v>
      </c>
      <c r="AA49" s="36">
        <f>solesG2organotr!P8</f>
        <v>0.62818512746478306</v>
      </c>
      <c r="AB49" s="36">
        <f>solesG2organotr!Q8</f>
        <v>4.9001049191839563</v>
      </c>
      <c r="AC49" s="36">
        <f>solesG2organotr!R8</f>
        <v>11.712603538021684</v>
      </c>
      <c r="AD49" s="36">
        <f>solesG2organotr!S8</f>
        <v>16.780063402080497</v>
      </c>
      <c r="AE49" s="36">
        <f>solesG2organotr!T8</f>
        <v>62.773134977306484</v>
      </c>
      <c r="AF49" s="36">
        <f>solesG2organotr!U8</f>
        <v>10.092539163872186</v>
      </c>
      <c r="AG49" s="36">
        <f>solesG2organotr!V8</f>
        <v>45.54383614583665</v>
      </c>
      <c r="AH49" s="36">
        <f>solesG2organotr!W8</f>
        <v>56.633368327501081</v>
      </c>
      <c r="AI49" s="36">
        <f>solesG2organotr!X8</f>
        <v>15.457953196485255</v>
      </c>
      <c r="AJ49" s="36">
        <f>solesG2organotr!Y8</f>
        <v>10.075465021423755</v>
      </c>
      <c r="AK49" s="36">
        <f>solesG2organotr!Z8</f>
        <v>108.01199392366087</v>
      </c>
      <c r="AL49" s="36">
        <f>solesG2organotr!AA8</f>
        <v>66.635829735435323</v>
      </c>
      <c r="AM49" s="36">
        <f>solesG2organotr!AB8</f>
        <v>192.6130259189267</v>
      </c>
      <c r="AN49" s="36">
        <f>solesG2organotr!AC8</f>
        <v>4.1952252198184414</v>
      </c>
      <c r="AO49" s="36">
        <f>solesG2organotr!AD8</f>
        <v>11.207083850458996</v>
      </c>
      <c r="AP49" s="36">
        <f>solesG2organotr!AE8</f>
        <v>30.127988287643255</v>
      </c>
      <c r="AQ49" s="36">
        <f>solesG2organotr!AF8</f>
        <v>61.137315050802528</v>
      </c>
      <c r="AR49" s="36">
        <f>solesG2organotr!AG8</f>
        <v>3.6851153256825926</v>
      </c>
      <c r="AS49" s="35">
        <f>solesG2organotr!AH8</f>
        <v>4.0471907792975328</v>
      </c>
      <c r="AT49" s="36">
        <f>solesG2organotr!AI8</f>
        <v>0</v>
      </c>
      <c r="AU49" s="36">
        <f>solesG2organotr!AJ8</f>
        <v>0</v>
      </c>
      <c r="AV49" s="36">
        <f>solesG2organotr!AK8</f>
        <v>0</v>
      </c>
      <c r="AW49" s="36">
        <f>solesG2organotr!AL8</f>
        <v>0.29403713956888239</v>
      </c>
      <c r="AX49" s="36">
        <f>solesG2organotr!AM8</f>
        <v>1.1270168498517015</v>
      </c>
      <c r="AY49" s="36">
        <f>solesG2organotr!AN8</f>
        <v>0.5896450900494572</v>
      </c>
      <c r="AZ49" s="36">
        <f>solesG2organotr!AO8</f>
        <v>0.62169896419795323</v>
      </c>
      <c r="BA49" s="36">
        <f>solesG2organotr!AP8</f>
        <v>0</v>
      </c>
      <c r="BB49" s="36">
        <f>solesG2organotr!AQ8</f>
        <v>0.53441786680767678</v>
      </c>
      <c r="BC49" s="36">
        <f>solesG2organotr!AR8</f>
        <v>0</v>
      </c>
      <c r="BD49" s="36">
        <f>solesG2organotr!AS8</f>
        <v>0</v>
      </c>
      <c r="BE49" s="36">
        <f>solesG2organotr!AT8</f>
        <v>0</v>
      </c>
      <c r="BF49" s="36">
        <f>solesG2organotr!AU8</f>
        <v>0</v>
      </c>
      <c r="BG49" s="36">
        <f>solesG2organotr!AV8</f>
        <v>0</v>
      </c>
      <c r="BH49" s="36">
        <f>solesG2organotr!AW8</f>
        <v>0</v>
      </c>
      <c r="BI49" s="36">
        <f>solesG2organotr!AX8</f>
        <v>0</v>
      </c>
      <c r="BJ49" s="36">
        <f>solesG2organotr!AY8</f>
        <v>7.7781037924516907</v>
      </c>
      <c r="BK49" s="36">
        <f>solesG2organotr!AZ8</f>
        <v>0</v>
      </c>
      <c r="BL49" s="36">
        <f>solesG2organotr!BA8</f>
        <v>0</v>
      </c>
      <c r="BM49" s="36">
        <f>solesG2organotr!BB8</f>
        <v>0</v>
      </c>
      <c r="BN49" s="36">
        <f>solesG2organotr!BC8</f>
        <v>0</v>
      </c>
      <c r="BO49" s="36">
        <f>solesG2organotr!BD8</f>
        <v>0</v>
      </c>
      <c r="BP49" s="36">
        <f>solesG2organotr!BE8</f>
        <v>0</v>
      </c>
      <c r="BQ49" s="36">
        <f>solesG2organotr!BF8</f>
        <v>0</v>
      </c>
      <c r="BR49" s="36">
        <f>solesG2organotr!BG8</f>
        <v>0</v>
      </c>
      <c r="BS49" s="36">
        <f>solesG2organotr!BH8</f>
        <v>0.73371470707166819</v>
      </c>
      <c r="BT49" s="36">
        <f>solesG2organotr!BI8</f>
        <v>0</v>
      </c>
      <c r="BU49" s="36">
        <f>solesG2organotr!BJ8</f>
        <v>0</v>
      </c>
    </row>
    <row r="50" spans="1:73" x14ac:dyDescent="0.3">
      <c r="A50" s="117">
        <v>2018</v>
      </c>
      <c r="B50" s="119">
        <v>43405</v>
      </c>
      <c r="C50" s="486">
        <v>43419</v>
      </c>
      <c r="E50" s="117" t="s">
        <v>309</v>
      </c>
      <c r="F50" s="117" t="s">
        <v>254</v>
      </c>
      <c r="G50" s="117" t="s">
        <v>272</v>
      </c>
      <c r="H50" s="117" t="s">
        <v>299</v>
      </c>
      <c r="I50" s="117" t="s">
        <v>271</v>
      </c>
      <c r="J50" s="121">
        <v>28</v>
      </c>
      <c r="L50" s="121">
        <v>24.8</v>
      </c>
      <c r="M50" s="42">
        <v>230.53700000000001</v>
      </c>
      <c r="O50" s="117">
        <v>3.21</v>
      </c>
      <c r="P50" s="117">
        <v>5.19</v>
      </c>
      <c r="Q50" s="36">
        <f t="shared" si="0"/>
        <v>1.0501867711370263</v>
      </c>
      <c r="S50" s="120">
        <v>73.172959061585871</v>
      </c>
      <c r="T50" s="117">
        <v>13.03</v>
      </c>
      <c r="U50" s="117">
        <v>-15.0875</v>
      </c>
      <c r="V50" s="117">
        <v>13.407</v>
      </c>
      <c r="W50" s="474">
        <f>solesG2organotr!L9</f>
        <v>79.436250422338262</v>
      </c>
      <c r="X50" s="476">
        <f>solesG2organotr!M9</f>
        <v>4.3719417080630771</v>
      </c>
      <c r="Y50" s="476">
        <f>solesG2organotr!N9</f>
        <v>20.590872595256116</v>
      </c>
      <c r="Z50" s="35">
        <f>solesG2organotr!O9</f>
        <v>1.4601111302068135</v>
      </c>
      <c r="AA50" s="36">
        <f>solesG2organotr!P9</f>
        <v>0.47306078691053832</v>
      </c>
      <c r="AB50" s="36">
        <f>solesG2organotr!Q9</f>
        <v>1.9576934093384619</v>
      </c>
      <c r="AC50" s="36">
        <f>solesG2organotr!R9</f>
        <v>3.5951284689539906</v>
      </c>
      <c r="AD50" s="36">
        <f>solesG2organotr!S9</f>
        <v>6.5332248488200761</v>
      </c>
      <c r="AE50" s="36">
        <f>solesG2organotr!T9</f>
        <v>17.181056089169903</v>
      </c>
      <c r="AF50" s="36">
        <f>solesG2organotr!U9</f>
        <v>5.0455736081370732</v>
      </c>
      <c r="AG50" s="36">
        <f>solesG2organotr!V9</f>
        <v>15.289642733529273</v>
      </c>
      <c r="AH50" s="36">
        <f>solesG2organotr!W9</f>
        <v>22.098711615641999</v>
      </c>
      <c r="AI50" s="36">
        <f>solesG2organotr!X9</f>
        <v>5.3145441476879434</v>
      </c>
      <c r="AJ50" s="36">
        <f>solesG2organotr!Y9</f>
        <v>3.7769388931451267</v>
      </c>
      <c r="AK50" s="36">
        <f>solesG2organotr!Z9</f>
        <v>34.850286522605749</v>
      </c>
      <c r="AL50" s="36">
        <f>solesG2organotr!AA9</f>
        <v>21.904673198250414</v>
      </c>
      <c r="AM50" s="36">
        <f>solesG2organotr!AB9</f>
        <v>63.821093313172732</v>
      </c>
      <c r="AN50" s="36">
        <f>solesG2organotr!AC9</f>
        <v>2.0652386534499505</v>
      </c>
      <c r="AO50" s="36">
        <f>solesG2organotr!AD9</f>
        <v>5.7549149837423155</v>
      </c>
      <c r="AP50" s="36">
        <f>solesG2organotr!AE9</f>
        <v>11.525585901067586</v>
      </c>
      <c r="AQ50" s="36">
        <f>solesG2organotr!AF9</f>
        <v>19.761841778345104</v>
      </c>
      <c r="AR50" s="36">
        <f>solesG2organotr!AG9</f>
        <v>2.476903552667642</v>
      </c>
      <c r="AS50" s="35">
        <f>solesG2organotr!AH9</f>
        <v>2.0444350996007152</v>
      </c>
      <c r="AT50" s="36">
        <f>solesG2organotr!AI9</f>
        <v>0</v>
      </c>
      <c r="AU50" s="36">
        <f>solesG2organotr!AJ9</f>
        <v>0</v>
      </c>
      <c r="AV50" s="36">
        <f>solesG2organotr!AK9</f>
        <v>0</v>
      </c>
      <c r="AW50" s="36">
        <f>solesG2organotr!AL9</f>
        <v>0.78795195340936663</v>
      </c>
      <c r="AX50" s="36">
        <f>solesG2organotr!AM9</f>
        <v>0</v>
      </c>
      <c r="AY50" s="36">
        <f>solesG2organotr!AN9</f>
        <v>0</v>
      </c>
      <c r="AZ50" s="36">
        <f>solesG2organotr!AO9</f>
        <v>0.25856588206745934</v>
      </c>
      <c r="BA50" s="36">
        <f>solesG2organotr!AP9</f>
        <v>0</v>
      </c>
      <c r="BB50" s="36">
        <f>solesG2organotr!AQ9</f>
        <v>0.22456017956806604</v>
      </c>
      <c r="BC50" s="36">
        <f>solesG2organotr!AR9</f>
        <v>0.28161336483149435</v>
      </c>
      <c r="BD50" s="36">
        <f>solesG2organotr!AS9</f>
        <v>0</v>
      </c>
      <c r="BE50" s="36">
        <f>solesG2organotr!AT9</f>
        <v>0</v>
      </c>
      <c r="BF50" s="36">
        <f>solesG2organotr!AU9</f>
        <v>0</v>
      </c>
      <c r="BG50" s="36">
        <f>solesG2organotr!AV9</f>
        <v>0</v>
      </c>
      <c r="BH50" s="36">
        <f>solesG2organotr!AW9</f>
        <v>0</v>
      </c>
      <c r="BI50" s="36">
        <f>solesG2organotr!AX9</f>
        <v>0</v>
      </c>
      <c r="BJ50" s="36">
        <f>solesG2organotr!AY9</f>
        <v>3.2243011048146513</v>
      </c>
      <c r="BK50" s="36">
        <f>solesG2organotr!AZ9</f>
        <v>0</v>
      </c>
      <c r="BL50" s="36">
        <f>solesG2organotr!BA9</f>
        <v>0</v>
      </c>
      <c r="BM50" s="36">
        <f>solesG2organotr!BB9</f>
        <v>0</v>
      </c>
      <c r="BN50" s="36">
        <f>solesG2organotr!BC9</f>
        <v>0</v>
      </c>
      <c r="BO50" s="36">
        <f>solesG2organotr!BD9</f>
        <v>0</v>
      </c>
      <c r="BP50" s="36">
        <f>solesG2organotr!BE9</f>
        <v>0</v>
      </c>
      <c r="BQ50" s="36">
        <f>solesG2organotr!BF9</f>
        <v>0</v>
      </c>
      <c r="BR50" s="36">
        <f>solesG2organotr!BG9</f>
        <v>0</v>
      </c>
      <c r="BS50" s="36">
        <f>solesG2organotr!BH9</f>
        <v>0</v>
      </c>
      <c r="BT50" s="36">
        <f>solesG2organotr!BI9</f>
        <v>0</v>
      </c>
      <c r="BU50" s="36">
        <f>solesG2organotr!BJ9</f>
        <v>0</v>
      </c>
    </row>
    <row r="51" spans="1:73" x14ac:dyDescent="0.3">
      <c r="A51" s="117">
        <v>2018</v>
      </c>
      <c r="B51" s="119">
        <v>43405</v>
      </c>
      <c r="C51" s="486">
        <v>43419</v>
      </c>
      <c r="E51" s="117" t="s">
        <v>309</v>
      </c>
      <c r="F51" s="117" t="s">
        <v>254</v>
      </c>
      <c r="G51" s="117" t="s">
        <v>272</v>
      </c>
      <c r="H51" s="117" t="s">
        <v>296</v>
      </c>
      <c r="I51" s="117" t="s">
        <v>271</v>
      </c>
      <c r="J51" s="121">
        <v>27.5</v>
      </c>
      <c r="L51" s="121">
        <v>24.5</v>
      </c>
      <c r="M51" s="42">
        <v>249.089</v>
      </c>
      <c r="O51" s="117">
        <v>3.51</v>
      </c>
      <c r="P51" s="117">
        <v>3.56</v>
      </c>
      <c r="Q51" s="36">
        <f t="shared" si="0"/>
        <v>1.1977232156273478</v>
      </c>
      <c r="S51" s="36">
        <v>65.348452408354007</v>
      </c>
      <c r="T51" s="117">
        <v>25.23</v>
      </c>
      <c r="U51" s="117">
        <v>-16.351500000000001</v>
      </c>
      <c r="V51" s="117">
        <v>13.311</v>
      </c>
      <c r="W51" s="474">
        <f>solesG2organotr!L10</f>
        <v>576.0195983852509</v>
      </c>
      <c r="X51" s="476">
        <f>solesG2organotr!M10</f>
        <v>1.8438337506285698</v>
      </c>
      <c r="Y51" s="476">
        <f>solesG2organotr!N10</f>
        <v>12.680937827206153</v>
      </c>
      <c r="Z51" s="35">
        <f>solesG2organotr!O10</f>
        <v>8.6203862839188172</v>
      </c>
      <c r="AA51" s="36">
        <f>solesG2organotr!P10</f>
        <v>1.8853800302058896</v>
      </c>
      <c r="AB51" s="36">
        <f>solesG2organotr!Q10</f>
        <v>24.296437010961682</v>
      </c>
      <c r="AC51" s="36">
        <f>solesG2organotr!R10</f>
        <v>40.815632456844469</v>
      </c>
      <c r="AD51" s="36">
        <f>solesG2organotr!S10</f>
        <v>71.582011095721626</v>
      </c>
      <c r="AE51" s="36">
        <f>solesG2organotr!T10</f>
        <v>224.43237856828227</v>
      </c>
      <c r="AF51" s="36">
        <f>solesG2organotr!U10</f>
        <v>32.993347905978865</v>
      </c>
      <c r="AG51" s="36">
        <f>solesG2organotr!V10</f>
        <v>186.67467030160336</v>
      </c>
      <c r="AH51" s="36">
        <f>solesG2organotr!W10</f>
        <v>169.68578708985277</v>
      </c>
      <c r="AI51" s="36">
        <f>solesG2organotr!X10</f>
        <v>50.475182702758417</v>
      </c>
      <c r="AJ51" s="36">
        <f>solesG2organotr!Y10</f>
        <v>50.600561093371375</v>
      </c>
      <c r="AK51" s="36">
        <f>solesG2organotr!Z10</f>
        <v>287.6162035799249</v>
      </c>
      <c r="AL51" s="36">
        <f>solesG2organotr!AA10</f>
        <v>210.59189178444947</v>
      </c>
      <c r="AM51" s="36">
        <f>solesG2organotr!AB10</f>
        <v>504.74261627799626</v>
      </c>
      <c r="AN51" s="36">
        <f>solesG2organotr!AC10</f>
        <v>15.223970997743777</v>
      </c>
      <c r="AO51" s="36">
        <f>solesG2organotr!AD10</f>
        <v>43.149682367012467</v>
      </c>
      <c r="AP51" s="36">
        <f>solesG2organotr!AE10</f>
        <v>96.524888157240369</v>
      </c>
      <c r="AQ51" s="36">
        <f>solesG2organotr!AF10</f>
        <v>127.273240331179</v>
      </c>
      <c r="AR51" s="36">
        <f>solesG2organotr!AG10</f>
        <v>9.6403013193578673</v>
      </c>
      <c r="AS51" s="35">
        <f>solesG2organotr!AH10</f>
        <v>0</v>
      </c>
      <c r="AT51" s="36">
        <f>solesG2organotr!AI10</f>
        <v>0</v>
      </c>
      <c r="AU51" s="36">
        <f>solesG2organotr!AJ10</f>
        <v>0</v>
      </c>
      <c r="AV51" s="36">
        <f>solesG2organotr!AK10</f>
        <v>0</v>
      </c>
      <c r="AW51" s="36">
        <f>solesG2organotr!AL10</f>
        <v>0</v>
      </c>
      <c r="AX51" s="36">
        <f>solesG2organotr!AM10</f>
        <v>0</v>
      </c>
      <c r="AY51" s="36">
        <f>solesG2organotr!AN10</f>
        <v>0.21012066365007542</v>
      </c>
      <c r="AZ51" s="36">
        <f>solesG2organotr!AO10</f>
        <v>0.2757466063348416</v>
      </c>
      <c r="BA51" s="36">
        <f>solesG2organotr!AP10</f>
        <v>0</v>
      </c>
      <c r="BB51" s="36">
        <f>solesG2organotr!AQ10</f>
        <v>0.38690799396681747</v>
      </c>
      <c r="BC51" s="36">
        <f>solesG2organotr!AR10</f>
        <v>0</v>
      </c>
      <c r="BD51" s="36">
        <f>solesG2organotr!AS10</f>
        <v>0</v>
      </c>
      <c r="BE51" s="36">
        <f>solesG2organotr!AT10</f>
        <v>0</v>
      </c>
      <c r="BF51" s="36">
        <f>solesG2organotr!AU10</f>
        <v>0</v>
      </c>
      <c r="BG51" s="36">
        <f>solesG2organotr!AV10</f>
        <v>0</v>
      </c>
      <c r="BH51" s="36">
        <f>solesG2organotr!AW10</f>
        <v>0</v>
      </c>
      <c r="BI51" s="36">
        <f>solesG2organotr!AX10</f>
        <v>0</v>
      </c>
      <c r="BJ51" s="36">
        <f>solesG2organotr!AY10</f>
        <v>2.9032053943749445</v>
      </c>
      <c r="BK51" s="36">
        <f>solesG2organotr!AZ10</f>
        <v>0</v>
      </c>
      <c r="BL51" s="36">
        <f>solesG2organotr!BA10</f>
        <v>0</v>
      </c>
      <c r="BM51" s="36">
        <f>solesG2organotr!BB10</f>
        <v>0</v>
      </c>
      <c r="BN51" s="36">
        <f>solesG2organotr!BC10</f>
        <v>0</v>
      </c>
      <c r="BO51" s="36">
        <f>solesG2organotr!BD10</f>
        <v>0</v>
      </c>
      <c r="BP51" s="36">
        <f>solesG2organotr!BE10</f>
        <v>0</v>
      </c>
      <c r="BQ51" s="36">
        <f>solesG2organotr!BF10</f>
        <v>0</v>
      </c>
      <c r="BR51" s="36">
        <f>solesG2organotr!BG10</f>
        <v>0</v>
      </c>
      <c r="BS51" s="36">
        <f>solesG2organotr!BH10</f>
        <v>0</v>
      </c>
      <c r="BT51" s="36">
        <f>solesG2organotr!BI10</f>
        <v>0</v>
      </c>
      <c r="BU51" s="36">
        <f>solesG2organotr!BJ10</f>
        <v>0</v>
      </c>
    </row>
    <row r="52" spans="1:73" x14ac:dyDescent="0.3">
      <c r="A52" s="117">
        <v>2018</v>
      </c>
      <c r="B52" s="119">
        <v>43405</v>
      </c>
      <c r="C52" s="486">
        <v>43419</v>
      </c>
      <c r="E52" s="117" t="s">
        <v>309</v>
      </c>
      <c r="F52" s="117" t="s">
        <v>254</v>
      </c>
      <c r="G52" s="117" t="s">
        <v>272</v>
      </c>
      <c r="H52" s="117" t="s">
        <v>294</v>
      </c>
      <c r="I52" s="117" t="s">
        <v>271</v>
      </c>
      <c r="J52" s="121">
        <v>26</v>
      </c>
      <c r="L52" s="121">
        <v>22.5</v>
      </c>
      <c r="M52" s="42">
        <v>193.09399999999999</v>
      </c>
      <c r="O52" s="117">
        <v>1.41</v>
      </c>
      <c r="P52" s="117">
        <v>1.35</v>
      </c>
      <c r="Q52" s="36">
        <f t="shared" si="0"/>
        <v>1.0986231224396903</v>
      </c>
      <c r="S52" s="120">
        <v>75.551507678511371</v>
      </c>
      <c r="T52" s="117">
        <v>9</v>
      </c>
      <c r="U52" s="117">
        <v>-15.984500000000001</v>
      </c>
      <c r="V52" s="117">
        <v>12.311</v>
      </c>
      <c r="W52" s="474">
        <f>solesG2organotr!L11</f>
        <v>41.288025371211901</v>
      </c>
      <c r="X52" s="476">
        <f>solesG2organotr!M11</f>
        <v>4.2678232027780272</v>
      </c>
      <c r="Y52" s="476">
        <f>solesG2organotr!N11</f>
        <v>20.100497603938404</v>
      </c>
      <c r="Z52" s="35">
        <f>solesG2organotr!O11</f>
        <v>1.747903654507333</v>
      </c>
      <c r="AA52" s="36">
        <f>solesG2organotr!P11</f>
        <v>0.26204011215436868</v>
      </c>
      <c r="AB52" s="36">
        <f>solesG2organotr!Q11</f>
        <v>2.0342064922191962</v>
      </c>
      <c r="AC52" s="36">
        <f>solesG2organotr!R11</f>
        <v>3.939556730630736</v>
      </c>
      <c r="AD52" s="36">
        <f>solesG2organotr!S11</f>
        <v>7.7492878558070801</v>
      </c>
      <c r="AE52" s="36">
        <f>solesG2organotr!T11</f>
        <v>24.399224640411003</v>
      </c>
      <c r="AF52" s="36">
        <f>solesG2organotr!U11</f>
        <v>6.0845043689363472</v>
      </c>
      <c r="AG52" s="36">
        <f>solesG2organotr!V11</f>
        <v>23.961231072931113</v>
      </c>
      <c r="AH52" s="36">
        <f>solesG2organotr!W11</f>
        <v>35.129244553694633</v>
      </c>
      <c r="AI52" s="36">
        <f>solesG2organotr!X11</f>
        <v>10.247476944392901</v>
      </c>
      <c r="AJ52" s="36">
        <f>solesG2organotr!Y11</f>
        <v>8.1143996449239069</v>
      </c>
      <c r="AK52" s="36">
        <f>solesG2organotr!Z11</f>
        <v>69.34771090248492</v>
      </c>
      <c r="AL52" s="36">
        <f>solesG2organotr!AA11</f>
        <v>34.855372044260669</v>
      </c>
      <c r="AM52" s="36">
        <f>solesG2organotr!AB11</f>
        <v>113.87722602843931</v>
      </c>
      <c r="AN52" s="36">
        <f>solesG2organotr!AC11</f>
        <v>2.0033670375456873</v>
      </c>
      <c r="AO52" s="36">
        <f>solesG2organotr!AD11</f>
        <v>7.9077617241409168</v>
      </c>
      <c r="AP52" s="36">
        <f>solesG2organotr!AE11</f>
        <v>13.590664694948883</v>
      </c>
      <c r="AQ52" s="36">
        <f>solesG2organotr!AF11</f>
        <v>39.550824241758576</v>
      </c>
      <c r="AR52" s="36">
        <f>solesG2organotr!AG11</f>
        <v>2.8109302327942562</v>
      </c>
      <c r="AS52" s="35">
        <f>solesG2organotr!AH11</f>
        <v>1.572509364362725</v>
      </c>
      <c r="AT52" s="36">
        <f>solesG2organotr!AI11</f>
        <v>0</v>
      </c>
      <c r="AU52" s="36">
        <f>solesG2organotr!AJ11</f>
        <v>0</v>
      </c>
      <c r="AV52" s="36">
        <f>solesG2organotr!AK11</f>
        <v>0</v>
      </c>
      <c r="AW52" s="36">
        <f>solesG2organotr!AL11</f>
        <v>0.99866833777220743</v>
      </c>
      <c r="AX52" s="36">
        <f>solesG2organotr!AM11</f>
        <v>0.81367584853148534</v>
      </c>
      <c r="AY52" s="36">
        <f>solesG2organotr!AN11</f>
        <v>0.34624784584051382</v>
      </c>
      <c r="AZ52" s="36">
        <f>solesG2organotr!AO11</f>
        <v>0.44917750274165752</v>
      </c>
      <c r="BA52" s="36">
        <f>solesG2organotr!AP11</f>
        <v>0</v>
      </c>
      <c r="BB52" s="36">
        <f>solesG2organotr!AQ11</f>
        <v>0</v>
      </c>
      <c r="BC52" s="36">
        <f>solesG2organotr!AR11</f>
        <v>0.35990378855599892</v>
      </c>
      <c r="BD52" s="36">
        <f>solesG2organotr!AS11</f>
        <v>0</v>
      </c>
      <c r="BE52" s="36">
        <f>solesG2organotr!AT11</f>
        <v>0</v>
      </c>
      <c r="BF52" s="36">
        <f>solesG2organotr!AU11</f>
        <v>0</v>
      </c>
      <c r="BG52" s="36">
        <f>solesG2organotr!AV11</f>
        <v>0</v>
      </c>
      <c r="BH52" s="36">
        <f>solesG2organotr!AW11</f>
        <v>0</v>
      </c>
      <c r="BI52" s="36">
        <f>solesG2organotr!AX11</f>
        <v>0</v>
      </c>
      <c r="BJ52" s="36">
        <f>solesG2organotr!AY11</f>
        <v>5.8642098957709354</v>
      </c>
      <c r="BK52" s="36">
        <f>solesG2organotr!AZ11</f>
        <v>0</v>
      </c>
      <c r="BL52" s="36">
        <f>solesG2organotr!BA11</f>
        <v>0</v>
      </c>
      <c r="BM52" s="36">
        <f>solesG2organotr!BB11</f>
        <v>0</v>
      </c>
      <c r="BN52" s="36">
        <f>solesG2organotr!BC11</f>
        <v>0</v>
      </c>
      <c r="BO52" s="36">
        <f>solesG2organotr!BD11</f>
        <v>0</v>
      </c>
      <c r="BP52" s="36">
        <f>solesG2organotr!BE11</f>
        <v>0</v>
      </c>
      <c r="BQ52" s="36">
        <f>solesG2organotr!BF11</f>
        <v>0</v>
      </c>
      <c r="BR52" s="36">
        <f>solesG2organotr!BG11</f>
        <v>0</v>
      </c>
      <c r="BS52" s="36">
        <f>solesG2organotr!BH11</f>
        <v>0</v>
      </c>
      <c r="BT52" s="36">
        <f>solesG2organotr!BI11</f>
        <v>0</v>
      </c>
      <c r="BU52" s="36">
        <f>solesG2organotr!BJ11</f>
        <v>0</v>
      </c>
    </row>
    <row r="53" spans="1:73" x14ac:dyDescent="0.3">
      <c r="A53" s="117">
        <v>2018</v>
      </c>
      <c r="B53" s="119">
        <v>43405</v>
      </c>
      <c r="C53" s="486">
        <v>43419</v>
      </c>
      <c r="E53" s="117" t="s">
        <v>309</v>
      </c>
      <c r="F53" s="117" t="s">
        <v>254</v>
      </c>
      <c r="G53" s="117" t="s">
        <v>272</v>
      </c>
      <c r="H53" s="117" t="s">
        <v>297</v>
      </c>
      <c r="I53" s="117" t="s">
        <v>271</v>
      </c>
      <c r="J53" s="121">
        <v>27.5</v>
      </c>
      <c r="L53" s="121">
        <v>24</v>
      </c>
      <c r="M53" s="42">
        <v>207.34899999999999</v>
      </c>
      <c r="O53" s="117">
        <v>3.46</v>
      </c>
      <c r="P53" s="117">
        <v>3.67</v>
      </c>
      <c r="Q53" s="36">
        <f t="shared" si="0"/>
        <v>0.99701998497370392</v>
      </c>
      <c r="S53" s="36">
        <v>69.820874569332744</v>
      </c>
      <c r="T53" s="36">
        <v>2.7790922953972372</v>
      </c>
      <c r="U53" s="117">
        <v>-16.1675</v>
      </c>
      <c r="V53" s="117">
        <v>13.934000000000001</v>
      </c>
      <c r="W53" s="474">
        <f>solesG2organotr!L12</f>
        <v>141.30673501658222</v>
      </c>
      <c r="X53" s="476">
        <f>solesG2organotr!M12</f>
        <v>4.9212316717736702</v>
      </c>
      <c r="Y53" s="476">
        <f>solesG2organotr!N12</f>
        <v>23.177906095670409</v>
      </c>
      <c r="Z53" s="35">
        <f>solesG2organotr!O12</f>
        <v>2.21</v>
      </c>
      <c r="AA53" s="36">
        <f>solesG2organotr!P12</f>
        <v>0.85782073406325998</v>
      </c>
      <c r="AB53" s="36">
        <f>solesG2organotr!Q12</f>
        <v>4.1237673358117704</v>
      </c>
      <c r="AC53" s="36">
        <f>solesG2organotr!R12</f>
        <v>8.0694083519588506</v>
      </c>
      <c r="AD53" s="36">
        <f>solesG2organotr!S12</f>
        <v>14.260170634986988</v>
      </c>
      <c r="AE53" s="36">
        <f>solesG2organotr!T12</f>
        <v>44.580747374684194</v>
      </c>
      <c r="AF53" s="36">
        <f>solesG2organotr!U12</f>
        <v>8.214601945787356</v>
      </c>
      <c r="AG53" s="36">
        <f>solesG2organotr!V12</f>
        <v>34.86036420216017</v>
      </c>
      <c r="AH53" s="36">
        <f>solesG2organotr!W12</f>
        <v>50.053464650695766</v>
      </c>
      <c r="AI53" s="36">
        <f>solesG2organotr!X12</f>
        <v>12.943627316461775</v>
      </c>
      <c r="AJ53" s="36">
        <f>solesG2organotr!Y12</f>
        <v>9.6084030114847394</v>
      </c>
      <c r="AK53" s="36">
        <f>solesG2organotr!Z12</f>
        <v>88.84032913589958</v>
      </c>
      <c r="AL53" s="36">
        <f>solesG2organotr!AA12</f>
        <v>47.881000968561651</v>
      </c>
      <c r="AM53" s="36">
        <f>solesG2organotr!AB12</f>
        <v>158.55102385691362</v>
      </c>
      <c r="AN53" s="36">
        <f>solesG2organotr!AC12</f>
        <v>3.1918619508088697</v>
      </c>
      <c r="AO53" s="36">
        <f>solesG2organotr!AD12</f>
        <v>10.477243118956363</v>
      </c>
      <c r="AP53" s="36">
        <f>solesG2organotr!AE12</f>
        <v>18.675075130176552</v>
      </c>
      <c r="AQ53" s="36">
        <f>solesG2organotr!AF12</f>
        <v>52.694170919803383</v>
      </c>
      <c r="AR53" s="36">
        <f>solesG2organotr!AG12</f>
        <v>3.7809826090320255</v>
      </c>
      <c r="AS53" s="35">
        <f>solesG2organotr!AH12</f>
        <v>0</v>
      </c>
      <c r="AT53" s="36">
        <f>solesG2organotr!AI12</f>
        <v>0</v>
      </c>
      <c r="AU53" s="36">
        <f>solesG2organotr!AJ12</f>
        <v>0</v>
      </c>
      <c r="AV53" s="36">
        <f>solesG2organotr!AK12</f>
        <v>0</v>
      </c>
      <c r="AW53" s="36">
        <f>solesG2organotr!AL12</f>
        <v>1.0832907451464149</v>
      </c>
      <c r="AX53" s="36">
        <f>solesG2organotr!AM12</f>
        <v>0.91658485933804301</v>
      </c>
      <c r="AY53" s="36">
        <f>solesG2organotr!AN12</f>
        <v>0.38667430316914841</v>
      </c>
      <c r="AZ53" s="36">
        <f>solesG2organotr!AO12</f>
        <v>0.49692483919288039</v>
      </c>
      <c r="BA53" s="36">
        <f>solesG2organotr!AP12</f>
        <v>0</v>
      </c>
      <c r="BB53" s="36">
        <f>solesG2organotr!AQ12</f>
        <v>0</v>
      </c>
      <c r="BC53" s="36">
        <f>solesG2organotr!AR12</f>
        <v>0.46038503867491132</v>
      </c>
      <c r="BD53" s="36">
        <f>solesG2organotr!AS12</f>
        <v>0</v>
      </c>
      <c r="BE53" s="36">
        <f>solesG2organotr!AT12</f>
        <v>0</v>
      </c>
      <c r="BF53" s="36">
        <f>solesG2organotr!AU12</f>
        <v>0</v>
      </c>
      <c r="BG53" s="36">
        <f>solesG2organotr!AV12</f>
        <v>0</v>
      </c>
      <c r="BH53" s="36">
        <f>solesG2organotr!AW12</f>
        <v>0</v>
      </c>
      <c r="BI53" s="36">
        <f>solesG2organotr!AX12</f>
        <v>0</v>
      </c>
      <c r="BJ53" s="36">
        <f>solesG2organotr!AY12</f>
        <v>5.9153364121223424</v>
      </c>
      <c r="BK53" s="36">
        <f>solesG2organotr!AZ12</f>
        <v>0</v>
      </c>
      <c r="BL53" s="36">
        <f>solesG2organotr!BA12</f>
        <v>0</v>
      </c>
      <c r="BM53" s="36">
        <f>solesG2organotr!BB12</f>
        <v>0</v>
      </c>
      <c r="BN53" s="36">
        <f>solesG2organotr!BC12</f>
        <v>0</v>
      </c>
      <c r="BO53" s="36">
        <f>solesG2organotr!BD12</f>
        <v>0</v>
      </c>
      <c r="BP53" s="36">
        <f>solesG2organotr!BE12</f>
        <v>0</v>
      </c>
      <c r="BQ53" s="36">
        <f>solesG2organotr!BF12</f>
        <v>0</v>
      </c>
      <c r="BR53" s="36">
        <f>solesG2organotr!BG12</f>
        <v>0</v>
      </c>
      <c r="BS53" s="36">
        <f>solesG2organotr!BH12</f>
        <v>0</v>
      </c>
      <c r="BT53" s="36">
        <f>solesG2organotr!BI12</f>
        <v>0</v>
      </c>
      <c r="BU53" s="36">
        <f>solesG2organotr!BJ12</f>
        <v>0</v>
      </c>
    </row>
    <row r="54" spans="1:73" x14ac:dyDescent="0.3">
      <c r="A54" s="117">
        <v>2018</v>
      </c>
      <c r="B54" s="119">
        <v>43405</v>
      </c>
      <c r="C54" s="486">
        <v>43419</v>
      </c>
      <c r="E54" s="117" t="s">
        <v>309</v>
      </c>
      <c r="F54" s="117" t="s">
        <v>254</v>
      </c>
      <c r="G54" s="117" t="s">
        <v>272</v>
      </c>
      <c r="H54" s="117" t="s">
        <v>298</v>
      </c>
      <c r="I54" s="117" t="s">
        <v>268</v>
      </c>
      <c r="J54" s="121">
        <v>27.5</v>
      </c>
      <c r="L54" s="121">
        <v>24</v>
      </c>
      <c r="M54" s="42">
        <v>199.26</v>
      </c>
      <c r="Q54" s="36">
        <f t="shared" si="0"/>
        <v>0.95812471825694967</v>
      </c>
      <c r="S54" s="36"/>
      <c r="T54" s="36"/>
      <c r="W54" s="244"/>
      <c r="X54" s="128"/>
      <c r="Y54" s="128"/>
      <c r="Z54" s="35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</row>
    <row r="55" spans="1:73" x14ac:dyDescent="0.3">
      <c r="A55" s="117">
        <v>2018</v>
      </c>
      <c r="B55" s="119">
        <v>43405</v>
      </c>
      <c r="C55" s="486">
        <v>43419</v>
      </c>
      <c r="E55" s="117" t="s">
        <v>309</v>
      </c>
      <c r="F55" s="117" t="s">
        <v>254</v>
      </c>
      <c r="G55" s="117" t="s">
        <v>272</v>
      </c>
      <c r="H55" s="117" t="s">
        <v>301</v>
      </c>
      <c r="I55" s="117" t="s">
        <v>271</v>
      </c>
      <c r="J55" s="121">
        <v>28.5</v>
      </c>
      <c r="L55" s="121">
        <v>25</v>
      </c>
      <c r="M55" s="42">
        <v>250.34899999999999</v>
      </c>
      <c r="O55" s="117">
        <v>1.72</v>
      </c>
      <c r="P55" s="117">
        <v>4.79</v>
      </c>
      <c r="Q55" s="36">
        <f t="shared" si="0"/>
        <v>1.0814620423018149</v>
      </c>
      <c r="S55" s="120">
        <v>70.331297267111395</v>
      </c>
      <c r="T55" s="117">
        <v>12.52</v>
      </c>
      <c r="U55" s="117">
        <v>-14.9915</v>
      </c>
      <c r="V55" s="117">
        <v>13.618000000000002</v>
      </c>
      <c r="W55" s="474">
        <f>solesG2organotr!L14</f>
        <v>94.725754011850583</v>
      </c>
      <c r="X55" s="476">
        <f>solesG2organotr!M14</f>
        <v>4.6486183588564094</v>
      </c>
      <c r="Y55" s="476">
        <f>solesG2organotr!N14</f>
        <v>21.893958054071998</v>
      </c>
      <c r="Z55" s="35">
        <f>solesG2organotr!O14</f>
        <v>1.7313613016481368</v>
      </c>
      <c r="AA55" s="36">
        <f>solesG2organotr!P14</f>
        <v>0.64927248486543343</v>
      </c>
      <c r="AB55" s="36">
        <f>solesG2organotr!Q14</f>
        <v>3.4639237750710654</v>
      </c>
      <c r="AC55" s="36">
        <f>solesG2organotr!R14</f>
        <v>6.5773818368531289</v>
      </c>
      <c r="AD55" s="36">
        <f>solesG2organotr!S14</f>
        <v>9.0187626399395313</v>
      </c>
      <c r="AE55" s="36">
        <f>solesG2organotr!T14</f>
        <v>34.010684667077818</v>
      </c>
      <c r="AF55" s="36">
        <f>solesG2organotr!U14</f>
        <v>5.8020833346427763</v>
      </c>
      <c r="AG55" s="36">
        <f>solesG2organotr!V14</f>
        <v>27.851534157099511</v>
      </c>
      <c r="AH55" s="36">
        <f>solesG2organotr!W14</f>
        <v>33.571357575531522</v>
      </c>
      <c r="AI55" s="36">
        <f>solesG2organotr!X14</f>
        <v>8.8653666335172581</v>
      </c>
      <c r="AJ55" s="36">
        <f>solesG2organotr!Y14</f>
        <v>12.337371651819133</v>
      </c>
      <c r="AK55" s="36">
        <f>solesG2organotr!Z14</f>
        <v>69.940941096743501</v>
      </c>
      <c r="AL55" s="36">
        <f>solesG2organotr!AA14</f>
        <v>44.793826750405032</v>
      </c>
      <c r="AM55" s="36">
        <f>solesG2organotr!AB14</f>
        <v>134.6076709817967</v>
      </c>
      <c r="AN55" s="36">
        <f>solesG2organotr!AC14</f>
        <v>2.6407102958129185</v>
      </c>
      <c r="AO55" s="36">
        <f>solesG2organotr!AD14</f>
        <v>8.9166001361704197</v>
      </c>
      <c r="AP55" s="36">
        <f>solesG2organotr!AE14</f>
        <v>20.556588492257049</v>
      </c>
      <c r="AQ55" s="36">
        <f>solesG2organotr!AF14</f>
        <v>47.579001377071549</v>
      </c>
      <c r="AR55" s="36">
        <f>solesG2organotr!AG14</f>
        <v>3.7233049309340345</v>
      </c>
      <c r="AS55" s="35">
        <f>solesG2organotr!AH14</f>
        <v>0</v>
      </c>
      <c r="AT55" s="36">
        <f>solesG2organotr!AI14</f>
        <v>0</v>
      </c>
      <c r="AU55" s="36">
        <f>solesG2organotr!AJ14</f>
        <v>0</v>
      </c>
      <c r="AV55" s="36">
        <f>solesG2organotr!AK14</f>
        <v>0</v>
      </c>
      <c r="AW55" s="36">
        <f>solesG2organotr!AL14</f>
        <v>0.55348746081504707</v>
      </c>
      <c r="AX55" s="36">
        <f>solesG2organotr!AM14</f>
        <v>1.2059128498276572</v>
      </c>
      <c r="AY55" s="36">
        <f>solesG2organotr!AN14</f>
        <v>0.47841813359054741</v>
      </c>
      <c r="AZ55" s="36">
        <f>solesG2organotr!AO14</f>
        <v>0.43563720761996633</v>
      </c>
      <c r="BA55" s="36">
        <f>solesG2organotr!AP14</f>
        <v>0.21219857728478422</v>
      </c>
      <c r="BB55" s="36">
        <f>solesG2organotr!AQ14</f>
        <v>0.44483361466120092</v>
      </c>
      <c r="BC55" s="36">
        <f>solesG2organotr!AR14</f>
        <v>0</v>
      </c>
      <c r="BD55" s="36">
        <f>solesG2organotr!AS14</f>
        <v>0</v>
      </c>
      <c r="BE55" s="36">
        <f>solesG2organotr!AT14</f>
        <v>0</v>
      </c>
      <c r="BF55" s="36">
        <f>solesG2organotr!AU14</f>
        <v>0</v>
      </c>
      <c r="BG55" s="36">
        <f>solesG2organotr!AV14</f>
        <v>0</v>
      </c>
      <c r="BH55" s="36">
        <f>solesG2organotr!AW14</f>
        <v>0</v>
      </c>
      <c r="BI55" s="36">
        <f>solesG2organotr!AX14</f>
        <v>0</v>
      </c>
      <c r="BJ55" s="36">
        <f>solesG2organotr!AY14</f>
        <v>4.9301350019149215</v>
      </c>
      <c r="BK55" s="36">
        <f>solesG2organotr!AZ14</f>
        <v>0</v>
      </c>
      <c r="BL55" s="36">
        <f>solesG2organotr!BA14</f>
        <v>0</v>
      </c>
      <c r="BM55" s="36">
        <f>solesG2organotr!BB14</f>
        <v>0</v>
      </c>
      <c r="BN55" s="36">
        <f>solesG2organotr!BC14</f>
        <v>0</v>
      </c>
      <c r="BO55" s="36">
        <f>solesG2organotr!BD14</f>
        <v>0</v>
      </c>
      <c r="BP55" s="36">
        <f>solesG2organotr!BE14</f>
        <v>0</v>
      </c>
      <c r="BQ55" s="36">
        <f>solesG2organotr!BF14</f>
        <v>0</v>
      </c>
      <c r="BR55" s="36">
        <f>solesG2organotr!BG14</f>
        <v>0</v>
      </c>
      <c r="BS55" s="36">
        <f>solesG2organotr!BH14</f>
        <v>0</v>
      </c>
      <c r="BT55" s="36">
        <f>solesG2organotr!BI14</f>
        <v>0</v>
      </c>
      <c r="BU55" s="36">
        <f>solesG2organotr!BJ14</f>
        <v>0</v>
      </c>
    </row>
    <row r="56" spans="1:73" x14ac:dyDescent="0.3">
      <c r="A56" s="117">
        <v>2018</v>
      </c>
      <c r="B56" s="119">
        <v>43405</v>
      </c>
      <c r="C56" s="486">
        <v>43419</v>
      </c>
      <c r="E56" s="117" t="s">
        <v>309</v>
      </c>
      <c r="F56" s="117" t="s">
        <v>254</v>
      </c>
      <c r="G56" s="117" t="s">
        <v>276</v>
      </c>
      <c r="H56" s="117" t="s">
        <v>299</v>
      </c>
      <c r="I56" s="117" t="s">
        <v>271</v>
      </c>
      <c r="J56" s="121">
        <v>28</v>
      </c>
      <c r="L56" s="121">
        <v>24.8</v>
      </c>
      <c r="M56" s="42">
        <v>230.53700000000001</v>
      </c>
      <c r="O56" s="117">
        <v>3.21</v>
      </c>
      <c r="P56" s="117">
        <v>5.19</v>
      </c>
      <c r="Q56" s="36">
        <f t="shared" si="0"/>
        <v>1.0501867711370263</v>
      </c>
      <c r="S56" s="120">
        <v>73.349559818418768</v>
      </c>
      <c r="T56" s="117">
        <v>13.2</v>
      </c>
      <c r="U56" s="117">
        <v>-15.0875</v>
      </c>
      <c r="V56" s="117">
        <v>13.407</v>
      </c>
      <c r="W56" s="481">
        <f>solesG2organotr!L48</f>
        <v>80.442276501501794</v>
      </c>
      <c r="X56" s="484">
        <f>solesG2organotr!M48</f>
        <v>4.4451081176044918</v>
      </c>
      <c r="Y56" s="484">
        <f>solesG2organotr!N48</f>
        <v>20.776394168770679</v>
      </c>
      <c r="Z56" s="243">
        <f>solesG2organotr!O48</f>
        <v>1.4162643953632987</v>
      </c>
      <c r="AA56" s="117">
        <f>solesG2organotr!P48</f>
        <v>0.49896730521416244</v>
      </c>
      <c r="AB56" s="117">
        <f>solesG2organotr!Q48</f>
        <v>1.9621726275477231</v>
      </c>
      <c r="AC56" s="117">
        <f>solesG2organotr!R48</f>
        <v>3.6590091462740668</v>
      </c>
      <c r="AD56" s="117">
        <f>solesG2organotr!S48</f>
        <v>6.6325397925362948</v>
      </c>
      <c r="AE56" s="117">
        <f>solesG2organotr!T48</f>
        <v>17.547105363019917</v>
      </c>
      <c r="AF56" s="117">
        <f>solesG2organotr!U48</f>
        <v>5.1134430649431817</v>
      </c>
      <c r="AG56" s="117">
        <f>solesG2organotr!V48</f>
        <v>15.642544757570922</v>
      </c>
      <c r="AH56" s="117">
        <f>solesG2organotr!W48</f>
        <v>22.489626608968877</v>
      </c>
      <c r="AI56" s="117">
        <f>solesG2organotr!X48</f>
        <v>5.4881518651853769</v>
      </c>
      <c r="AJ56" s="117">
        <f>solesG2organotr!Y48</f>
        <v>3.9389111370392302</v>
      </c>
      <c r="AK56" s="117">
        <f>solesG2organotr!Z48</f>
        <v>35.995067292091605</v>
      </c>
      <c r="AL56" s="117">
        <f>solesG2organotr!AA48</f>
        <v>22.6284349066371</v>
      </c>
      <c r="AM56" s="117">
        <f>solesG2organotr!AB48</f>
        <v>65.722256236902112</v>
      </c>
      <c r="AN56" s="117">
        <f>solesG2organotr!AC48</f>
        <v>2.1146337543654266</v>
      </c>
      <c r="AO56" s="117">
        <f>solesG2organotr!AD48</f>
        <v>6.1580459811091197</v>
      </c>
      <c r="AP56" s="117">
        <f>solesG2organotr!AE48</f>
        <v>11.855408045922816</v>
      </c>
      <c r="AQ56" s="117">
        <f>solesG2organotr!AF48</f>
        <v>20.511880559387549</v>
      </c>
      <c r="AR56" s="117">
        <f>solesG2organotr!AG48</f>
        <v>2.6568538505269235</v>
      </c>
      <c r="AS56" s="35">
        <f>solesG2organotr!AH48</f>
        <v>1.983041276991973</v>
      </c>
      <c r="AT56" s="36">
        <f>solesG2organotr!AI48</f>
        <v>0</v>
      </c>
      <c r="AU56" s="36">
        <f>solesG2organotr!AJ48</f>
        <v>0</v>
      </c>
      <c r="AV56" s="36">
        <f>solesG2organotr!AK48</f>
        <v>6.2553152393658731E-2</v>
      </c>
      <c r="AW56" s="36">
        <f>solesG2organotr!AL48</f>
        <v>0.84292774783177904</v>
      </c>
      <c r="AX56" s="36">
        <f>solesG2organotr!AM48</f>
        <v>4.9781065710052586E-2</v>
      </c>
      <c r="AY56" s="36">
        <f>solesG2organotr!AN48</f>
        <v>2.2891455242367027E-2</v>
      </c>
      <c r="AZ56" s="36">
        <f>solesG2organotr!AO48</f>
        <v>0.27171088986120701</v>
      </c>
      <c r="BA56" s="36">
        <f>solesG2organotr!AP48</f>
        <v>1.8166974052117677E-3</v>
      </c>
      <c r="BB56" s="36">
        <f>solesG2organotr!AQ48</f>
        <v>0.2294174402098855</v>
      </c>
      <c r="BC56" s="36">
        <f>solesG2organotr!AR48</f>
        <v>0.31367035014005579</v>
      </c>
      <c r="BD56" s="36">
        <f>solesG2organotr!AS48</f>
        <v>0</v>
      </c>
      <c r="BE56" s="36">
        <f>solesG2organotr!AT48</f>
        <v>0</v>
      </c>
      <c r="BF56" s="36">
        <f>solesG2organotr!AU48</f>
        <v>0</v>
      </c>
      <c r="BG56" s="36">
        <f>solesG2organotr!AV48</f>
        <v>0</v>
      </c>
      <c r="BH56" s="36">
        <f>solesG2organotr!AW48</f>
        <v>0</v>
      </c>
      <c r="BI56" s="36">
        <f>solesG2organotr!AX48</f>
        <v>0</v>
      </c>
      <c r="BJ56" s="36">
        <f>solesG2organotr!AY48</f>
        <v>3.7380310347841204</v>
      </c>
      <c r="BK56" s="36">
        <f>solesG2organotr!AZ48</f>
        <v>5.5705876307850614E-2</v>
      </c>
      <c r="BL56" s="36">
        <f>solesG2organotr!BA48</f>
        <v>0</v>
      </c>
      <c r="BM56" s="36">
        <f>solesG2organotr!BB48</f>
        <v>0</v>
      </c>
      <c r="BN56" s="36">
        <f>solesG2organotr!BC48</f>
        <v>0</v>
      </c>
      <c r="BO56" s="36">
        <f>solesG2organotr!BD48</f>
        <v>0</v>
      </c>
      <c r="BP56" s="36">
        <f>solesG2organotr!BE48</f>
        <v>0</v>
      </c>
      <c r="BQ56" s="36">
        <f>solesG2organotr!BF48</f>
        <v>0</v>
      </c>
      <c r="BR56" s="36">
        <f>solesG2organotr!BG48</f>
        <v>0</v>
      </c>
      <c r="BS56" s="36">
        <f>solesG2organotr!BH48</f>
        <v>0</v>
      </c>
      <c r="BT56" s="36">
        <f>solesG2organotr!BI48</f>
        <v>0</v>
      </c>
      <c r="BU56" s="36">
        <f>solesG2organotr!BJ48</f>
        <v>0</v>
      </c>
    </row>
    <row r="57" spans="1:73" x14ac:dyDescent="0.3">
      <c r="A57" s="117">
        <v>2018</v>
      </c>
      <c r="B57" s="119">
        <v>43405</v>
      </c>
      <c r="C57" s="486">
        <v>43419</v>
      </c>
      <c r="E57" s="117" t="s">
        <v>309</v>
      </c>
      <c r="F57" s="117" t="s">
        <v>254</v>
      </c>
      <c r="G57" s="117" t="s">
        <v>276</v>
      </c>
      <c r="H57" s="117" t="s">
        <v>296</v>
      </c>
      <c r="I57" s="117" t="s">
        <v>271</v>
      </c>
      <c r="J57" s="121">
        <v>27.5</v>
      </c>
      <c r="L57" s="121">
        <v>24.5</v>
      </c>
      <c r="M57" s="42">
        <v>249.089</v>
      </c>
      <c r="O57" s="117">
        <v>3.51</v>
      </c>
      <c r="P57" s="117">
        <v>3.56</v>
      </c>
      <c r="Q57" s="36">
        <f t="shared" si="0"/>
        <v>1.1977232156273478</v>
      </c>
      <c r="S57" s="120">
        <v>65.66365373693526</v>
      </c>
      <c r="T57" s="117">
        <v>25.3</v>
      </c>
      <c r="U57" s="117">
        <v>-16.351500000000001</v>
      </c>
      <c r="V57" s="117">
        <v>13.311</v>
      </c>
      <c r="W57" s="481">
        <f>solesG2organotr!L49</f>
        <v>572.44285313600767</v>
      </c>
      <c r="X57" s="484">
        <f>solesG2organotr!M49</f>
        <v>1.9575914647760049</v>
      </c>
      <c r="Y57" s="484">
        <f>solesG2organotr!N49</f>
        <v>13.255013181088975</v>
      </c>
      <c r="Z57" s="243">
        <f>solesG2organotr!O49</f>
        <v>8.5035842797768684</v>
      </c>
      <c r="AA57" s="117">
        <f>solesG2organotr!P49</f>
        <v>1.9049798967184877</v>
      </c>
      <c r="AB57" s="117">
        <f>solesG2organotr!Q49</f>
        <v>24.279868135241738</v>
      </c>
      <c r="AC57" s="117">
        <f>solesG2organotr!R49</f>
        <v>40.882313262445187</v>
      </c>
      <c r="AD57" s="117">
        <f>solesG2organotr!S49</f>
        <v>71.654585796611926</v>
      </c>
      <c r="AE57" s="117">
        <f>solesG2organotr!T49</f>
        <v>224.74518056557474</v>
      </c>
      <c r="AF57" s="117">
        <f>solesG2organotr!U49</f>
        <v>33.005546056810793</v>
      </c>
      <c r="AG57" s="117">
        <f>solesG2organotr!V49</f>
        <v>186.83566037235073</v>
      </c>
      <c r="AH57" s="117">
        <f>solesG2organotr!W49</f>
        <v>170.03923545796232</v>
      </c>
      <c r="AI57" s="117">
        <f>solesG2organotr!X49</f>
        <v>50.358269334677317</v>
      </c>
      <c r="AJ57" s="117">
        <f>solesG2organotr!Y49</f>
        <v>50.362179872641647</v>
      </c>
      <c r="AK57" s="117">
        <f>solesG2organotr!Z49</f>
        <v>287.77675840557816</v>
      </c>
      <c r="AL57" s="117">
        <f>solesG2organotr!AA49</f>
        <v>210.49617053002007</v>
      </c>
      <c r="AM57" s="117">
        <f>solesG2organotr!AB49</f>
        <v>505.59342617147462</v>
      </c>
      <c r="AN57" s="117">
        <f>solesG2organotr!AC49</f>
        <v>15.206870767325569</v>
      </c>
      <c r="AO57" s="117">
        <f>solesG2organotr!AD49</f>
        <v>42.758398275608435</v>
      </c>
      <c r="AP57" s="117">
        <f>solesG2organotr!AE49</f>
        <v>96.551752979383778</v>
      </c>
      <c r="AQ57" s="117">
        <f>solesG2organotr!AF49</f>
        <v>127.22386833855053</v>
      </c>
      <c r="AR57" s="117">
        <f>solesG2organotr!AG49</f>
        <v>9.7128045511372143</v>
      </c>
      <c r="AS57" s="35">
        <f>solesG2organotr!AH49</f>
        <v>0</v>
      </c>
      <c r="AT57" s="36">
        <f>solesG2organotr!AI49</f>
        <v>0</v>
      </c>
      <c r="AU57" s="36">
        <f>solesG2organotr!AJ49</f>
        <v>0</v>
      </c>
      <c r="AV57" s="36">
        <f>solesG2organotr!AK49</f>
        <v>0</v>
      </c>
      <c r="AW57" s="36">
        <f>solesG2organotr!AL49</f>
        <v>6.5349151445360052E-3</v>
      </c>
      <c r="AX57" s="36">
        <f>solesG2organotr!AM49</f>
        <v>1.6581109320315389E-2</v>
      </c>
      <c r="AY57" s="36">
        <f>solesG2organotr!AN49</f>
        <v>0.2092968260950116</v>
      </c>
      <c r="AZ57" s="36">
        <f>solesG2organotr!AO49</f>
        <v>0.28458667270190491</v>
      </c>
      <c r="BA57" s="36">
        <f>solesG2organotr!AP49</f>
        <v>7.2220814195962007E-3</v>
      </c>
      <c r="BB57" s="36">
        <f>solesG2organotr!AQ49</f>
        <v>0.39563374983218541</v>
      </c>
      <c r="BC57" s="36">
        <f>solesG2organotr!AR49</f>
        <v>5.6232826536075763E-3</v>
      </c>
      <c r="BD57" s="36">
        <f>solesG2organotr!AS49</f>
        <v>0</v>
      </c>
      <c r="BE57" s="36">
        <f>solesG2organotr!AT49</f>
        <v>0</v>
      </c>
      <c r="BF57" s="36">
        <f>solesG2organotr!AU49</f>
        <v>0</v>
      </c>
      <c r="BG57" s="36">
        <f>solesG2organotr!AV49</f>
        <v>0</v>
      </c>
      <c r="BH57" s="36">
        <f>solesG2organotr!AW49</f>
        <v>0</v>
      </c>
      <c r="BI57" s="36">
        <f>solesG2organotr!AX49</f>
        <v>0</v>
      </c>
      <c r="BJ57" s="36">
        <f>solesG2organotr!AY49</f>
        <v>3.1406583861730311</v>
      </c>
      <c r="BK57" s="36">
        <f>solesG2organotr!AZ49</f>
        <v>4.2416711951245682E-2</v>
      </c>
      <c r="BL57" s="36">
        <f>solesG2organotr!BA49</f>
        <v>0</v>
      </c>
      <c r="BM57" s="36">
        <f>solesG2organotr!BB49</f>
        <v>0</v>
      </c>
      <c r="BN57" s="36">
        <f>solesG2organotr!BC49</f>
        <v>0</v>
      </c>
      <c r="BO57" s="36">
        <f>solesG2organotr!BD49</f>
        <v>0</v>
      </c>
      <c r="BP57" s="36">
        <f>solesG2organotr!BE49</f>
        <v>0</v>
      </c>
      <c r="BQ57" s="36">
        <f>solesG2organotr!BF49</f>
        <v>0</v>
      </c>
      <c r="BR57" s="36">
        <f>solesG2organotr!BG49</f>
        <v>0</v>
      </c>
      <c r="BS57" s="36">
        <f>solesG2organotr!BH49</f>
        <v>0</v>
      </c>
      <c r="BT57" s="36">
        <f>solesG2organotr!BI49</f>
        <v>0</v>
      </c>
      <c r="BU57" s="36">
        <f>solesG2organotr!BJ49</f>
        <v>0</v>
      </c>
    </row>
    <row r="58" spans="1:73" x14ac:dyDescent="0.3">
      <c r="A58" s="117">
        <v>2018</v>
      </c>
      <c r="B58" s="119">
        <v>43405</v>
      </c>
      <c r="C58" s="486">
        <v>43419</v>
      </c>
      <c r="E58" s="117" t="s">
        <v>309</v>
      </c>
      <c r="F58" s="117" t="s">
        <v>254</v>
      </c>
      <c r="G58" s="117" t="s">
        <v>276</v>
      </c>
      <c r="H58" s="117" t="s">
        <v>297</v>
      </c>
      <c r="I58" s="117" t="s">
        <v>271</v>
      </c>
      <c r="J58" s="121">
        <v>27.5</v>
      </c>
      <c r="L58" s="121">
        <v>24</v>
      </c>
      <c r="M58" s="42">
        <v>207.34899999999999</v>
      </c>
      <c r="O58" s="117">
        <v>3.46</v>
      </c>
      <c r="P58" s="117">
        <v>3.67</v>
      </c>
      <c r="Q58" s="36">
        <f t="shared" si="0"/>
        <v>0.99701998497370392</v>
      </c>
      <c r="S58" s="120">
        <v>69.995686047542065</v>
      </c>
      <c r="T58" s="117">
        <v>3.1</v>
      </c>
      <c r="U58" s="117">
        <v>-16.1675</v>
      </c>
      <c r="V58" s="117">
        <v>13.934000000000001</v>
      </c>
      <c r="W58" s="481">
        <f>solesG2organotr!L51</f>
        <v>139.41469422990772</v>
      </c>
      <c r="X58" s="484">
        <f>solesG2organotr!M51</f>
        <v>5.0412969016859464</v>
      </c>
      <c r="Y58" s="484">
        <f>solesG2organotr!N51</f>
        <v>23.85425666861947</v>
      </c>
      <c r="Z58" s="243">
        <f>solesG2organotr!O51</f>
        <v>2.1464497932248503</v>
      </c>
      <c r="AA58" s="117">
        <f>solesG2organotr!P51</f>
        <v>0.87192830024950907</v>
      </c>
      <c r="AB58" s="117">
        <f>solesG2organotr!Q51</f>
        <v>4.0714845691538653</v>
      </c>
      <c r="AC58" s="117">
        <f>solesG2organotr!R51</f>
        <v>8.0447923427929702</v>
      </c>
      <c r="AD58" s="117">
        <f>solesG2organotr!S51</f>
        <v>14.20026345362308</v>
      </c>
      <c r="AE58" s="117">
        <f>solesG2organotr!T51</f>
        <v>44.419785928875555</v>
      </c>
      <c r="AF58" s="117">
        <f>solesG2organotr!U51</f>
        <v>8.2038729929286127</v>
      </c>
      <c r="AG58" s="117">
        <f>solesG2organotr!V51</f>
        <v>34.748626571454814</v>
      </c>
      <c r="AH58" s="117">
        <f>solesG2organotr!W51</f>
        <v>49.937691892317936</v>
      </c>
      <c r="AI58" s="117">
        <f>solesG2organotr!X51</f>
        <v>12.922681418652369</v>
      </c>
      <c r="AJ58" s="117">
        <f>solesG2organotr!Y51</f>
        <v>9.5563606105163323</v>
      </c>
      <c r="AK58" s="117">
        <f>solesG2organotr!Z51</f>
        <v>88.682501327498443</v>
      </c>
      <c r="AL58" s="117">
        <f>solesG2organotr!AA51</f>
        <v>47.761584012446725</v>
      </c>
      <c r="AM58" s="117">
        <f>solesG2organotr!AB51</f>
        <v>157.93904688817986</v>
      </c>
      <c r="AN58" s="117">
        <f>solesG2organotr!AC51</f>
        <v>3.1889759671808622</v>
      </c>
      <c r="AO58" s="117">
        <f>solesG2organotr!AD51</f>
        <v>10.4910858688673</v>
      </c>
      <c r="AP58" s="117">
        <f>solesG2organotr!AE51</f>
        <v>18.571806944035099</v>
      </c>
      <c r="AQ58" s="117">
        <f>solesG2organotr!AF51</f>
        <v>52.491149505178626</v>
      </c>
      <c r="AR58" s="117">
        <f>solesG2organotr!AG51</f>
        <v>3.7749925280361474</v>
      </c>
      <c r="AS58" s="35">
        <f>solesG2organotr!AH51</f>
        <v>0</v>
      </c>
      <c r="AT58" s="36">
        <f>solesG2organotr!AI51</f>
        <v>0</v>
      </c>
      <c r="AU58" s="36">
        <f>solesG2organotr!AJ51</f>
        <v>0</v>
      </c>
      <c r="AV58" s="36">
        <f>solesG2organotr!AK51</f>
        <v>8.8354814536035428E-2</v>
      </c>
      <c r="AW58" s="36">
        <f>solesG2organotr!AL51</f>
        <v>1.1617542031661479</v>
      </c>
      <c r="AX58" s="36">
        <f>solesG2organotr!AM51</f>
        <v>0.97536114256958517</v>
      </c>
      <c r="AY58" s="36">
        <f>solesG2organotr!AN51</f>
        <v>0.4134891236633666</v>
      </c>
      <c r="AZ58" s="36">
        <f>solesG2organotr!AO51</f>
        <v>0.52255282043746532</v>
      </c>
      <c r="BA58" s="36">
        <f>solesG2organotr!AP51</f>
        <v>1.2977234022054368E-2</v>
      </c>
      <c r="BB58" s="36">
        <f>solesG2organotr!AQ51</f>
        <v>2.7586318451130489E-2</v>
      </c>
      <c r="BC58" s="36">
        <f>solesG2organotr!AR51</f>
        <v>0.5247948949954625</v>
      </c>
      <c r="BD58" s="36">
        <f>solesG2organotr!AS51</f>
        <v>0</v>
      </c>
      <c r="BE58" s="36">
        <f>solesG2organotr!AT51</f>
        <v>0</v>
      </c>
      <c r="BF58" s="36">
        <f>solesG2organotr!AU51</f>
        <v>0</v>
      </c>
      <c r="BG58" s="36">
        <f>solesG2organotr!AV51</f>
        <v>0</v>
      </c>
      <c r="BH58" s="36">
        <f>solesG2organotr!AW51</f>
        <v>3.009655097981611E-2</v>
      </c>
      <c r="BI58" s="36">
        <f>solesG2organotr!AX51</f>
        <v>0</v>
      </c>
      <c r="BJ58" s="36">
        <f>solesG2organotr!AY51</f>
        <v>6.7702966969435989</v>
      </c>
      <c r="BK58" s="36">
        <f>solesG2organotr!AZ51</f>
        <v>8.7448839195527525E-2</v>
      </c>
      <c r="BL58" s="36">
        <f>solesG2organotr!BA51</f>
        <v>1.0165836505038594E-2</v>
      </c>
      <c r="BM58" s="36">
        <f>solesG2organotr!BB51</f>
        <v>0</v>
      </c>
      <c r="BN58" s="36">
        <f>solesG2organotr!BC51</f>
        <v>0</v>
      </c>
      <c r="BO58" s="36">
        <f>solesG2organotr!BD51</f>
        <v>0</v>
      </c>
      <c r="BP58" s="36">
        <f>solesG2organotr!BE51</f>
        <v>0</v>
      </c>
      <c r="BQ58" s="36">
        <f>solesG2organotr!BF51</f>
        <v>0</v>
      </c>
      <c r="BR58" s="36">
        <f>solesG2organotr!BG51</f>
        <v>0</v>
      </c>
      <c r="BS58" s="36">
        <f>solesG2organotr!BH51</f>
        <v>0</v>
      </c>
      <c r="BT58" s="36">
        <f>solesG2organotr!BI51</f>
        <v>0</v>
      </c>
      <c r="BU58" s="36">
        <f>solesG2organotr!BJ51</f>
        <v>0</v>
      </c>
    </row>
  </sheetData>
  <conditionalFormatting sqref="A2:BU58">
    <cfRule type="containsBlanks" dxfId="29" priority="2">
      <formula>LEN(TRIM(A2))=0</formula>
    </cfRule>
  </conditionalFormatting>
  <conditionalFormatting sqref="A1:BU58">
    <cfRule type="cellIs" dxfId="28" priority="1" operator="equal">
      <formula>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49" bestFit="1" customWidth="1"/>
    <col min="9" max="9" width="7.44140625" style="49" bestFit="1" customWidth="1"/>
    <col min="10" max="10" width="16.109375" style="503" customWidth="1"/>
    <col min="11" max="11" width="13.88671875" style="49" bestFit="1" customWidth="1"/>
    <col min="15" max="15" width="27.109375" bestFit="1" customWidth="1"/>
  </cols>
  <sheetData>
    <row r="1" spans="1:16" ht="47.4" thickBot="1" x14ac:dyDescent="0.35">
      <c r="A1" s="32" t="s">
        <v>244</v>
      </c>
      <c r="B1" s="511" t="s">
        <v>1551</v>
      </c>
      <c r="C1" s="25" t="s">
        <v>0</v>
      </c>
      <c r="D1" s="25" t="s">
        <v>248</v>
      </c>
      <c r="E1" s="511" t="s">
        <v>1555</v>
      </c>
      <c r="F1" s="113" t="s">
        <v>342</v>
      </c>
      <c r="G1" s="113" t="s">
        <v>369</v>
      </c>
      <c r="H1" s="113" t="s">
        <v>343</v>
      </c>
      <c r="I1" s="113" t="s">
        <v>344</v>
      </c>
      <c r="J1" s="155" t="s">
        <v>502</v>
      </c>
      <c r="K1" s="113" t="s">
        <v>345</v>
      </c>
      <c r="L1" s="113" t="s">
        <v>500</v>
      </c>
      <c r="M1" s="113" t="s">
        <v>501</v>
      </c>
      <c r="N1" s="158" t="s">
        <v>503</v>
      </c>
      <c r="O1" s="114" t="s">
        <v>346</v>
      </c>
      <c r="P1" s="141" t="s">
        <v>395</v>
      </c>
    </row>
    <row r="2" spans="1:16" ht="15" thickBot="1" x14ac:dyDescent="0.35">
      <c r="A2" s="31">
        <v>42887</v>
      </c>
      <c r="B2" s="506">
        <v>42903</v>
      </c>
      <c r="C2" s="30" t="s">
        <v>5</v>
      </c>
      <c r="D2" s="117" t="s">
        <v>100</v>
      </c>
      <c r="E2" s="512" t="s">
        <v>1556</v>
      </c>
      <c r="F2" s="115" t="s">
        <v>347</v>
      </c>
      <c r="G2" s="115" t="s">
        <v>370</v>
      </c>
      <c r="H2" s="487">
        <v>4.8</v>
      </c>
      <c r="I2" s="487">
        <v>4.4000000000000004</v>
      </c>
      <c r="J2" s="488">
        <v>0.73139999999999994</v>
      </c>
      <c r="K2" s="487">
        <v>18.5</v>
      </c>
      <c r="L2" s="115">
        <v>74.7</v>
      </c>
      <c r="M2" s="115">
        <v>598.29999999999995</v>
      </c>
      <c r="N2" s="115">
        <f>100*J2/H2^3</f>
        <v>0.66134982638888895</v>
      </c>
      <c r="O2" s="115"/>
    </row>
    <row r="3" spans="1:16" ht="15" thickBot="1" x14ac:dyDescent="0.35">
      <c r="A3" s="31">
        <v>42887</v>
      </c>
      <c r="B3" s="506">
        <v>42903</v>
      </c>
      <c r="C3" s="30" t="s">
        <v>5</v>
      </c>
      <c r="D3" s="117" t="s">
        <v>100</v>
      </c>
      <c r="E3" s="512" t="s">
        <v>1557</v>
      </c>
      <c r="F3" s="3" t="s">
        <v>347</v>
      </c>
      <c r="G3" s="3" t="s">
        <v>370</v>
      </c>
      <c r="H3" s="489">
        <v>3.5</v>
      </c>
      <c r="I3" s="489">
        <v>3</v>
      </c>
      <c r="J3" s="490">
        <v>0.2949</v>
      </c>
      <c r="K3" s="489">
        <v>13.8</v>
      </c>
      <c r="L3" s="3">
        <v>19.5</v>
      </c>
      <c r="M3" s="3">
        <v>245</v>
      </c>
      <c r="N3" s="115">
        <f t="shared" ref="N3:N66" si="0">100*J3/H3^3</f>
        <v>0.68781341107871719</v>
      </c>
      <c r="O3" s="3"/>
    </row>
    <row r="4" spans="1:16" ht="15" thickBot="1" x14ac:dyDescent="0.35">
      <c r="A4" s="31">
        <v>42887</v>
      </c>
      <c r="B4" s="506">
        <v>42903</v>
      </c>
      <c r="C4" s="30" t="s">
        <v>5</v>
      </c>
      <c r="D4" s="117" t="s">
        <v>100</v>
      </c>
      <c r="E4" s="512" t="s">
        <v>1558</v>
      </c>
      <c r="F4" s="3" t="s">
        <v>347</v>
      </c>
      <c r="G4" s="3" t="s">
        <v>370</v>
      </c>
      <c r="H4" s="489">
        <v>3.7</v>
      </c>
      <c r="I4" s="489">
        <v>3.2</v>
      </c>
      <c r="J4" s="490">
        <v>0.31760000000000005</v>
      </c>
      <c r="K4" s="489"/>
      <c r="L4" s="3">
        <v>27.3</v>
      </c>
      <c r="M4" s="3">
        <v>266.60000000000002</v>
      </c>
      <c r="N4" s="115">
        <f t="shared" si="0"/>
        <v>0.62701123329319097</v>
      </c>
      <c r="O4" s="3"/>
    </row>
    <row r="5" spans="1:16" ht="15" thickBot="1" x14ac:dyDescent="0.35">
      <c r="A5" s="31">
        <v>42887</v>
      </c>
      <c r="B5" s="506">
        <v>42903</v>
      </c>
      <c r="C5" s="30" t="s">
        <v>5</v>
      </c>
      <c r="D5" s="117" t="s">
        <v>100</v>
      </c>
      <c r="E5" s="512" t="s">
        <v>1559</v>
      </c>
      <c r="F5" s="3" t="s">
        <v>347</v>
      </c>
      <c r="G5" s="3" t="s">
        <v>370</v>
      </c>
      <c r="H5" s="489">
        <v>4</v>
      </c>
      <c r="I5" s="489">
        <v>3.7</v>
      </c>
      <c r="J5" s="491">
        <v>0.3755</v>
      </c>
      <c r="K5" s="489">
        <v>7.2</v>
      </c>
      <c r="L5" s="3">
        <v>26.2</v>
      </c>
      <c r="M5" s="3">
        <v>342.1</v>
      </c>
      <c r="N5" s="115">
        <f t="shared" si="0"/>
        <v>0.58671874999999996</v>
      </c>
      <c r="O5" s="3" t="s">
        <v>348</v>
      </c>
    </row>
    <row r="6" spans="1:16" ht="15" thickBot="1" x14ac:dyDescent="0.35">
      <c r="A6" s="31">
        <v>42887</v>
      </c>
      <c r="B6" s="506">
        <v>42903</v>
      </c>
      <c r="C6" s="30" t="s">
        <v>5</v>
      </c>
      <c r="D6" s="117" t="s">
        <v>100</v>
      </c>
      <c r="E6" s="512" t="s">
        <v>1560</v>
      </c>
      <c r="F6" s="3" t="s">
        <v>347</v>
      </c>
      <c r="G6" s="3" t="s">
        <v>370</v>
      </c>
      <c r="H6" s="489">
        <v>3.8</v>
      </c>
      <c r="I6" s="489">
        <v>3.2</v>
      </c>
      <c r="J6" s="490">
        <v>0.37389999999999995</v>
      </c>
      <c r="K6" s="489"/>
      <c r="L6" s="3">
        <v>25.8</v>
      </c>
      <c r="M6" s="3">
        <v>318</v>
      </c>
      <c r="N6" s="115">
        <f t="shared" si="0"/>
        <v>0.68140399475142144</v>
      </c>
      <c r="O6" s="3"/>
    </row>
    <row r="7" spans="1:16" ht="15" thickBot="1" x14ac:dyDescent="0.35">
      <c r="A7" s="31">
        <v>42887</v>
      </c>
      <c r="B7" s="506">
        <v>42903</v>
      </c>
      <c r="C7" s="30" t="s">
        <v>5</v>
      </c>
      <c r="D7" s="117" t="s">
        <v>100</v>
      </c>
      <c r="E7" s="512" t="s">
        <v>1561</v>
      </c>
      <c r="F7" s="3" t="s">
        <v>347</v>
      </c>
      <c r="G7" s="3" t="s">
        <v>370</v>
      </c>
      <c r="H7" s="489">
        <v>3.4</v>
      </c>
      <c r="I7" s="489">
        <v>2.9</v>
      </c>
      <c r="J7" s="490">
        <v>0.28560000000000002</v>
      </c>
      <c r="K7" s="489">
        <v>8.1</v>
      </c>
      <c r="L7" s="3">
        <v>13.2</v>
      </c>
      <c r="M7" s="3">
        <v>243.4</v>
      </c>
      <c r="N7" s="115">
        <f t="shared" si="0"/>
        <v>0.7266435986159171</v>
      </c>
      <c r="O7" s="3"/>
    </row>
    <row r="8" spans="1:16" ht="15" thickBot="1" x14ac:dyDescent="0.35">
      <c r="A8" s="31">
        <v>42887</v>
      </c>
      <c r="B8" s="506">
        <v>42903</v>
      </c>
      <c r="C8" s="30" t="s">
        <v>5</v>
      </c>
      <c r="D8" s="117" t="s">
        <v>100</v>
      </c>
      <c r="E8" s="512" t="s">
        <v>1562</v>
      </c>
      <c r="F8" s="3" t="s">
        <v>347</v>
      </c>
      <c r="G8" s="3" t="s">
        <v>370</v>
      </c>
      <c r="H8" s="489">
        <v>4.0999999999999996</v>
      </c>
      <c r="I8" s="489">
        <v>3.7</v>
      </c>
      <c r="J8" s="490">
        <v>0.49199999999999999</v>
      </c>
      <c r="K8" s="489">
        <v>8.3000000000000007</v>
      </c>
      <c r="L8" s="3">
        <v>32.5</v>
      </c>
      <c r="M8" s="3">
        <v>408.4</v>
      </c>
      <c r="N8" s="115">
        <f t="shared" si="0"/>
        <v>0.71386079714455697</v>
      </c>
      <c r="O8" s="3"/>
    </row>
    <row r="9" spans="1:16" ht="15" thickBot="1" x14ac:dyDescent="0.35">
      <c r="A9" s="31">
        <v>42887</v>
      </c>
      <c r="B9" s="506">
        <v>42903</v>
      </c>
      <c r="C9" s="30" t="s">
        <v>5</v>
      </c>
      <c r="D9" s="117" t="s">
        <v>100</v>
      </c>
      <c r="E9" s="512" t="s">
        <v>1563</v>
      </c>
      <c r="F9" s="3" t="s">
        <v>349</v>
      </c>
      <c r="G9" s="3" t="s">
        <v>370</v>
      </c>
      <c r="H9" s="489">
        <v>3.3</v>
      </c>
      <c r="I9" s="489">
        <v>2.9</v>
      </c>
      <c r="J9" s="490">
        <v>0.2432</v>
      </c>
      <c r="K9" s="489"/>
      <c r="L9" s="3">
        <v>35.799999999999997</v>
      </c>
      <c r="M9" s="3">
        <v>179.7</v>
      </c>
      <c r="N9" s="115">
        <f t="shared" si="0"/>
        <v>0.67673985029356931</v>
      </c>
      <c r="O9" s="3"/>
    </row>
    <row r="10" spans="1:16" ht="15" thickBot="1" x14ac:dyDescent="0.35">
      <c r="A10" s="31">
        <v>42887</v>
      </c>
      <c r="B10" s="506">
        <v>42903</v>
      </c>
      <c r="C10" s="30" t="s">
        <v>5</v>
      </c>
      <c r="D10" s="117" t="s">
        <v>100</v>
      </c>
      <c r="E10" s="512" t="s">
        <v>1564</v>
      </c>
      <c r="F10" s="3" t="s">
        <v>349</v>
      </c>
      <c r="G10" s="3" t="s">
        <v>370</v>
      </c>
      <c r="H10" s="489">
        <v>3.3</v>
      </c>
      <c r="I10" s="489">
        <v>2.9</v>
      </c>
      <c r="J10" s="490">
        <v>0.29239999999999999</v>
      </c>
      <c r="K10" s="489">
        <v>4.3</v>
      </c>
      <c r="L10" s="3">
        <v>23.1</v>
      </c>
      <c r="M10" s="3">
        <v>244.9</v>
      </c>
      <c r="N10" s="115">
        <f t="shared" si="0"/>
        <v>0.81364610290230122</v>
      </c>
      <c r="O10" s="3"/>
    </row>
    <row r="11" spans="1:16" ht="15" thickBot="1" x14ac:dyDescent="0.35">
      <c r="A11" s="31">
        <v>42887</v>
      </c>
      <c r="B11" s="506">
        <v>42903</v>
      </c>
      <c r="C11" s="30" t="s">
        <v>5</v>
      </c>
      <c r="D11" s="117" t="s">
        <v>100</v>
      </c>
      <c r="E11" s="512" t="s">
        <v>1565</v>
      </c>
      <c r="F11" s="3" t="s">
        <v>349</v>
      </c>
      <c r="G11" s="3" t="s">
        <v>370</v>
      </c>
      <c r="H11" s="489">
        <v>4.2</v>
      </c>
      <c r="I11" s="489">
        <v>3.7</v>
      </c>
      <c r="J11" s="490">
        <v>0.43239999999999995</v>
      </c>
      <c r="K11" s="489"/>
      <c r="L11" s="3">
        <v>33.9</v>
      </c>
      <c r="M11" s="3">
        <v>363.7</v>
      </c>
      <c r="N11" s="115">
        <f t="shared" si="0"/>
        <v>0.58363027750782837</v>
      </c>
      <c r="O11" s="3"/>
    </row>
    <row r="12" spans="1:16" ht="15" thickBot="1" x14ac:dyDescent="0.35">
      <c r="A12" s="31">
        <v>42887</v>
      </c>
      <c r="B12" s="506">
        <v>42903</v>
      </c>
      <c r="C12" s="30" t="s">
        <v>5</v>
      </c>
      <c r="D12" s="117" t="s">
        <v>100</v>
      </c>
      <c r="E12" s="512" t="s">
        <v>1566</v>
      </c>
      <c r="F12" s="3" t="s">
        <v>349</v>
      </c>
      <c r="G12" s="3" t="s">
        <v>370</v>
      </c>
      <c r="H12" s="489">
        <v>6</v>
      </c>
      <c r="I12" s="489">
        <v>5.5</v>
      </c>
      <c r="J12" s="490">
        <v>1.4947999999999999</v>
      </c>
      <c r="K12" s="489">
        <v>11.6</v>
      </c>
      <c r="L12" s="3">
        <v>97.2</v>
      </c>
      <c r="M12" s="3">
        <v>1318.7</v>
      </c>
      <c r="N12" s="115">
        <f t="shared" si="0"/>
        <v>0.69203703703703701</v>
      </c>
      <c r="O12" s="3"/>
    </row>
    <row r="13" spans="1:16" ht="15" thickBot="1" x14ac:dyDescent="0.35">
      <c r="A13" s="31">
        <v>42887</v>
      </c>
      <c r="B13" s="506">
        <v>42904</v>
      </c>
      <c r="C13" s="30" t="s">
        <v>5</v>
      </c>
      <c r="D13" s="117" t="s">
        <v>100</v>
      </c>
      <c r="E13" s="512" t="s">
        <v>1567</v>
      </c>
      <c r="F13" s="3" t="s">
        <v>350</v>
      </c>
      <c r="G13" s="3" t="s">
        <v>370</v>
      </c>
      <c r="H13" s="489">
        <v>3.1</v>
      </c>
      <c r="I13" s="489">
        <v>2.8</v>
      </c>
      <c r="J13" s="490">
        <v>0.1827</v>
      </c>
      <c r="K13" s="489"/>
      <c r="L13" s="3">
        <v>19.600000000000001</v>
      </c>
      <c r="M13" s="3">
        <v>142.1</v>
      </c>
      <c r="N13" s="115">
        <f t="shared" si="0"/>
        <v>0.61327246483837394</v>
      </c>
      <c r="O13" s="3"/>
    </row>
    <row r="14" spans="1:16" ht="15" thickBot="1" x14ac:dyDescent="0.35">
      <c r="A14" s="31">
        <v>42887</v>
      </c>
      <c r="B14" s="506">
        <v>42904</v>
      </c>
      <c r="C14" s="30" t="s">
        <v>5</v>
      </c>
      <c r="D14" s="117" t="s">
        <v>100</v>
      </c>
      <c r="E14" s="512" t="s">
        <v>1568</v>
      </c>
      <c r="F14" s="3" t="s">
        <v>350</v>
      </c>
      <c r="G14" s="3" t="s">
        <v>370</v>
      </c>
      <c r="H14" s="489">
        <v>3.2</v>
      </c>
      <c r="I14" s="489">
        <v>2.9</v>
      </c>
      <c r="J14" s="490">
        <v>0.21740000000000001</v>
      </c>
      <c r="K14" s="489"/>
      <c r="L14" s="3">
        <v>24.6</v>
      </c>
      <c r="M14" s="3">
        <v>176.2</v>
      </c>
      <c r="N14" s="115">
        <f t="shared" si="0"/>
        <v>0.66345214843749989</v>
      </c>
      <c r="O14" s="3"/>
    </row>
    <row r="15" spans="1:16" ht="15" thickBot="1" x14ac:dyDescent="0.35">
      <c r="A15" s="31">
        <v>42887</v>
      </c>
      <c r="B15" s="506">
        <v>42904</v>
      </c>
      <c r="C15" s="30" t="s">
        <v>5</v>
      </c>
      <c r="D15" s="117" t="s">
        <v>100</v>
      </c>
      <c r="E15" s="512" t="s">
        <v>1569</v>
      </c>
      <c r="F15" s="3" t="s">
        <v>350</v>
      </c>
      <c r="G15" s="3" t="s">
        <v>370</v>
      </c>
      <c r="H15" s="489">
        <v>4.4000000000000004</v>
      </c>
      <c r="I15" s="489">
        <v>4</v>
      </c>
      <c r="J15" s="490">
        <v>0.62629999999999997</v>
      </c>
      <c r="K15" s="489"/>
      <c r="L15" s="3">
        <v>19.899999999999999</v>
      </c>
      <c r="M15" s="3">
        <v>547.70000000000005</v>
      </c>
      <c r="N15" s="115">
        <f t="shared" si="0"/>
        <v>0.73523196844477812</v>
      </c>
      <c r="O15" s="3"/>
    </row>
    <row r="16" spans="1:16" ht="15" thickBot="1" x14ac:dyDescent="0.35">
      <c r="A16" s="31">
        <v>42887</v>
      </c>
      <c r="B16" s="506">
        <v>42896</v>
      </c>
      <c r="C16" s="30" t="s">
        <v>5</v>
      </c>
      <c r="D16" s="117" t="s">
        <v>100</v>
      </c>
      <c r="E16" s="512" t="s">
        <v>1570</v>
      </c>
      <c r="F16" s="3" t="s">
        <v>351</v>
      </c>
      <c r="G16" s="3" t="s">
        <v>370</v>
      </c>
      <c r="H16" s="489">
        <v>2.6</v>
      </c>
      <c r="I16" s="489">
        <v>2.4</v>
      </c>
      <c r="J16" s="490">
        <v>0.159</v>
      </c>
      <c r="K16" s="489"/>
      <c r="L16" s="3">
        <v>20.6</v>
      </c>
      <c r="M16" s="3">
        <v>124</v>
      </c>
      <c r="N16" s="115">
        <f t="shared" si="0"/>
        <v>0.90464269458352276</v>
      </c>
      <c r="O16" s="3"/>
    </row>
    <row r="17" spans="1:15" ht="15" thickBot="1" x14ac:dyDescent="0.35">
      <c r="A17" s="31">
        <v>42887</v>
      </c>
      <c r="B17" s="506">
        <v>42896</v>
      </c>
      <c r="C17" s="30" t="s">
        <v>5</v>
      </c>
      <c r="D17" s="117" t="s">
        <v>100</v>
      </c>
      <c r="E17" s="512" t="s">
        <v>1571</v>
      </c>
      <c r="F17" s="3" t="s">
        <v>352</v>
      </c>
      <c r="G17" s="3" t="s">
        <v>370</v>
      </c>
      <c r="H17" s="489">
        <v>3</v>
      </c>
      <c r="I17" s="489">
        <v>2.7</v>
      </c>
      <c r="J17" s="490">
        <v>0.2374</v>
      </c>
      <c r="K17" s="489"/>
      <c r="L17" s="3">
        <v>26</v>
      </c>
      <c r="M17" s="3">
        <v>200.3</v>
      </c>
      <c r="N17" s="115">
        <f t="shared" si="0"/>
        <v>0.87925925925925918</v>
      </c>
      <c r="O17" s="3"/>
    </row>
    <row r="18" spans="1:15" ht="15" thickBot="1" x14ac:dyDescent="0.35">
      <c r="A18" s="31">
        <v>42887</v>
      </c>
      <c r="B18" s="506">
        <v>42896</v>
      </c>
      <c r="C18" s="30" t="s">
        <v>5</v>
      </c>
      <c r="D18" s="117" t="s">
        <v>100</v>
      </c>
      <c r="E18" s="512" t="s">
        <v>1572</v>
      </c>
      <c r="F18" s="3" t="s">
        <v>352</v>
      </c>
      <c r="G18" s="3" t="s">
        <v>370</v>
      </c>
      <c r="H18" s="489">
        <v>2.4</v>
      </c>
      <c r="I18" s="489">
        <v>2.1</v>
      </c>
      <c r="J18" s="490">
        <v>8.8099999999999998E-2</v>
      </c>
      <c r="K18" s="489"/>
      <c r="L18" s="3">
        <v>4.7</v>
      </c>
      <c r="M18" s="3">
        <v>65.5</v>
      </c>
      <c r="N18" s="115">
        <f t="shared" si="0"/>
        <v>0.63729745370370372</v>
      </c>
      <c r="O18" s="3"/>
    </row>
    <row r="19" spans="1:15" ht="15" thickBot="1" x14ac:dyDescent="0.35">
      <c r="A19" s="31">
        <v>42887</v>
      </c>
      <c r="B19" s="506">
        <v>42896</v>
      </c>
      <c r="C19" s="30" t="s">
        <v>5</v>
      </c>
      <c r="D19" s="117" t="s">
        <v>100</v>
      </c>
      <c r="E19" s="512" t="s">
        <v>1573</v>
      </c>
      <c r="F19" s="3" t="s">
        <v>352</v>
      </c>
      <c r="G19" s="3" t="s">
        <v>370</v>
      </c>
      <c r="H19" s="489">
        <v>2.5</v>
      </c>
      <c r="I19" s="489">
        <v>2.4</v>
      </c>
      <c r="J19" s="490">
        <v>0.13950000000000001</v>
      </c>
      <c r="K19" s="489"/>
      <c r="L19" s="3">
        <v>13.4</v>
      </c>
      <c r="M19" s="3">
        <v>113.8</v>
      </c>
      <c r="N19" s="115">
        <f t="shared" si="0"/>
        <v>0.89280000000000004</v>
      </c>
      <c r="O19" s="3"/>
    </row>
    <row r="20" spans="1:15" ht="15" thickBot="1" x14ac:dyDescent="0.35">
      <c r="A20" s="31">
        <v>42887</v>
      </c>
      <c r="B20" s="506">
        <v>42896</v>
      </c>
      <c r="C20" s="30" t="s">
        <v>5</v>
      </c>
      <c r="D20" s="117" t="s">
        <v>100</v>
      </c>
      <c r="E20" s="512" t="s">
        <v>1574</v>
      </c>
      <c r="F20" s="3" t="s">
        <v>352</v>
      </c>
      <c r="G20" s="3" t="s">
        <v>370</v>
      </c>
      <c r="H20" s="489">
        <v>2.4</v>
      </c>
      <c r="I20" s="489">
        <v>2.2000000000000002</v>
      </c>
      <c r="J20" s="490">
        <v>0.1123</v>
      </c>
      <c r="K20" s="489"/>
      <c r="L20" s="3">
        <v>2.8</v>
      </c>
      <c r="M20" s="3">
        <v>89.2</v>
      </c>
      <c r="N20" s="115">
        <f t="shared" si="0"/>
        <v>0.81235532407407407</v>
      </c>
      <c r="O20" s="3"/>
    </row>
    <row r="21" spans="1:15" ht="15" thickBot="1" x14ac:dyDescent="0.35">
      <c r="A21" s="31">
        <v>42887</v>
      </c>
      <c r="B21" s="506">
        <v>42896</v>
      </c>
      <c r="C21" s="30" t="s">
        <v>5</v>
      </c>
      <c r="D21" s="117" t="s">
        <v>100</v>
      </c>
      <c r="E21" s="512" t="s">
        <v>1575</v>
      </c>
      <c r="F21" s="3" t="s">
        <v>352</v>
      </c>
      <c r="G21" s="3" t="s">
        <v>370</v>
      </c>
      <c r="H21" s="489">
        <v>2.9</v>
      </c>
      <c r="I21" s="489">
        <v>2.6</v>
      </c>
      <c r="J21" s="490">
        <v>0.16600000000000001</v>
      </c>
      <c r="K21" s="489"/>
      <c r="L21" s="3">
        <v>13.3</v>
      </c>
      <c r="M21" s="3">
        <v>131.1</v>
      </c>
      <c r="N21" s="115">
        <f t="shared" si="0"/>
        <v>0.68063471237033102</v>
      </c>
      <c r="O21" s="3"/>
    </row>
    <row r="22" spans="1:15" ht="15" thickBot="1" x14ac:dyDescent="0.35">
      <c r="A22" s="31">
        <v>42887</v>
      </c>
      <c r="B22" s="506">
        <v>42896</v>
      </c>
      <c r="C22" s="30" t="s">
        <v>5</v>
      </c>
      <c r="D22" s="117" t="s">
        <v>100</v>
      </c>
      <c r="E22" s="512" t="s">
        <v>1576</v>
      </c>
      <c r="F22" s="3" t="s">
        <v>352</v>
      </c>
      <c r="G22" s="3" t="s">
        <v>370</v>
      </c>
      <c r="H22" s="489">
        <v>2.8</v>
      </c>
      <c r="I22" s="489">
        <v>2.5</v>
      </c>
      <c r="J22" s="490">
        <v>0.19090000000000001</v>
      </c>
      <c r="K22" s="489"/>
      <c r="L22" s="3">
        <v>21</v>
      </c>
      <c r="M22" s="3">
        <v>148.19999999999999</v>
      </c>
      <c r="N22" s="115">
        <f t="shared" si="0"/>
        <v>0.86962463556851333</v>
      </c>
      <c r="O22" s="3"/>
    </row>
    <row r="23" spans="1:15" ht="15" thickBot="1" x14ac:dyDescent="0.35">
      <c r="A23" s="31">
        <v>42887</v>
      </c>
      <c r="B23" s="506">
        <v>42896</v>
      </c>
      <c r="C23" s="30" t="s">
        <v>5</v>
      </c>
      <c r="D23" s="117" t="s">
        <v>100</v>
      </c>
      <c r="E23" s="512" t="s">
        <v>1577</v>
      </c>
      <c r="F23" s="3" t="s">
        <v>352</v>
      </c>
      <c r="G23" s="3" t="s">
        <v>370</v>
      </c>
      <c r="H23" s="489">
        <v>2.6</v>
      </c>
      <c r="I23" s="489">
        <v>2.4</v>
      </c>
      <c r="J23" s="490">
        <v>0.12029999999999999</v>
      </c>
      <c r="K23" s="489"/>
      <c r="L23" s="116" t="s">
        <v>168</v>
      </c>
      <c r="M23" s="3">
        <v>87.4</v>
      </c>
      <c r="N23" s="115">
        <f t="shared" si="0"/>
        <v>0.68445607646791062</v>
      </c>
      <c r="O23" s="3" t="s">
        <v>353</v>
      </c>
    </row>
    <row r="24" spans="1:15" ht="15" thickBot="1" x14ac:dyDescent="0.35">
      <c r="A24" s="31">
        <v>42887</v>
      </c>
      <c r="B24" s="506">
        <v>42896</v>
      </c>
      <c r="C24" s="30" t="s">
        <v>5</v>
      </c>
      <c r="D24" s="117" t="s">
        <v>100</v>
      </c>
      <c r="E24" s="512" t="s">
        <v>1578</v>
      </c>
      <c r="F24" s="3" t="s">
        <v>352</v>
      </c>
      <c r="G24" s="3" t="s">
        <v>370</v>
      </c>
      <c r="H24" s="489">
        <v>3</v>
      </c>
      <c r="I24" s="489">
        <v>2.8</v>
      </c>
      <c r="J24" s="490">
        <v>0.2001</v>
      </c>
      <c r="K24" s="489"/>
      <c r="L24" s="3">
        <v>24.5</v>
      </c>
      <c r="M24" s="3">
        <v>156.19999999999999</v>
      </c>
      <c r="N24" s="115">
        <f t="shared" si="0"/>
        <v>0.74111111111111116</v>
      </c>
      <c r="O24" s="3"/>
    </row>
    <row r="25" spans="1:15" ht="15" thickBot="1" x14ac:dyDescent="0.35">
      <c r="A25" s="31">
        <v>42887</v>
      </c>
      <c r="B25" s="506">
        <v>42896</v>
      </c>
      <c r="C25" s="30" t="s">
        <v>5</v>
      </c>
      <c r="D25" s="117" t="s">
        <v>100</v>
      </c>
      <c r="E25" s="512" t="s">
        <v>1579</v>
      </c>
      <c r="F25" s="3" t="s">
        <v>352</v>
      </c>
      <c r="G25" s="3" t="s">
        <v>370</v>
      </c>
      <c r="H25" s="489">
        <v>3.1</v>
      </c>
      <c r="I25" s="489">
        <v>2.8</v>
      </c>
      <c r="J25" s="490">
        <v>0.27150000000000002</v>
      </c>
      <c r="K25" s="489"/>
      <c r="L25" s="3">
        <v>15.4</v>
      </c>
      <c r="M25" s="3">
        <v>225.9</v>
      </c>
      <c r="N25" s="115">
        <f t="shared" si="0"/>
        <v>0.91134906515390546</v>
      </c>
      <c r="O25" s="3"/>
    </row>
    <row r="26" spans="1:15" ht="15" thickBot="1" x14ac:dyDescent="0.35">
      <c r="A26" s="31">
        <v>42887</v>
      </c>
      <c r="B26" s="506">
        <v>42896</v>
      </c>
      <c r="C26" s="30" t="s">
        <v>5</v>
      </c>
      <c r="D26" s="117" t="s">
        <v>100</v>
      </c>
      <c r="E26" s="512" t="s">
        <v>1580</v>
      </c>
      <c r="F26" s="3" t="s">
        <v>352</v>
      </c>
      <c r="G26" s="3" t="s">
        <v>370</v>
      </c>
      <c r="H26" s="489">
        <v>3.7</v>
      </c>
      <c r="I26" s="489">
        <v>3.4</v>
      </c>
      <c r="J26" s="490">
        <v>0.3916</v>
      </c>
      <c r="K26" s="489"/>
      <c r="L26" s="3">
        <v>33.6</v>
      </c>
      <c r="M26" s="3">
        <v>31.2</v>
      </c>
      <c r="N26" s="115">
        <f t="shared" si="0"/>
        <v>0.77310327127712075</v>
      </c>
      <c r="O26" s="3"/>
    </row>
    <row r="27" spans="1:15" ht="15" thickBot="1" x14ac:dyDescent="0.35">
      <c r="A27" s="31">
        <v>42887</v>
      </c>
      <c r="B27" s="506">
        <v>42896</v>
      </c>
      <c r="C27" s="30" t="s">
        <v>5</v>
      </c>
      <c r="D27" s="117" t="s">
        <v>100</v>
      </c>
      <c r="E27" s="512" t="s">
        <v>1581</v>
      </c>
      <c r="F27" s="3" t="s">
        <v>352</v>
      </c>
      <c r="G27" s="3" t="s">
        <v>370</v>
      </c>
      <c r="H27" s="489">
        <v>3</v>
      </c>
      <c r="I27" s="489">
        <v>2.8</v>
      </c>
      <c r="J27" s="490">
        <v>0.2039</v>
      </c>
      <c r="K27" s="489"/>
      <c r="L27" s="3">
        <v>34.4</v>
      </c>
      <c r="M27" s="3">
        <v>144.9</v>
      </c>
      <c r="N27" s="115">
        <f t="shared" si="0"/>
        <v>0.75518518518518518</v>
      </c>
      <c r="O27" s="3"/>
    </row>
    <row r="28" spans="1:15" ht="15" thickBot="1" x14ac:dyDescent="0.35">
      <c r="A28" s="31">
        <v>42887</v>
      </c>
      <c r="B28" s="506">
        <v>42896</v>
      </c>
      <c r="C28" s="30" t="s">
        <v>5</v>
      </c>
      <c r="D28" s="117" t="s">
        <v>100</v>
      </c>
      <c r="E28" s="512" t="s">
        <v>1582</v>
      </c>
      <c r="F28" s="3" t="s">
        <v>352</v>
      </c>
      <c r="G28" s="3" t="s">
        <v>370</v>
      </c>
      <c r="H28" s="489">
        <v>3.4</v>
      </c>
      <c r="I28" s="489">
        <v>3</v>
      </c>
      <c r="J28" s="490">
        <v>0.2863</v>
      </c>
      <c r="K28" s="489"/>
      <c r="L28" s="3">
        <v>29.4</v>
      </c>
      <c r="M28" s="3">
        <v>228.8</v>
      </c>
      <c r="N28" s="115">
        <f t="shared" si="0"/>
        <v>0.72842458782821096</v>
      </c>
      <c r="O28" s="3"/>
    </row>
    <row r="29" spans="1:15" ht="15" thickBot="1" x14ac:dyDescent="0.35">
      <c r="A29" s="31">
        <v>42887</v>
      </c>
      <c r="B29" s="506">
        <v>42896</v>
      </c>
      <c r="C29" s="30" t="s">
        <v>5</v>
      </c>
      <c r="D29" s="117" t="s">
        <v>100</v>
      </c>
      <c r="E29" s="512" t="s">
        <v>1583</v>
      </c>
      <c r="F29" s="3" t="s">
        <v>352</v>
      </c>
      <c r="G29" s="3" t="s">
        <v>370</v>
      </c>
      <c r="H29" s="489">
        <v>3.9</v>
      </c>
      <c r="I29" s="489">
        <v>3.6</v>
      </c>
      <c r="J29" s="490">
        <v>0.44400000000000001</v>
      </c>
      <c r="K29" s="489"/>
      <c r="L29" s="3">
        <v>53.2</v>
      </c>
      <c r="M29" s="3">
        <v>377.2</v>
      </c>
      <c r="N29" s="115">
        <f t="shared" si="0"/>
        <v>0.74849542305163608</v>
      </c>
      <c r="O29" s="3"/>
    </row>
    <row r="30" spans="1:15" ht="15" thickBot="1" x14ac:dyDescent="0.35">
      <c r="A30" s="31">
        <v>42887</v>
      </c>
      <c r="B30" s="506">
        <v>42896</v>
      </c>
      <c r="C30" s="30" t="s">
        <v>5</v>
      </c>
      <c r="D30" s="117" t="s">
        <v>100</v>
      </c>
      <c r="E30" s="512" t="s">
        <v>1584</v>
      </c>
      <c r="F30" s="3" t="s">
        <v>352</v>
      </c>
      <c r="G30" s="3" t="s">
        <v>370</v>
      </c>
      <c r="H30" s="489">
        <v>4.7</v>
      </c>
      <c r="I30" s="489">
        <v>4.0999999999999996</v>
      </c>
      <c r="J30" s="490">
        <v>0.60099999999999998</v>
      </c>
      <c r="K30" s="489"/>
      <c r="L30" s="3">
        <v>39.200000000000003</v>
      </c>
      <c r="M30" s="3">
        <v>500.4</v>
      </c>
      <c r="N30" s="115">
        <f t="shared" si="0"/>
        <v>0.57886980726813886</v>
      </c>
      <c r="O30" s="3"/>
    </row>
    <row r="31" spans="1:15" ht="15" thickBot="1" x14ac:dyDescent="0.35">
      <c r="A31" s="31">
        <v>42887</v>
      </c>
      <c r="B31" s="506">
        <v>42896</v>
      </c>
      <c r="C31" s="30" t="s">
        <v>5</v>
      </c>
      <c r="D31" s="117" t="s">
        <v>100</v>
      </c>
      <c r="E31" s="512" t="s">
        <v>1585</v>
      </c>
      <c r="F31" s="3" t="s">
        <v>352</v>
      </c>
      <c r="G31" s="3" t="s">
        <v>370</v>
      </c>
      <c r="H31" s="489">
        <v>1.6</v>
      </c>
      <c r="I31" s="489">
        <v>1.5</v>
      </c>
      <c r="J31" s="490">
        <v>3.2299999999999995E-2</v>
      </c>
      <c r="K31" s="489"/>
      <c r="L31" s="3"/>
      <c r="M31" s="3"/>
      <c r="N31" s="115">
        <f t="shared" si="0"/>
        <v>0.78857421874999967</v>
      </c>
      <c r="O31" s="3"/>
    </row>
    <row r="32" spans="1:15" ht="15" thickBot="1" x14ac:dyDescent="0.35">
      <c r="A32" s="31">
        <v>42887</v>
      </c>
      <c r="B32" s="506">
        <v>42896</v>
      </c>
      <c r="C32" s="30" t="s">
        <v>5</v>
      </c>
      <c r="D32" s="117" t="s">
        <v>100</v>
      </c>
      <c r="E32" s="512" t="s">
        <v>1586</v>
      </c>
      <c r="F32" s="3" t="s">
        <v>352</v>
      </c>
      <c r="G32" s="3" t="s">
        <v>370</v>
      </c>
      <c r="H32" s="489">
        <v>1.5</v>
      </c>
      <c r="I32" s="489">
        <v>1.4</v>
      </c>
      <c r="J32" s="490">
        <v>3.1300000000000001E-2</v>
      </c>
      <c r="K32" s="489"/>
      <c r="L32" s="3"/>
      <c r="M32" s="3"/>
      <c r="N32" s="115">
        <f t="shared" si="0"/>
        <v>0.92740740740740746</v>
      </c>
      <c r="O32" s="3"/>
    </row>
    <row r="33" spans="1:15" ht="15" thickBot="1" x14ac:dyDescent="0.35">
      <c r="A33" s="31">
        <v>42887</v>
      </c>
      <c r="B33" s="506">
        <v>42896</v>
      </c>
      <c r="C33" s="30" t="s">
        <v>5</v>
      </c>
      <c r="D33" s="117" t="s">
        <v>100</v>
      </c>
      <c r="E33" s="512" t="s">
        <v>1587</v>
      </c>
      <c r="F33" s="3" t="s">
        <v>352</v>
      </c>
      <c r="G33" s="3" t="s">
        <v>370</v>
      </c>
      <c r="H33" s="489">
        <v>2</v>
      </c>
      <c r="I33" s="489">
        <v>1.9</v>
      </c>
      <c r="J33" s="490">
        <v>5.5E-2</v>
      </c>
      <c r="K33" s="489"/>
      <c r="L33" s="3"/>
      <c r="M33" s="3"/>
      <c r="N33" s="115">
        <f t="shared" si="0"/>
        <v>0.6875</v>
      </c>
      <c r="O33" s="3"/>
    </row>
    <row r="34" spans="1:15" ht="15" thickBot="1" x14ac:dyDescent="0.35">
      <c r="A34" s="31">
        <v>42887</v>
      </c>
      <c r="B34" s="506">
        <v>42896</v>
      </c>
      <c r="C34" s="30" t="s">
        <v>5</v>
      </c>
      <c r="D34" s="117" t="s">
        <v>100</v>
      </c>
      <c r="E34" s="512" t="s">
        <v>1588</v>
      </c>
      <c r="F34" s="3" t="s">
        <v>352</v>
      </c>
      <c r="G34" s="3" t="s">
        <v>370</v>
      </c>
      <c r="H34" s="489">
        <v>1.5</v>
      </c>
      <c r="I34" s="489">
        <v>1.4</v>
      </c>
      <c r="J34" s="490">
        <v>2.5600000000000001E-2</v>
      </c>
      <c r="K34" s="489"/>
      <c r="L34" s="3"/>
      <c r="M34" s="3"/>
      <c r="N34" s="115">
        <f t="shared" si="0"/>
        <v>0.75851851851851848</v>
      </c>
      <c r="O34" s="3"/>
    </row>
    <row r="35" spans="1:15" ht="15" thickBot="1" x14ac:dyDescent="0.35">
      <c r="A35" s="31">
        <v>42887</v>
      </c>
      <c r="B35" s="506">
        <v>42896</v>
      </c>
      <c r="C35" s="30" t="s">
        <v>5</v>
      </c>
      <c r="D35" s="117" t="s">
        <v>100</v>
      </c>
      <c r="E35" s="512" t="s">
        <v>1589</v>
      </c>
      <c r="F35" s="3" t="s">
        <v>352</v>
      </c>
      <c r="G35" s="3" t="s">
        <v>370</v>
      </c>
      <c r="H35" s="489">
        <v>1.5</v>
      </c>
      <c r="I35" s="489">
        <v>1.4</v>
      </c>
      <c r="J35" s="490">
        <v>3.8399999999999997E-2</v>
      </c>
      <c r="K35" s="489"/>
      <c r="L35" s="3"/>
      <c r="M35" s="3"/>
      <c r="N35" s="115">
        <f t="shared" si="0"/>
        <v>1.1377777777777778</v>
      </c>
      <c r="O35" s="3"/>
    </row>
    <row r="36" spans="1:15" ht="15" thickBot="1" x14ac:dyDescent="0.35">
      <c r="A36" s="31">
        <v>42887</v>
      </c>
      <c r="B36" s="506">
        <v>42896</v>
      </c>
      <c r="C36" s="30" t="s">
        <v>5</v>
      </c>
      <c r="D36" s="117" t="s">
        <v>100</v>
      </c>
      <c r="E36" s="512" t="s">
        <v>1590</v>
      </c>
      <c r="F36" s="3" t="s">
        <v>352</v>
      </c>
      <c r="G36" s="3" t="s">
        <v>370</v>
      </c>
      <c r="H36" s="489">
        <v>2</v>
      </c>
      <c r="I36" s="489">
        <v>1.8</v>
      </c>
      <c r="J36" s="490">
        <v>5.7299999999999997E-2</v>
      </c>
      <c r="K36" s="489"/>
      <c r="L36" s="3"/>
      <c r="M36" s="3"/>
      <c r="N36" s="115">
        <f t="shared" si="0"/>
        <v>0.71624999999999994</v>
      </c>
      <c r="O36" s="3"/>
    </row>
    <row r="37" spans="1:15" ht="15" thickBot="1" x14ac:dyDescent="0.35">
      <c r="A37" s="31">
        <v>42887</v>
      </c>
      <c r="B37" s="506">
        <v>42896</v>
      </c>
      <c r="C37" s="30" t="s">
        <v>5</v>
      </c>
      <c r="D37" s="117" t="s">
        <v>100</v>
      </c>
      <c r="E37" s="512" t="s">
        <v>1591</v>
      </c>
      <c r="F37" s="3" t="s">
        <v>352</v>
      </c>
      <c r="G37" s="3" t="s">
        <v>370</v>
      </c>
      <c r="H37" s="489">
        <v>2.1</v>
      </c>
      <c r="I37" s="489">
        <v>2</v>
      </c>
      <c r="J37" s="490">
        <v>6.2799999999999995E-2</v>
      </c>
      <c r="K37" s="489"/>
      <c r="L37" s="3"/>
      <c r="M37" s="3"/>
      <c r="N37" s="115">
        <f t="shared" si="0"/>
        <v>0.67811251484720858</v>
      </c>
      <c r="O37" s="3"/>
    </row>
    <row r="38" spans="1:15" ht="15" thickBot="1" x14ac:dyDescent="0.35">
      <c r="A38" s="31">
        <v>42887</v>
      </c>
      <c r="B38" s="506">
        <v>42896</v>
      </c>
      <c r="C38" s="30" t="s">
        <v>5</v>
      </c>
      <c r="D38" s="117" t="s">
        <v>100</v>
      </c>
      <c r="E38" s="512" t="s">
        <v>1592</v>
      </c>
      <c r="F38" s="3" t="s">
        <v>352</v>
      </c>
      <c r="G38" s="3" t="s">
        <v>370</v>
      </c>
      <c r="H38" s="489">
        <v>2</v>
      </c>
      <c r="I38" s="489">
        <v>2</v>
      </c>
      <c r="J38" s="490">
        <v>5.11E-2</v>
      </c>
      <c r="K38" s="489"/>
      <c r="L38" s="3"/>
      <c r="M38" s="3"/>
      <c r="N38" s="115">
        <f t="shared" si="0"/>
        <v>0.63875000000000004</v>
      </c>
      <c r="O38" s="3"/>
    </row>
    <row r="39" spans="1:15" ht="15" thickBot="1" x14ac:dyDescent="0.35">
      <c r="A39" s="31">
        <v>42887</v>
      </c>
      <c r="B39" s="506">
        <v>42896</v>
      </c>
      <c r="C39" s="30" t="s">
        <v>5</v>
      </c>
      <c r="D39" s="117" t="s">
        <v>100</v>
      </c>
      <c r="E39" s="512" t="s">
        <v>1593</v>
      </c>
      <c r="F39" s="3" t="s">
        <v>352</v>
      </c>
      <c r="G39" s="3" t="s">
        <v>370</v>
      </c>
      <c r="H39" s="489">
        <v>2.2000000000000002</v>
      </c>
      <c r="I39" s="489">
        <v>2</v>
      </c>
      <c r="J39" s="490">
        <v>8.2099999999999992E-2</v>
      </c>
      <c r="K39" s="489"/>
      <c r="L39" s="3"/>
      <c r="M39" s="3"/>
      <c r="N39" s="115">
        <f t="shared" si="0"/>
        <v>0.77103681442524385</v>
      </c>
      <c r="O39" s="3"/>
    </row>
    <row r="40" spans="1:15" ht="15" thickBot="1" x14ac:dyDescent="0.35">
      <c r="A40" s="31">
        <v>42887</v>
      </c>
      <c r="B40" s="506">
        <v>42896</v>
      </c>
      <c r="C40" s="30" t="s">
        <v>5</v>
      </c>
      <c r="D40" s="117" t="s">
        <v>100</v>
      </c>
      <c r="E40" s="512" t="s">
        <v>1594</v>
      </c>
      <c r="F40" s="3" t="s">
        <v>352</v>
      </c>
      <c r="G40" s="3" t="s">
        <v>370</v>
      </c>
      <c r="H40" s="489">
        <v>1.8</v>
      </c>
      <c r="I40" s="489">
        <v>1.7</v>
      </c>
      <c r="J40" s="490">
        <v>5.7200000000000001E-2</v>
      </c>
      <c r="K40" s="489"/>
      <c r="L40" s="3"/>
      <c r="M40" s="3"/>
      <c r="N40" s="115">
        <f t="shared" si="0"/>
        <v>0.98079561042523988</v>
      </c>
      <c r="O40" s="3"/>
    </row>
    <row r="41" spans="1:15" ht="15" thickBot="1" x14ac:dyDescent="0.35">
      <c r="A41" s="31">
        <v>42887</v>
      </c>
      <c r="B41" s="506">
        <v>42896</v>
      </c>
      <c r="C41" s="30" t="s">
        <v>5</v>
      </c>
      <c r="D41" s="117" t="s">
        <v>100</v>
      </c>
      <c r="E41" s="512" t="s">
        <v>1595</v>
      </c>
      <c r="F41" s="3" t="s">
        <v>352</v>
      </c>
      <c r="G41" s="3" t="s">
        <v>370</v>
      </c>
      <c r="H41" s="489">
        <v>2.1</v>
      </c>
      <c r="I41" s="489">
        <v>2</v>
      </c>
      <c r="J41" s="490">
        <v>6.7900000000000002E-2</v>
      </c>
      <c r="K41" s="489"/>
      <c r="L41" s="3"/>
      <c r="M41" s="3"/>
      <c r="N41" s="115">
        <f t="shared" si="0"/>
        <v>0.7331821617535903</v>
      </c>
      <c r="O41" s="3"/>
    </row>
    <row r="42" spans="1:15" ht="15" thickBot="1" x14ac:dyDescent="0.35">
      <c r="A42" s="31">
        <v>42887</v>
      </c>
      <c r="B42" s="506">
        <v>42896</v>
      </c>
      <c r="C42" s="30" t="s">
        <v>5</v>
      </c>
      <c r="D42" s="117" t="s">
        <v>100</v>
      </c>
      <c r="E42" s="512" t="s">
        <v>1596</v>
      </c>
      <c r="F42" s="3" t="s">
        <v>352</v>
      </c>
      <c r="G42" s="3" t="s">
        <v>370</v>
      </c>
      <c r="H42" s="489">
        <v>2.2999999999999998</v>
      </c>
      <c r="I42" s="489">
        <v>2</v>
      </c>
      <c r="J42" s="490">
        <v>0.11270000000000001</v>
      </c>
      <c r="K42" s="489"/>
      <c r="L42" s="3">
        <v>11.1</v>
      </c>
      <c r="M42" s="3">
        <v>92.2</v>
      </c>
      <c r="N42" s="115">
        <f t="shared" si="0"/>
        <v>0.92627599243856373</v>
      </c>
      <c r="O42" s="3"/>
    </row>
    <row r="43" spans="1:15" ht="15" thickBot="1" x14ac:dyDescent="0.35">
      <c r="A43" s="31">
        <v>42887</v>
      </c>
      <c r="B43" s="506">
        <v>42896</v>
      </c>
      <c r="C43" s="30" t="s">
        <v>5</v>
      </c>
      <c r="D43" s="117" t="s">
        <v>100</v>
      </c>
      <c r="E43" s="512" t="s">
        <v>1597</v>
      </c>
      <c r="F43" s="3" t="s">
        <v>352</v>
      </c>
      <c r="G43" s="3" t="s">
        <v>370</v>
      </c>
      <c r="H43" s="489">
        <v>2.9</v>
      </c>
      <c r="I43" s="489">
        <v>2.6</v>
      </c>
      <c r="J43" s="490">
        <v>0.15109999999999998</v>
      </c>
      <c r="K43" s="489"/>
      <c r="L43" s="3">
        <v>24.7</v>
      </c>
      <c r="M43" s="3">
        <v>117</v>
      </c>
      <c r="N43" s="115">
        <f t="shared" si="0"/>
        <v>0.6195415966214276</v>
      </c>
      <c r="O43" s="3"/>
    </row>
    <row r="44" spans="1:15" ht="15" thickBot="1" x14ac:dyDescent="0.35">
      <c r="A44" s="31">
        <v>42887</v>
      </c>
      <c r="B44" s="506">
        <v>42896</v>
      </c>
      <c r="C44" s="30" t="s">
        <v>5</v>
      </c>
      <c r="D44" s="117" t="s">
        <v>100</v>
      </c>
      <c r="E44" s="512" t="s">
        <v>1598</v>
      </c>
      <c r="F44" s="3" t="s">
        <v>352</v>
      </c>
      <c r="G44" s="3" t="s">
        <v>370</v>
      </c>
      <c r="H44" s="489">
        <v>3.7</v>
      </c>
      <c r="I44" s="489">
        <v>3.5</v>
      </c>
      <c r="J44" s="490">
        <v>0.15259999999999999</v>
      </c>
      <c r="K44" s="489"/>
      <c r="L44" s="3">
        <v>23.2</v>
      </c>
      <c r="M44" s="3">
        <v>121.1</v>
      </c>
      <c r="N44" s="115">
        <f t="shared" si="0"/>
        <v>0.30126547292361749</v>
      </c>
      <c r="O44" s="3"/>
    </row>
    <row r="45" spans="1:15" ht="15" thickBot="1" x14ac:dyDescent="0.35">
      <c r="A45" s="31">
        <v>42887</v>
      </c>
      <c r="B45" s="506">
        <v>42896</v>
      </c>
      <c r="C45" s="30" t="s">
        <v>5</v>
      </c>
      <c r="D45" s="117" t="s">
        <v>100</v>
      </c>
      <c r="E45" s="512" t="s">
        <v>1599</v>
      </c>
      <c r="F45" s="3" t="s">
        <v>352</v>
      </c>
      <c r="G45" s="3" t="s">
        <v>370</v>
      </c>
      <c r="H45" s="489">
        <v>3</v>
      </c>
      <c r="I45" s="489">
        <v>2.8</v>
      </c>
      <c r="J45" s="490">
        <v>0.15409999999999999</v>
      </c>
      <c r="K45" s="489"/>
      <c r="L45" s="3">
        <v>24</v>
      </c>
      <c r="M45" s="3">
        <v>121.6</v>
      </c>
      <c r="N45" s="115">
        <f t="shared" si="0"/>
        <v>0.57074074074074066</v>
      </c>
      <c r="O45" s="3"/>
    </row>
    <row r="46" spans="1:15" ht="15" thickBot="1" x14ac:dyDescent="0.35">
      <c r="A46" s="31">
        <v>42887</v>
      </c>
      <c r="B46" s="506">
        <v>42896</v>
      </c>
      <c r="C46" s="30" t="s">
        <v>5</v>
      </c>
      <c r="D46" s="117" t="s">
        <v>100</v>
      </c>
      <c r="E46" s="512" t="s">
        <v>1600</v>
      </c>
      <c r="F46" s="3" t="s">
        <v>352</v>
      </c>
      <c r="G46" s="3" t="s">
        <v>370</v>
      </c>
      <c r="H46" s="489">
        <v>2.4</v>
      </c>
      <c r="I46" s="489">
        <v>2.2999999999999998</v>
      </c>
      <c r="J46" s="490">
        <v>0.107</v>
      </c>
      <c r="K46" s="489"/>
      <c r="L46" s="3">
        <v>16.600000000000001</v>
      </c>
      <c r="M46" s="3">
        <v>83</v>
      </c>
      <c r="N46" s="115">
        <f t="shared" si="0"/>
        <v>0.77401620370370361</v>
      </c>
      <c r="O46" s="3"/>
    </row>
    <row r="47" spans="1:15" ht="15" thickBot="1" x14ac:dyDescent="0.35">
      <c r="A47" s="31">
        <v>42887</v>
      </c>
      <c r="B47" s="506">
        <v>42896</v>
      </c>
      <c r="C47" s="30" t="s">
        <v>5</v>
      </c>
      <c r="D47" s="117" t="s">
        <v>100</v>
      </c>
      <c r="E47" s="512" t="s">
        <v>1601</v>
      </c>
      <c r="F47" s="3" t="s">
        <v>352</v>
      </c>
      <c r="G47" s="3" t="s">
        <v>370</v>
      </c>
      <c r="H47" s="489">
        <v>3.3</v>
      </c>
      <c r="I47" s="489">
        <v>3</v>
      </c>
      <c r="J47" s="490">
        <v>0.22369999999999998</v>
      </c>
      <c r="K47" s="489"/>
      <c r="L47" s="3">
        <v>18.5</v>
      </c>
      <c r="M47" s="3">
        <v>179.1</v>
      </c>
      <c r="N47" s="115">
        <f t="shared" si="0"/>
        <v>0.62247822578401091</v>
      </c>
      <c r="O47" s="3"/>
    </row>
    <row r="48" spans="1:15" ht="15" thickBot="1" x14ac:dyDescent="0.35">
      <c r="A48" s="31">
        <v>42887</v>
      </c>
      <c r="B48" s="506">
        <v>42896</v>
      </c>
      <c r="C48" s="30" t="s">
        <v>5</v>
      </c>
      <c r="D48" s="117" t="s">
        <v>100</v>
      </c>
      <c r="E48" s="512" t="s">
        <v>1602</v>
      </c>
      <c r="F48" s="3" t="s">
        <v>352</v>
      </c>
      <c r="G48" s="3" t="s">
        <v>370</v>
      </c>
      <c r="H48" s="489">
        <v>1.8</v>
      </c>
      <c r="I48" s="489">
        <v>1.7</v>
      </c>
      <c r="J48" s="490">
        <v>4.9200000000000001E-2</v>
      </c>
      <c r="K48" s="489"/>
      <c r="L48" s="3"/>
      <c r="M48" s="3"/>
      <c r="N48" s="115">
        <f t="shared" si="0"/>
        <v>0.84362139917695467</v>
      </c>
      <c r="O48" s="3"/>
    </row>
    <row r="49" spans="1:15" ht="15" thickBot="1" x14ac:dyDescent="0.35">
      <c r="A49" s="31">
        <v>42887</v>
      </c>
      <c r="B49" s="506">
        <v>42896</v>
      </c>
      <c r="C49" s="30" t="s">
        <v>5</v>
      </c>
      <c r="D49" s="117" t="s">
        <v>100</v>
      </c>
      <c r="E49" s="512" t="s">
        <v>1603</v>
      </c>
      <c r="F49" s="3" t="s">
        <v>352</v>
      </c>
      <c r="G49" s="3" t="s">
        <v>370</v>
      </c>
      <c r="H49" s="489">
        <v>1.7</v>
      </c>
      <c r="I49" s="489">
        <v>1.5</v>
      </c>
      <c r="J49" s="490">
        <v>3.1100000000000003E-2</v>
      </c>
      <c r="K49" s="489"/>
      <c r="L49" s="3"/>
      <c r="M49" s="3"/>
      <c r="N49" s="115">
        <f t="shared" si="0"/>
        <v>0.63301445145532276</v>
      </c>
      <c r="O49" s="3"/>
    </row>
    <row r="50" spans="1:15" ht="15" thickBot="1" x14ac:dyDescent="0.35">
      <c r="A50" s="31">
        <v>42887</v>
      </c>
      <c r="B50" s="506">
        <v>42896</v>
      </c>
      <c r="C50" s="30" t="s">
        <v>5</v>
      </c>
      <c r="D50" s="117" t="s">
        <v>100</v>
      </c>
      <c r="E50" s="512" t="s">
        <v>1604</v>
      </c>
      <c r="F50" s="3" t="s">
        <v>352</v>
      </c>
      <c r="G50" s="3" t="s">
        <v>370</v>
      </c>
      <c r="H50" s="489">
        <v>2</v>
      </c>
      <c r="I50" s="489">
        <v>1.9</v>
      </c>
      <c r="J50" s="490">
        <v>6.6700000000000009E-2</v>
      </c>
      <c r="K50" s="489"/>
      <c r="L50" s="3"/>
      <c r="M50" s="3"/>
      <c r="N50" s="115">
        <f t="shared" si="0"/>
        <v>0.8337500000000001</v>
      </c>
      <c r="O50" s="3"/>
    </row>
    <row r="51" spans="1:15" ht="15" thickBot="1" x14ac:dyDescent="0.35">
      <c r="A51" s="31">
        <v>42887</v>
      </c>
      <c r="B51" s="506">
        <v>42896</v>
      </c>
      <c r="C51" s="30" t="s">
        <v>5</v>
      </c>
      <c r="D51" s="117" t="s">
        <v>100</v>
      </c>
      <c r="E51" s="512" t="s">
        <v>1605</v>
      </c>
      <c r="F51" s="3" t="s">
        <v>352</v>
      </c>
      <c r="G51" s="3" t="s">
        <v>370</v>
      </c>
      <c r="H51" s="489">
        <v>1.7</v>
      </c>
      <c r="I51" s="489">
        <v>1.5</v>
      </c>
      <c r="J51" s="490">
        <v>3.3600000000000005E-2</v>
      </c>
      <c r="K51" s="489"/>
      <c r="L51" s="3"/>
      <c r="M51" s="3"/>
      <c r="N51" s="115">
        <f t="shared" si="0"/>
        <v>0.68389985752086313</v>
      </c>
      <c r="O51" s="3"/>
    </row>
    <row r="52" spans="1:15" ht="15" thickBot="1" x14ac:dyDescent="0.35">
      <c r="A52" s="31">
        <v>42887</v>
      </c>
      <c r="B52" s="506">
        <v>42896</v>
      </c>
      <c r="C52" s="30" t="s">
        <v>5</v>
      </c>
      <c r="D52" s="117" t="s">
        <v>100</v>
      </c>
      <c r="E52" s="512" t="s">
        <v>1606</v>
      </c>
      <c r="F52" s="3" t="s">
        <v>352</v>
      </c>
      <c r="G52" s="3" t="s">
        <v>370</v>
      </c>
      <c r="H52" s="489">
        <v>1.6</v>
      </c>
      <c r="I52" s="489">
        <v>1.5</v>
      </c>
      <c r="J52" s="490">
        <v>3.2899999999999999E-2</v>
      </c>
      <c r="K52" s="489"/>
      <c r="L52" s="3"/>
      <c r="M52" s="3"/>
      <c r="N52" s="115">
        <f t="shared" si="0"/>
        <v>0.80322265624999978</v>
      </c>
      <c r="O52" s="3"/>
    </row>
    <row r="53" spans="1:15" ht="15" thickBot="1" x14ac:dyDescent="0.35">
      <c r="A53" s="31">
        <v>42887</v>
      </c>
      <c r="B53" s="506">
        <v>42896</v>
      </c>
      <c r="C53" s="30" t="s">
        <v>5</v>
      </c>
      <c r="D53" s="117" t="s">
        <v>100</v>
      </c>
      <c r="E53" s="512" t="s">
        <v>1607</v>
      </c>
      <c r="F53" s="3" t="s">
        <v>352</v>
      </c>
      <c r="G53" s="3" t="s">
        <v>370</v>
      </c>
      <c r="H53" s="489">
        <v>2.2000000000000002</v>
      </c>
      <c r="I53" s="489">
        <v>2</v>
      </c>
      <c r="J53" s="490">
        <v>8.3699999999999997E-2</v>
      </c>
      <c r="K53" s="489"/>
      <c r="L53" s="3"/>
      <c r="M53" s="3"/>
      <c r="N53" s="115">
        <f t="shared" si="0"/>
        <v>0.78606311044327537</v>
      </c>
      <c r="O53" s="3"/>
    </row>
    <row r="54" spans="1:15" ht="15" thickBot="1" x14ac:dyDescent="0.35">
      <c r="A54" s="31">
        <v>42887</v>
      </c>
      <c r="B54" s="506">
        <v>42896</v>
      </c>
      <c r="C54" s="30" t="s">
        <v>5</v>
      </c>
      <c r="D54" s="117" t="s">
        <v>100</v>
      </c>
      <c r="E54" s="512" t="s">
        <v>1608</v>
      </c>
      <c r="F54" s="3" t="s">
        <v>352</v>
      </c>
      <c r="G54" s="3" t="s">
        <v>370</v>
      </c>
      <c r="H54" s="489">
        <v>2</v>
      </c>
      <c r="I54" s="489">
        <v>1.9</v>
      </c>
      <c r="J54" s="490">
        <v>7.9000000000000001E-2</v>
      </c>
      <c r="K54" s="489"/>
      <c r="L54" s="3"/>
      <c r="M54" s="3"/>
      <c r="N54" s="115">
        <f t="shared" si="0"/>
        <v>0.98750000000000004</v>
      </c>
      <c r="O54" s="3"/>
    </row>
    <row r="55" spans="1:15" ht="15" thickBot="1" x14ac:dyDescent="0.35">
      <c r="A55" s="31">
        <v>42887</v>
      </c>
      <c r="B55" s="506">
        <v>42896</v>
      </c>
      <c r="C55" s="30" t="s">
        <v>5</v>
      </c>
      <c r="D55" s="117" t="s">
        <v>100</v>
      </c>
      <c r="E55" s="512" t="s">
        <v>1609</v>
      </c>
      <c r="F55" s="3" t="s">
        <v>352</v>
      </c>
      <c r="G55" s="3" t="s">
        <v>370</v>
      </c>
      <c r="H55" s="489">
        <v>2.4</v>
      </c>
      <c r="I55" s="489">
        <v>2.1</v>
      </c>
      <c r="J55" s="490">
        <v>0.1008</v>
      </c>
      <c r="K55" s="489"/>
      <c r="L55" s="3">
        <v>9.5</v>
      </c>
      <c r="M55" s="3">
        <v>73</v>
      </c>
      <c r="N55" s="115">
        <f t="shared" si="0"/>
        <v>0.72916666666666663</v>
      </c>
      <c r="O55" s="3"/>
    </row>
    <row r="56" spans="1:15" ht="15" thickBot="1" x14ac:dyDescent="0.35">
      <c r="A56" s="31">
        <v>42887</v>
      </c>
      <c r="B56" s="506">
        <v>42896</v>
      </c>
      <c r="C56" s="30" t="s">
        <v>5</v>
      </c>
      <c r="D56" s="117" t="s">
        <v>100</v>
      </c>
      <c r="E56" s="512" t="s">
        <v>1610</v>
      </c>
      <c r="F56" s="3" t="s">
        <v>352</v>
      </c>
      <c r="G56" s="3" t="s">
        <v>370</v>
      </c>
      <c r="H56" s="489">
        <v>2.7</v>
      </c>
      <c r="I56" s="489">
        <v>2.5</v>
      </c>
      <c r="J56" s="490">
        <v>0.1706</v>
      </c>
      <c r="K56" s="489"/>
      <c r="L56" s="3">
        <v>20.3</v>
      </c>
      <c r="M56" s="3">
        <v>135.69999999999999</v>
      </c>
      <c r="N56" s="115">
        <f t="shared" si="0"/>
        <v>0.86673779403546181</v>
      </c>
      <c r="O56" s="3"/>
    </row>
    <row r="57" spans="1:15" ht="15" thickBot="1" x14ac:dyDescent="0.35">
      <c r="A57" s="31">
        <v>42887</v>
      </c>
      <c r="B57" s="506">
        <v>42896</v>
      </c>
      <c r="C57" s="30" t="s">
        <v>5</v>
      </c>
      <c r="D57" s="117" t="s">
        <v>100</v>
      </c>
      <c r="E57" s="512" t="s">
        <v>1611</v>
      </c>
      <c r="F57" s="3" t="s">
        <v>352</v>
      </c>
      <c r="G57" s="3" t="s">
        <v>370</v>
      </c>
      <c r="H57" s="489">
        <v>2.2000000000000002</v>
      </c>
      <c r="I57" s="489">
        <v>2</v>
      </c>
      <c r="J57" s="490">
        <v>8.5300000000000001E-2</v>
      </c>
      <c r="K57" s="489"/>
      <c r="L57" s="3"/>
      <c r="M57" s="3"/>
      <c r="N57" s="115">
        <f t="shared" si="0"/>
        <v>0.801089406461307</v>
      </c>
      <c r="O57" s="3"/>
    </row>
    <row r="58" spans="1:15" ht="15" thickBot="1" x14ac:dyDescent="0.35">
      <c r="A58" s="31">
        <v>42887</v>
      </c>
      <c r="B58" s="506">
        <v>42896</v>
      </c>
      <c r="C58" s="30" t="s">
        <v>5</v>
      </c>
      <c r="D58" s="117" t="s">
        <v>100</v>
      </c>
      <c r="E58" s="512" t="s">
        <v>1612</v>
      </c>
      <c r="F58" s="3" t="s">
        <v>352</v>
      </c>
      <c r="G58" s="3" t="s">
        <v>370</v>
      </c>
      <c r="H58" s="489">
        <v>2.7</v>
      </c>
      <c r="I58" s="489">
        <v>2.4</v>
      </c>
      <c r="J58" s="490">
        <v>0.11890000000000001</v>
      </c>
      <c r="K58" s="489"/>
      <c r="L58" s="3">
        <v>14.7</v>
      </c>
      <c r="M58" s="3">
        <v>92</v>
      </c>
      <c r="N58" s="115">
        <f t="shared" si="0"/>
        <v>0.60407458212670828</v>
      </c>
      <c r="O58" s="3"/>
    </row>
    <row r="59" spans="1:15" ht="15" thickBot="1" x14ac:dyDescent="0.35">
      <c r="A59" s="31">
        <v>42887</v>
      </c>
      <c r="B59" s="506">
        <v>42896</v>
      </c>
      <c r="C59" s="30" t="s">
        <v>5</v>
      </c>
      <c r="D59" s="117" t="s">
        <v>100</v>
      </c>
      <c r="E59" s="512" t="s">
        <v>1613</v>
      </c>
      <c r="F59" s="3" t="s">
        <v>352</v>
      </c>
      <c r="G59" s="3" t="s">
        <v>370</v>
      </c>
      <c r="H59" s="489">
        <v>2.8</v>
      </c>
      <c r="I59" s="489">
        <v>2.5</v>
      </c>
      <c r="J59" s="490">
        <v>0.15280000000000002</v>
      </c>
      <c r="K59" s="489"/>
      <c r="L59" s="3">
        <v>14.2</v>
      </c>
      <c r="M59" s="3">
        <v>117.9</v>
      </c>
      <c r="N59" s="115">
        <f t="shared" si="0"/>
        <v>0.69606413994169114</v>
      </c>
      <c r="O59" s="3"/>
    </row>
    <row r="60" spans="1:15" ht="15" thickBot="1" x14ac:dyDescent="0.35">
      <c r="A60" s="31">
        <v>42887</v>
      </c>
      <c r="B60" s="506">
        <v>42896</v>
      </c>
      <c r="C60" s="30" t="s">
        <v>5</v>
      </c>
      <c r="D60" s="117" t="s">
        <v>100</v>
      </c>
      <c r="E60" s="512" t="s">
        <v>1614</v>
      </c>
      <c r="F60" s="3" t="s">
        <v>352</v>
      </c>
      <c r="G60" s="3" t="s">
        <v>370</v>
      </c>
      <c r="H60" s="489">
        <v>2.8</v>
      </c>
      <c r="I60" s="489">
        <v>2.6</v>
      </c>
      <c r="J60" s="490">
        <v>0.15790000000000001</v>
      </c>
      <c r="K60" s="489"/>
      <c r="L60" s="3">
        <v>24.6</v>
      </c>
      <c r="M60" s="3">
        <v>120.7</v>
      </c>
      <c r="N60" s="115">
        <f t="shared" si="0"/>
        <v>0.71929664723032094</v>
      </c>
      <c r="O60" s="3"/>
    </row>
    <row r="61" spans="1:15" ht="15" thickBot="1" x14ac:dyDescent="0.35">
      <c r="A61" s="31">
        <v>42887</v>
      </c>
      <c r="B61" s="506">
        <v>42896</v>
      </c>
      <c r="C61" s="30" t="s">
        <v>5</v>
      </c>
      <c r="D61" s="117" t="s">
        <v>100</v>
      </c>
      <c r="E61" s="512" t="s">
        <v>1615</v>
      </c>
      <c r="F61" s="3" t="s">
        <v>352</v>
      </c>
      <c r="G61" s="3" t="s">
        <v>370</v>
      </c>
      <c r="H61" s="489">
        <v>3.7</v>
      </c>
      <c r="I61" s="489">
        <v>3.5</v>
      </c>
      <c r="J61" s="490">
        <v>0.311</v>
      </c>
      <c r="K61" s="489">
        <v>3.9</v>
      </c>
      <c r="L61" s="3">
        <v>24.7</v>
      </c>
      <c r="M61" s="3">
        <v>274.60000000000002</v>
      </c>
      <c r="N61" s="115">
        <f t="shared" si="0"/>
        <v>0.61398140287840797</v>
      </c>
      <c r="O61" s="3" t="s">
        <v>354</v>
      </c>
    </row>
    <row r="62" spans="1:15" ht="15" thickBot="1" x14ac:dyDescent="0.35">
      <c r="A62" s="31">
        <v>42887</v>
      </c>
      <c r="B62" s="506">
        <v>42896</v>
      </c>
      <c r="C62" s="30" t="s">
        <v>5</v>
      </c>
      <c r="D62" s="117" t="s">
        <v>100</v>
      </c>
      <c r="E62" s="512" t="s">
        <v>1616</v>
      </c>
      <c r="F62" s="3" t="s">
        <v>352</v>
      </c>
      <c r="G62" s="3" t="s">
        <v>370</v>
      </c>
      <c r="H62" s="489">
        <v>3.5</v>
      </c>
      <c r="I62" s="489">
        <v>3.1</v>
      </c>
      <c r="J62" s="490">
        <v>0.29460000000000003</v>
      </c>
      <c r="K62" s="489">
        <v>3</v>
      </c>
      <c r="L62" s="3">
        <v>28</v>
      </c>
      <c r="M62" s="3">
        <v>244.4</v>
      </c>
      <c r="N62" s="115">
        <f t="shared" si="0"/>
        <v>0.68711370262390681</v>
      </c>
      <c r="O62" s="3" t="s">
        <v>354</v>
      </c>
    </row>
    <row r="63" spans="1:15" ht="15" thickBot="1" x14ac:dyDescent="0.35">
      <c r="A63" s="31">
        <v>42887</v>
      </c>
      <c r="B63" s="506">
        <v>42896</v>
      </c>
      <c r="C63" s="30" t="s">
        <v>5</v>
      </c>
      <c r="D63" s="117" t="s">
        <v>100</v>
      </c>
      <c r="E63" s="512" t="s">
        <v>1617</v>
      </c>
      <c r="F63" s="3" t="s">
        <v>352</v>
      </c>
      <c r="G63" s="3" t="s">
        <v>370</v>
      </c>
      <c r="H63" s="489">
        <v>3.6</v>
      </c>
      <c r="I63" s="489">
        <v>3.2</v>
      </c>
      <c r="J63" s="490">
        <v>0.31180000000000002</v>
      </c>
      <c r="K63" s="489"/>
      <c r="L63" s="3">
        <v>15</v>
      </c>
      <c r="M63" s="3">
        <v>266.7</v>
      </c>
      <c r="N63" s="115">
        <f t="shared" si="0"/>
        <v>0.66829561042523999</v>
      </c>
      <c r="O63" s="3" t="s">
        <v>354</v>
      </c>
    </row>
    <row r="64" spans="1:15" ht="15" thickBot="1" x14ac:dyDescent="0.35">
      <c r="A64" s="31">
        <v>42887</v>
      </c>
      <c r="B64" s="506">
        <v>42896</v>
      </c>
      <c r="C64" s="30" t="s">
        <v>5</v>
      </c>
      <c r="D64" s="117" t="s">
        <v>100</v>
      </c>
      <c r="E64" s="512" t="s">
        <v>1618</v>
      </c>
      <c r="F64" s="3" t="s">
        <v>355</v>
      </c>
      <c r="G64" s="3" t="s">
        <v>370</v>
      </c>
      <c r="H64" s="489">
        <v>2.2000000000000002</v>
      </c>
      <c r="I64" s="489">
        <v>2</v>
      </c>
      <c r="J64" s="490">
        <v>6.0999999999999999E-2</v>
      </c>
      <c r="K64" s="489"/>
      <c r="L64" s="3"/>
      <c r="M64" s="3"/>
      <c r="N64" s="115">
        <f t="shared" si="0"/>
        <v>0.57287753568745281</v>
      </c>
      <c r="O64" s="3"/>
    </row>
    <row r="65" spans="1:15" ht="15" thickBot="1" x14ac:dyDescent="0.35">
      <c r="A65" s="31">
        <v>42887</v>
      </c>
      <c r="B65" s="506">
        <v>42896</v>
      </c>
      <c r="C65" s="30" t="s">
        <v>5</v>
      </c>
      <c r="D65" s="117" t="s">
        <v>100</v>
      </c>
      <c r="E65" s="512" t="s">
        <v>1619</v>
      </c>
      <c r="F65" s="3" t="s">
        <v>355</v>
      </c>
      <c r="G65" s="3" t="s">
        <v>370</v>
      </c>
      <c r="H65" s="489">
        <v>3</v>
      </c>
      <c r="I65" s="489">
        <v>2.6</v>
      </c>
      <c r="J65" s="490">
        <v>0.19409999999999999</v>
      </c>
      <c r="K65" s="489"/>
      <c r="L65" s="3">
        <v>19.8</v>
      </c>
      <c r="M65" s="3">
        <v>149.4</v>
      </c>
      <c r="N65" s="115">
        <f t="shared" si="0"/>
        <v>0.71888888888888891</v>
      </c>
      <c r="O65" s="3"/>
    </row>
    <row r="66" spans="1:15" ht="15" thickBot="1" x14ac:dyDescent="0.35">
      <c r="A66" s="31">
        <v>42887</v>
      </c>
      <c r="B66" s="506">
        <v>42896</v>
      </c>
      <c r="C66" s="30" t="s">
        <v>5</v>
      </c>
      <c r="D66" s="117" t="s">
        <v>100</v>
      </c>
      <c r="E66" s="512" t="s">
        <v>1620</v>
      </c>
      <c r="F66" s="3" t="s">
        <v>355</v>
      </c>
      <c r="G66" s="3" t="s">
        <v>370</v>
      </c>
      <c r="H66" s="489">
        <v>3.7</v>
      </c>
      <c r="I66" s="489">
        <v>3.5</v>
      </c>
      <c r="J66" s="490">
        <v>0.3992</v>
      </c>
      <c r="K66" s="489"/>
      <c r="L66" s="3">
        <v>49.2</v>
      </c>
      <c r="M66" s="3">
        <v>318.8</v>
      </c>
      <c r="N66" s="115">
        <f t="shared" si="0"/>
        <v>0.78810731842141624</v>
      </c>
      <c r="O66" s="3"/>
    </row>
    <row r="67" spans="1:15" ht="15" thickBot="1" x14ac:dyDescent="0.35">
      <c r="A67" s="31">
        <v>42887</v>
      </c>
      <c r="B67" s="506">
        <v>42896</v>
      </c>
      <c r="C67" s="30" t="s">
        <v>5</v>
      </c>
      <c r="D67" s="117" t="s">
        <v>100</v>
      </c>
      <c r="E67" s="512" t="s">
        <v>1621</v>
      </c>
      <c r="F67" s="3" t="s">
        <v>355</v>
      </c>
      <c r="G67" s="3" t="s">
        <v>370</v>
      </c>
      <c r="H67" s="489">
        <v>2.5</v>
      </c>
      <c r="I67" s="489">
        <v>2.4</v>
      </c>
      <c r="J67" s="490">
        <v>0.1489</v>
      </c>
      <c r="K67" s="489"/>
      <c r="L67" s="3">
        <v>23.2</v>
      </c>
      <c r="M67" s="3">
        <v>109.4</v>
      </c>
      <c r="N67" s="115">
        <f t="shared" ref="N67:N130" si="1">100*J67/H67^3</f>
        <v>0.95296000000000003</v>
      </c>
      <c r="O67" s="3"/>
    </row>
    <row r="68" spans="1:15" ht="15" thickBot="1" x14ac:dyDescent="0.35">
      <c r="A68" s="31">
        <v>42887</v>
      </c>
      <c r="B68" s="506">
        <v>42896</v>
      </c>
      <c r="C68" s="30" t="s">
        <v>5</v>
      </c>
      <c r="D68" s="117" t="s">
        <v>100</v>
      </c>
      <c r="E68" s="512" t="s">
        <v>1622</v>
      </c>
      <c r="F68" s="3" t="s">
        <v>355</v>
      </c>
      <c r="G68" s="3" t="s">
        <v>370</v>
      </c>
      <c r="H68" s="489">
        <v>3.4</v>
      </c>
      <c r="I68" s="489">
        <v>3</v>
      </c>
      <c r="J68" s="490">
        <v>0.2419</v>
      </c>
      <c r="K68" s="489"/>
      <c r="L68" s="3">
        <v>30.6</v>
      </c>
      <c r="M68" s="3">
        <v>192.9</v>
      </c>
      <c r="N68" s="115">
        <f t="shared" si="1"/>
        <v>0.61545898636271124</v>
      </c>
      <c r="O68" s="3"/>
    </row>
    <row r="69" spans="1:15" ht="15" thickBot="1" x14ac:dyDescent="0.35">
      <c r="A69" s="31">
        <v>42887</v>
      </c>
      <c r="B69" s="506">
        <v>42896</v>
      </c>
      <c r="C69" s="30" t="s">
        <v>5</v>
      </c>
      <c r="D69" s="117" t="s">
        <v>100</v>
      </c>
      <c r="E69" s="512" t="s">
        <v>1623</v>
      </c>
      <c r="F69" s="3" t="s">
        <v>355</v>
      </c>
      <c r="G69" s="3" t="s">
        <v>370</v>
      </c>
      <c r="H69" s="489">
        <v>2.9</v>
      </c>
      <c r="I69" s="489">
        <v>2.5</v>
      </c>
      <c r="J69" s="490">
        <v>0.1855</v>
      </c>
      <c r="K69" s="489"/>
      <c r="L69" s="3">
        <v>30</v>
      </c>
      <c r="M69" s="3">
        <v>141.6</v>
      </c>
      <c r="N69" s="115">
        <f t="shared" si="1"/>
        <v>0.76058879002829149</v>
      </c>
      <c r="O69" s="3"/>
    </row>
    <row r="70" spans="1:15" ht="15" thickBot="1" x14ac:dyDescent="0.35">
      <c r="A70" s="31">
        <v>42887</v>
      </c>
      <c r="B70" s="506">
        <v>42896</v>
      </c>
      <c r="C70" s="30" t="s">
        <v>5</v>
      </c>
      <c r="D70" s="117" t="s">
        <v>100</v>
      </c>
      <c r="E70" s="512" t="s">
        <v>1624</v>
      </c>
      <c r="F70" s="3" t="s">
        <v>355</v>
      </c>
      <c r="G70" s="3" t="s">
        <v>370</v>
      </c>
      <c r="H70" s="489">
        <v>3.8</v>
      </c>
      <c r="I70" s="489">
        <v>3.5</v>
      </c>
      <c r="J70" s="490">
        <v>0.13469999999999999</v>
      </c>
      <c r="K70" s="489"/>
      <c r="L70" s="3">
        <v>17.8</v>
      </c>
      <c r="M70" s="3">
        <v>100.6</v>
      </c>
      <c r="N70" s="115">
        <f t="shared" si="1"/>
        <v>0.24548039072751132</v>
      </c>
      <c r="O70" s="3"/>
    </row>
    <row r="71" spans="1:15" ht="15" thickBot="1" x14ac:dyDescent="0.35">
      <c r="A71" s="31">
        <v>42887</v>
      </c>
      <c r="B71" s="506">
        <v>42896</v>
      </c>
      <c r="C71" s="30" t="s">
        <v>5</v>
      </c>
      <c r="D71" s="117" t="s">
        <v>100</v>
      </c>
      <c r="E71" s="512" t="s">
        <v>1625</v>
      </c>
      <c r="F71" s="3" t="s">
        <v>355</v>
      </c>
      <c r="G71" s="3" t="s">
        <v>370</v>
      </c>
      <c r="H71" s="489">
        <v>3.1</v>
      </c>
      <c r="I71" s="489">
        <v>2.7</v>
      </c>
      <c r="J71" s="490">
        <v>0.17230000000000001</v>
      </c>
      <c r="K71" s="489"/>
      <c r="L71" s="3">
        <v>18.600000000000001</v>
      </c>
      <c r="M71" s="3">
        <v>134.6</v>
      </c>
      <c r="N71" s="115">
        <f t="shared" si="1"/>
        <v>0.57836259272934776</v>
      </c>
      <c r="O71" s="3"/>
    </row>
    <row r="72" spans="1:15" ht="15" thickBot="1" x14ac:dyDescent="0.35">
      <c r="A72" s="31">
        <v>42887</v>
      </c>
      <c r="B72" s="506">
        <v>42896</v>
      </c>
      <c r="C72" s="30" t="s">
        <v>5</v>
      </c>
      <c r="D72" s="117" t="s">
        <v>100</v>
      </c>
      <c r="E72" s="512" t="s">
        <v>1626</v>
      </c>
      <c r="F72" s="3" t="s">
        <v>355</v>
      </c>
      <c r="G72" s="3" t="s">
        <v>370</v>
      </c>
      <c r="H72" s="489">
        <v>1.7</v>
      </c>
      <c r="I72" s="489">
        <v>1.5</v>
      </c>
      <c r="J72" s="490">
        <v>4.0299999999999996E-2</v>
      </c>
      <c r="K72" s="489"/>
      <c r="L72" s="3"/>
      <c r="M72" s="3"/>
      <c r="N72" s="115">
        <f t="shared" si="1"/>
        <v>0.82027274577651133</v>
      </c>
      <c r="O72" s="3"/>
    </row>
    <row r="73" spans="1:15" ht="15" thickBot="1" x14ac:dyDescent="0.35">
      <c r="A73" s="31">
        <v>42887</v>
      </c>
      <c r="B73" s="506">
        <v>42896</v>
      </c>
      <c r="C73" s="30" t="s">
        <v>5</v>
      </c>
      <c r="D73" s="117" t="s">
        <v>100</v>
      </c>
      <c r="E73" s="512" t="s">
        <v>1627</v>
      </c>
      <c r="F73" s="3" t="s">
        <v>355</v>
      </c>
      <c r="G73" s="3" t="s">
        <v>370</v>
      </c>
      <c r="H73" s="489">
        <v>2.9</v>
      </c>
      <c r="I73" s="489">
        <v>2.5</v>
      </c>
      <c r="J73" s="490">
        <v>0.15090000000000001</v>
      </c>
      <c r="K73" s="489"/>
      <c r="L73" s="3">
        <v>14.6</v>
      </c>
      <c r="M73" s="3">
        <v>119.4</v>
      </c>
      <c r="N73" s="115">
        <f t="shared" si="1"/>
        <v>0.6187215547992948</v>
      </c>
      <c r="O73" s="3"/>
    </row>
    <row r="74" spans="1:15" ht="15" thickBot="1" x14ac:dyDescent="0.35">
      <c r="A74" s="31">
        <v>42887</v>
      </c>
      <c r="B74" s="506">
        <v>42896</v>
      </c>
      <c r="C74" s="30" t="s">
        <v>5</v>
      </c>
      <c r="D74" s="117" t="s">
        <v>100</v>
      </c>
      <c r="E74" s="512" t="s">
        <v>1628</v>
      </c>
      <c r="F74" s="3" t="s">
        <v>355</v>
      </c>
      <c r="G74" s="3" t="s">
        <v>370</v>
      </c>
      <c r="H74" s="489">
        <v>3.1</v>
      </c>
      <c r="I74" s="489">
        <v>2.9</v>
      </c>
      <c r="J74" s="490">
        <v>0.2397</v>
      </c>
      <c r="K74" s="489"/>
      <c r="L74" s="3">
        <v>25.6</v>
      </c>
      <c r="M74" s="3">
        <v>108.3</v>
      </c>
      <c r="N74" s="115">
        <f t="shared" si="1"/>
        <v>0.80460541774361372</v>
      </c>
      <c r="O74" s="3"/>
    </row>
    <row r="75" spans="1:15" ht="15" thickBot="1" x14ac:dyDescent="0.35">
      <c r="A75" s="31">
        <v>42887</v>
      </c>
      <c r="B75" s="506">
        <v>42896</v>
      </c>
      <c r="C75" s="30" t="s">
        <v>5</v>
      </c>
      <c r="D75" s="117" t="s">
        <v>100</v>
      </c>
      <c r="E75" s="512" t="s">
        <v>1629</v>
      </c>
      <c r="F75" s="3" t="s">
        <v>355</v>
      </c>
      <c r="G75" s="3" t="s">
        <v>370</v>
      </c>
      <c r="H75" s="489">
        <v>4</v>
      </c>
      <c r="I75" s="489">
        <v>3.6</v>
      </c>
      <c r="J75" s="490">
        <v>0.40250000000000002</v>
      </c>
      <c r="K75" s="489"/>
      <c r="L75" s="3">
        <v>33.1</v>
      </c>
      <c r="M75" s="3">
        <v>344.9</v>
      </c>
      <c r="N75" s="115">
        <f t="shared" si="1"/>
        <v>0.62890625</v>
      </c>
      <c r="O75" s="3"/>
    </row>
    <row r="76" spans="1:15" ht="15" thickBot="1" x14ac:dyDescent="0.35">
      <c r="A76" s="31">
        <v>42887</v>
      </c>
      <c r="B76" s="506">
        <v>42896</v>
      </c>
      <c r="C76" s="30" t="s">
        <v>5</v>
      </c>
      <c r="D76" s="117" t="s">
        <v>100</v>
      </c>
      <c r="E76" s="512" t="s">
        <v>1630</v>
      </c>
      <c r="F76" s="3" t="s">
        <v>355</v>
      </c>
      <c r="G76" s="3" t="s">
        <v>370</v>
      </c>
      <c r="H76" s="489">
        <v>3.5</v>
      </c>
      <c r="I76" s="489">
        <v>3.1</v>
      </c>
      <c r="J76" s="490">
        <v>0.38319999999999999</v>
      </c>
      <c r="K76" s="489"/>
      <c r="L76" s="3">
        <v>53.8</v>
      </c>
      <c r="M76" s="3">
        <v>308.5</v>
      </c>
      <c r="N76" s="115">
        <f t="shared" si="1"/>
        <v>0.89376093294460646</v>
      </c>
      <c r="O76" s="3"/>
    </row>
    <row r="77" spans="1:15" ht="15" thickBot="1" x14ac:dyDescent="0.35">
      <c r="A77" s="31">
        <v>42887</v>
      </c>
      <c r="B77" s="506">
        <v>42896</v>
      </c>
      <c r="C77" s="30" t="s">
        <v>5</v>
      </c>
      <c r="D77" s="117" t="s">
        <v>100</v>
      </c>
      <c r="E77" s="512" t="s">
        <v>1631</v>
      </c>
      <c r="F77" s="3" t="s">
        <v>355</v>
      </c>
      <c r="G77" s="3" t="s">
        <v>370</v>
      </c>
      <c r="H77" s="489">
        <v>3.3</v>
      </c>
      <c r="I77" s="489">
        <v>3</v>
      </c>
      <c r="J77" s="490">
        <v>0.26230000000000003</v>
      </c>
      <c r="K77" s="489"/>
      <c r="L77" s="3">
        <v>20.6</v>
      </c>
      <c r="M77" s="3">
        <v>218.1</v>
      </c>
      <c r="N77" s="115">
        <f t="shared" si="1"/>
        <v>0.72988841583882924</v>
      </c>
      <c r="O77" s="3"/>
    </row>
    <row r="78" spans="1:15" ht="15" thickBot="1" x14ac:dyDescent="0.35">
      <c r="A78" s="31">
        <v>42887</v>
      </c>
      <c r="B78" s="506">
        <v>42896</v>
      </c>
      <c r="C78" s="30" t="s">
        <v>5</v>
      </c>
      <c r="D78" s="117" t="s">
        <v>100</v>
      </c>
      <c r="E78" s="512" t="s">
        <v>1632</v>
      </c>
      <c r="F78" s="3" t="s">
        <v>355</v>
      </c>
      <c r="G78" s="3" t="s">
        <v>370</v>
      </c>
      <c r="H78" s="489">
        <v>2.6</v>
      </c>
      <c r="I78" s="489">
        <v>2.4</v>
      </c>
      <c r="J78" s="490">
        <v>0.1439</v>
      </c>
      <c r="K78" s="489"/>
      <c r="L78" s="3">
        <v>21.3</v>
      </c>
      <c r="M78" s="3">
        <v>111.2</v>
      </c>
      <c r="N78" s="115">
        <f t="shared" si="1"/>
        <v>0.81873008648156564</v>
      </c>
      <c r="O78" s="3"/>
    </row>
    <row r="79" spans="1:15" ht="15" thickBot="1" x14ac:dyDescent="0.35">
      <c r="A79" s="31">
        <v>42887</v>
      </c>
      <c r="B79" s="506">
        <v>42896</v>
      </c>
      <c r="C79" s="30" t="s">
        <v>5</v>
      </c>
      <c r="D79" s="117" t="s">
        <v>100</v>
      </c>
      <c r="E79" s="512" t="s">
        <v>1633</v>
      </c>
      <c r="F79" s="3" t="s">
        <v>355</v>
      </c>
      <c r="G79" s="3" t="s">
        <v>370</v>
      </c>
      <c r="H79" s="489">
        <v>3.3</v>
      </c>
      <c r="I79" s="489">
        <v>3</v>
      </c>
      <c r="J79" s="490">
        <v>0.26830000000000004</v>
      </c>
      <c r="K79" s="489">
        <v>1.5</v>
      </c>
      <c r="L79" s="3">
        <v>17.899999999999999</v>
      </c>
      <c r="M79" s="3">
        <v>223.6</v>
      </c>
      <c r="N79" s="115">
        <f t="shared" si="1"/>
        <v>0.7465843003033088</v>
      </c>
      <c r="O79" s="3"/>
    </row>
    <row r="80" spans="1:15" ht="15" thickBot="1" x14ac:dyDescent="0.35">
      <c r="A80" s="31">
        <v>42887</v>
      </c>
      <c r="B80" s="506">
        <v>42900</v>
      </c>
      <c r="C80" s="30" t="s">
        <v>5</v>
      </c>
      <c r="D80" s="117" t="s">
        <v>100</v>
      </c>
      <c r="E80" s="512" t="s">
        <v>1634</v>
      </c>
      <c r="F80" s="3" t="s">
        <v>356</v>
      </c>
      <c r="G80" s="3" t="s">
        <v>370</v>
      </c>
      <c r="H80" s="489">
        <v>3.4</v>
      </c>
      <c r="I80" s="489">
        <v>2.9</v>
      </c>
      <c r="J80" s="490">
        <v>0.28370000000000001</v>
      </c>
      <c r="K80" s="489"/>
      <c r="L80" s="3">
        <v>17.600000000000001</v>
      </c>
      <c r="M80" s="3">
        <v>235.4</v>
      </c>
      <c r="N80" s="115">
        <f t="shared" si="1"/>
        <v>0.72180948503969078</v>
      </c>
      <c r="O80" s="3"/>
    </row>
    <row r="81" spans="1:16" ht="15" thickBot="1" x14ac:dyDescent="0.35">
      <c r="A81" s="31">
        <v>42887</v>
      </c>
      <c r="B81" s="506">
        <v>42900</v>
      </c>
      <c r="C81" s="30" t="s">
        <v>5</v>
      </c>
      <c r="D81" s="117" t="s">
        <v>100</v>
      </c>
      <c r="E81" s="512" t="s">
        <v>1635</v>
      </c>
      <c r="F81" s="3" t="s">
        <v>356</v>
      </c>
      <c r="G81" s="3" t="s">
        <v>370</v>
      </c>
      <c r="H81" s="489">
        <v>1.9</v>
      </c>
      <c r="I81" s="489">
        <v>1.7</v>
      </c>
      <c r="J81" s="490">
        <v>5.2499999999999998E-2</v>
      </c>
      <c r="K81" s="489"/>
      <c r="L81" s="3"/>
      <c r="M81" s="3"/>
      <c r="N81" s="115">
        <f t="shared" si="1"/>
        <v>0.76541769937308657</v>
      </c>
      <c r="O81" s="3"/>
    </row>
    <row r="82" spans="1:16" ht="15" thickBot="1" x14ac:dyDescent="0.35">
      <c r="A82" s="31">
        <v>42887</v>
      </c>
      <c r="B82" s="506">
        <v>42900</v>
      </c>
      <c r="C82" s="30" t="s">
        <v>5</v>
      </c>
      <c r="D82" s="117" t="s">
        <v>100</v>
      </c>
      <c r="E82" s="512" t="s">
        <v>1636</v>
      </c>
      <c r="F82" s="3" t="s">
        <v>356</v>
      </c>
      <c r="G82" s="3" t="s">
        <v>370</v>
      </c>
      <c r="H82" s="489">
        <v>4.5</v>
      </c>
      <c r="I82" s="489">
        <v>4.2</v>
      </c>
      <c r="J82" s="490">
        <v>0.87</v>
      </c>
      <c r="K82" s="489">
        <v>5.5</v>
      </c>
      <c r="L82" s="3">
        <v>90.4</v>
      </c>
      <c r="M82" s="3">
        <v>716.3</v>
      </c>
      <c r="N82" s="115">
        <f t="shared" si="1"/>
        <v>0.95473251028806583</v>
      </c>
      <c r="O82" s="3"/>
    </row>
    <row r="83" spans="1:16" ht="15" thickBot="1" x14ac:dyDescent="0.35">
      <c r="A83" s="31">
        <v>42887</v>
      </c>
      <c r="B83" s="506">
        <v>42900</v>
      </c>
      <c r="C83" s="30" t="s">
        <v>5</v>
      </c>
      <c r="D83" s="117" t="s">
        <v>100</v>
      </c>
      <c r="E83" s="512" t="s">
        <v>1637</v>
      </c>
      <c r="F83" s="3" t="s">
        <v>356</v>
      </c>
      <c r="G83" s="3" t="s">
        <v>370</v>
      </c>
      <c r="H83" s="489">
        <v>4</v>
      </c>
      <c r="I83" s="489">
        <v>3.6</v>
      </c>
      <c r="J83" s="490">
        <v>0.42849999999999999</v>
      </c>
      <c r="K83" s="489">
        <v>7.1</v>
      </c>
      <c r="L83" s="3">
        <v>16.600000000000001</v>
      </c>
      <c r="M83" s="3">
        <v>354.4</v>
      </c>
      <c r="N83" s="115">
        <f t="shared" si="1"/>
        <v>0.66953125000000002</v>
      </c>
      <c r="O83" s="3"/>
    </row>
    <row r="84" spans="1:16" ht="15" thickBot="1" x14ac:dyDescent="0.35">
      <c r="A84" s="31">
        <v>42887</v>
      </c>
      <c r="B84" s="506">
        <v>42900</v>
      </c>
      <c r="C84" s="30" t="s">
        <v>5</v>
      </c>
      <c r="D84" s="117" t="s">
        <v>100</v>
      </c>
      <c r="E84" s="512" t="s">
        <v>1638</v>
      </c>
      <c r="F84" s="3" t="s">
        <v>356</v>
      </c>
      <c r="G84" s="3" t="s">
        <v>370</v>
      </c>
      <c r="H84" s="489">
        <v>4.9000000000000004</v>
      </c>
      <c r="I84" s="489">
        <v>4.5</v>
      </c>
      <c r="J84" s="490">
        <v>0.90360000000000007</v>
      </c>
      <c r="K84" s="489">
        <v>13.2</v>
      </c>
      <c r="L84" s="3">
        <v>114.9</v>
      </c>
      <c r="M84" s="3">
        <v>729.2</v>
      </c>
      <c r="N84" s="115">
        <f t="shared" si="1"/>
        <v>0.76804732721910085</v>
      </c>
      <c r="O84" s="3"/>
    </row>
    <row r="85" spans="1:16" ht="15" thickBot="1" x14ac:dyDescent="0.35">
      <c r="A85" s="31">
        <v>42887</v>
      </c>
      <c r="B85" s="506">
        <v>42900</v>
      </c>
      <c r="C85" s="30" t="s">
        <v>5</v>
      </c>
      <c r="D85" s="117" t="s">
        <v>100</v>
      </c>
      <c r="E85" s="512" t="s">
        <v>1639</v>
      </c>
      <c r="F85" s="3" t="s">
        <v>356</v>
      </c>
      <c r="G85" s="3" t="s">
        <v>370</v>
      </c>
      <c r="H85" s="489">
        <v>4</v>
      </c>
      <c r="I85" s="489">
        <v>3.5</v>
      </c>
      <c r="J85" s="490">
        <v>0.39369999999999999</v>
      </c>
      <c r="K85" s="489">
        <v>5.3</v>
      </c>
      <c r="L85" s="3">
        <v>37.200000000000003</v>
      </c>
      <c r="M85" s="3">
        <v>316.8</v>
      </c>
      <c r="N85" s="115">
        <f t="shared" si="1"/>
        <v>0.61515624999999996</v>
      </c>
      <c r="O85" s="3"/>
    </row>
    <row r="86" spans="1:16" ht="15" thickBot="1" x14ac:dyDescent="0.35">
      <c r="A86" s="31">
        <v>42887</v>
      </c>
      <c r="B86" s="506">
        <v>42900</v>
      </c>
      <c r="C86" s="30" t="s">
        <v>5</v>
      </c>
      <c r="D86" s="117" t="s">
        <v>100</v>
      </c>
      <c r="E86" s="512" t="s">
        <v>1640</v>
      </c>
      <c r="F86" s="3" t="s">
        <v>356</v>
      </c>
      <c r="G86" s="3" t="s">
        <v>370</v>
      </c>
      <c r="H86" s="489">
        <v>3.9</v>
      </c>
      <c r="I86" s="489">
        <v>3.5</v>
      </c>
      <c r="J86" s="490">
        <v>0.18730000000000002</v>
      </c>
      <c r="K86" s="489"/>
      <c r="L86" s="3">
        <v>14.9</v>
      </c>
      <c r="M86" s="3">
        <v>148.30000000000001</v>
      </c>
      <c r="N86" s="115">
        <f t="shared" si="1"/>
        <v>0.31575043409362946</v>
      </c>
      <c r="O86" s="3"/>
    </row>
    <row r="87" spans="1:16" ht="15" thickBot="1" x14ac:dyDescent="0.35">
      <c r="A87" s="31">
        <v>42887</v>
      </c>
      <c r="B87" s="506">
        <v>42900</v>
      </c>
      <c r="C87" s="30" t="s">
        <v>5</v>
      </c>
      <c r="D87" s="117" t="s">
        <v>100</v>
      </c>
      <c r="E87" s="512" t="s">
        <v>1641</v>
      </c>
      <c r="F87" s="3" t="s">
        <v>356</v>
      </c>
      <c r="G87" s="3" t="s">
        <v>370</v>
      </c>
      <c r="H87" s="489">
        <v>2.6</v>
      </c>
      <c r="I87" s="489">
        <v>2.4</v>
      </c>
      <c r="J87" s="490">
        <v>0.14660000000000001</v>
      </c>
      <c r="K87" s="489"/>
      <c r="L87" s="3">
        <v>7.7</v>
      </c>
      <c r="M87" s="3">
        <v>108.4</v>
      </c>
      <c r="N87" s="115">
        <f t="shared" si="1"/>
        <v>0.83409194355939897</v>
      </c>
      <c r="O87" s="3"/>
    </row>
    <row r="88" spans="1:16" ht="15" thickBot="1" x14ac:dyDescent="0.35">
      <c r="A88" s="31">
        <v>42887</v>
      </c>
      <c r="B88" s="506">
        <v>42900</v>
      </c>
      <c r="C88" s="30" t="s">
        <v>5</v>
      </c>
      <c r="D88" s="117" t="s">
        <v>100</v>
      </c>
      <c r="E88" s="512" t="s">
        <v>1642</v>
      </c>
      <c r="F88" s="3" t="s">
        <v>356</v>
      </c>
      <c r="G88" s="3" t="s">
        <v>370</v>
      </c>
      <c r="H88" s="489">
        <v>2.4</v>
      </c>
      <c r="I88" s="489">
        <v>2.2000000000000002</v>
      </c>
      <c r="J88" s="490">
        <v>0.12240000000000001</v>
      </c>
      <c r="K88" s="489"/>
      <c r="L88" s="3"/>
      <c r="M88" s="3"/>
      <c r="N88" s="115">
        <f t="shared" si="1"/>
        <v>0.88541666666666674</v>
      </c>
      <c r="O88" s="3"/>
    </row>
    <row r="89" spans="1:16" ht="15" thickBot="1" x14ac:dyDescent="0.35">
      <c r="A89" s="31">
        <v>42887</v>
      </c>
      <c r="B89" s="506">
        <v>42900</v>
      </c>
      <c r="C89" s="30" t="s">
        <v>5</v>
      </c>
      <c r="D89" s="117" t="s">
        <v>100</v>
      </c>
      <c r="E89" s="512" t="s">
        <v>1643</v>
      </c>
      <c r="F89" s="3" t="s">
        <v>356</v>
      </c>
      <c r="G89" s="3" t="s">
        <v>370</v>
      </c>
      <c r="H89" s="489">
        <v>3.5</v>
      </c>
      <c r="I89" s="489">
        <v>3</v>
      </c>
      <c r="J89" s="490">
        <v>0.29760000000000003</v>
      </c>
      <c r="K89" s="489"/>
      <c r="L89" s="3">
        <v>25.3</v>
      </c>
      <c r="M89" s="3">
        <v>230.2</v>
      </c>
      <c r="N89" s="115">
        <f t="shared" si="1"/>
        <v>0.69411078717201169</v>
      </c>
      <c r="O89" s="3"/>
    </row>
    <row r="90" spans="1:16" ht="15" thickBot="1" x14ac:dyDescent="0.35">
      <c r="A90" s="31">
        <v>42887</v>
      </c>
      <c r="B90" s="506">
        <v>42900</v>
      </c>
      <c r="C90" s="30" t="s">
        <v>5</v>
      </c>
      <c r="D90" s="117" t="s">
        <v>100</v>
      </c>
      <c r="E90" s="512" t="s">
        <v>1644</v>
      </c>
      <c r="F90" s="3" t="s">
        <v>356</v>
      </c>
      <c r="G90" s="3" t="s">
        <v>370</v>
      </c>
      <c r="H90" s="489">
        <v>2.8</v>
      </c>
      <c r="I90" s="489">
        <v>2.5</v>
      </c>
      <c r="J90" s="490">
        <v>0.17430000000000001</v>
      </c>
      <c r="K90" s="489"/>
      <c r="L90" s="3">
        <v>10.5</v>
      </c>
      <c r="M90" s="3">
        <v>138.30000000000001</v>
      </c>
      <c r="N90" s="115">
        <f t="shared" si="1"/>
        <v>0.79400510204081653</v>
      </c>
      <c r="O90" s="3"/>
    </row>
    <row r="91" spans="1:16" ht="15" thickBot="1" x14ac:dyDescent="0.35">
      <c r="A91" s="31">
        <v>42887</v>
      </c>
      <c r="B91" s="506">
        <v>42900</v>
      </c>
      <c r="C91" s="30" t="s">
        <v>5</v>
      </c>
      <c r="D91" s="117" t="s">
        <v>100</v>
      </c>
      <c r="E91" s="512" t="s">
        <v>1645</v>
      </c>
      <c r="F91" s="3" t="s">
        <v>356</v>
      </c>
      <c r="G91" s="3" t="s">
        <v>370</v>
      </c>
      <c r="H91" s="489">
        <v>3.6</v>
      </c>
      <c r="I91" s="489">
        <v>3.4</v>
      </c>
      <c r="J91" s="490">
        <v>0.3674</v>
      </c>
      <c r="K91" s="489">
        <v>5.7</v>
      </c>
      <c r="L91" s="3">
        <v>28.9</v>
      </c>
      <c r="M91" s="3">
        <v>282.8</v>
      </c>
      <c r="N91" s="115">
        <f t="shared" si="1"/>
        <v>0.78746570644718783</v>
      </c>
      <c r="O91" s="3"/>
    </row>
    <row r="92" spans="1:16" ht="15" thickBot="1" x14ac:dyDescent="0.35">
      <c r="A92" s="31">
        <v>42887</v>
      </c>
      <c r="B92" s="506">
        <v>42900</v>
      </c>
      <c r="C92" s="30" t="s">
        <v>5</v>
      </c>
      <c r="D92" s="117" t="s">
        <v>100</v>
      </c>
      <c r="E92" s="512" t="s">
        <v>1646</v>
      </c>
      <c r="F92" s="3" t="s">
        <v>356</v>
      </c>
      <c r="G92" s="3" t="s">
        <v>370</v>
      </c>
      <c r="H92" s="489">
        <v>3</v>
      </c>
      <c r="I92" s="489">
        <v>2.8</v>
      </c>
      <c r="J92" s="490">
        <v>0.2109</v>
      </c>
      <c r="K92" s="489"/>
      <c r="L92" s="3">
        <v>16.100000000000001</v>
      </c>
      <c r="M92" s="3">
        <v>177.7</v>
      </c>
      <c r="N92" s="115">
        <f t="shared" si="1"/>
        <v>0.78111111111111109</v>
      </c>
      <c r="O92" s="3"/>
    </row>
    <row r="93" spans="1:16" ht="15" thickBot="1" x14ac:dyDescent="0.35">
      <c r="A93" s="31">
        <v>42887</v>
      </c>
      <c r="B93" s="506">
        <v>42900</v>
      </c>
      <c r="C93" s="30" t="s">
        <v>5</v>
      </c>
      <c r="D93" s="117" t="s">
        <v>100</v>
      </c>
      <c r="E93" s="512" t="s">
        <v>1647</v>
      </c>
      <c r="F93" s="3" t="s">
        <v>356</v>
      </c>
      <c r="G93" s="3" t="s">
        <v>370</v>
      </c>
      <c r="H93" s="489">
        <v>3.3</v>
      </c>
      <c r="I93" s="489">
        <v>3</v>
      </c>
      <c r="J93" s="490">
        <v>0.31460000000000005</v>
      </c>
      <c r="K93" s="489"/>
      <c r="L93" s="3">
        <v>39.1</v>
      </c>
      <c r="M93" s="3">
        <v>248.7</v>
      </c>
      <c r="N93" s="115">
        <f t="shared" si="1"/>
        <v>0.87542087542087565</v>
      </c>
      <c r="O93" s="3"/>
    </row>
    <row r="94" spans="1:16" s="79" customFormat="1" ht="15" thickBot="1" x14ac:dyDescent="0.35">
      <c r="A94" s="126">
        <v>42887</v>
      </c>
      <c r="B94" s="506">
        <v>42900</v>
      </c>
      <c r="C94" s="125" t="s">
        <v>5</v>
      </c>
      <c r="D94" s="117" t="s">
        <v>100</v>
      </c>
      <c r="E94" s="512" t="s">
        <v>1648</v>
      </c>
      <c r="F94" s="127" t="s">
        <v>356</v>
      </c>
      <c r="G94" s="127" t="s">
        <v>370</v>
      </c>
      <c r="H94" s="492">
        <v>3.5</v>
      </c>
      <c r="I94" s="492">
        <v>3.1</v>
      </c>
      <c r="J94" s="493">
        <v>0.34250000000000003</v>
      </c>
      <c r="K94" s="492">
        <v>2.8</v>
      </c>
      <c r="L94" s="127">
        <v>17.100000000000001</v>
      </c>
      <c r="M94" s="127">
        <v>276.3</v>
      </c>
      <c r="N94" s="115">
        <f t="shared" si="1"/>
        <v>0.79883381924198249</v>
      </c>
      <c r="O94" s="127"/>
      <c r="P94"/>
    </row>
    <row r="95" spans="1:16" s="51" customFormat="1" ht="15" thickBot="1" x14ac:dyDescent="0.35">
      <c r="A95" s="31">
        <v>42887</v>
      </c>
      <c r="B95" s="506">
        <v>42896</v>
      </c>
      <c r="C95" s="30" t="s">
        <v>17</v>
      </c>
      <c r="D95" s="45" t="s">
        <v>265</v>
      </c>
      <c r="E95" s="512" t="s">
        <v>1649</v>
      </c>
      <c r="F95" s="3" t="s">
        <v>364</v>
      </c>
      <c r="G95" s="3" t="s">
        <v>370</v>
      </c>
      <c r="H95" s="489">
        <v>3</v>
      </c>
      <c r="I95" s="489">
        <v>2.5</v>
      </c>
      <c r="J95" s="490">
        <v>0.18559999999999999</v>
      </c>
      <c r="K95" s="489"/>
      <c r="L95" s="3">
        <v>9.9</v>
      </c>
      <c r="M95" s="3">
        <v>161.6</v>
      </c>
      <c r="N95" s="115">
        <f t="shared" si="1"/>
        <v>0.68740740740740736</v>
      </c>
      <c r="O95" s="3"/>
      <c r="P95"/>
    </row>
    <row r="96" spans="1:16" s="51" customFormat="1" ht="15" thickBot="1" x14ac:dyDescent="0.35">
      <c r="A96" s="31">
        <v>42887</v>
      </c>
      <c r="B96" s="506">
        <v>42896</v>
      </c>
      <c r="C96" s="30" t="s">
        <v>17</v>
      </c>
      <c r="D96" s="45" t="s">
        <v>265</v>
      </c>
      <c r="E96" s="512" t="s">
        <v>1650</v>
      </c>
      <c r="F96" s="3" t="s">
        <v>364</v>
      </c>
      <c r="G96" s="3" t="s">
        <v>370</v>
      </c>
      <c r="H96" s="489">
        <v>3.3</v>
      </c>
      <c r="I96" s="489">
        <v>2.9</v>
      </c>
      <c r="J96" s="490">
        <v>0.19690000000000002</v>
      </c>
      <c r="K96" s="489"/>
      <c r="L96" s="3">
        <v>14.4</v>
      </c>
      <c r="M96" s="3">
        <v>171.5</v>
      </c>
      <c r="N96" s="115">
        <f t="shared" si="1"/>
        <v>0.54790327517600257</v>
      </c>
      <c r="O96" s="3"/>
      <c r="P96"/>
    </row>
    <row r="97" spans="1:16" s="51" customFormat="1" ht="15" thickBot="1" x14ac:dyDescent="0.35">
      <c r="A97" s="31">
        <v>42887</v>
      </c>
      <c r="B97" s="506">
        <v>42896</v>
      </c>
      <c r="C97" s="30" t="s">
        <v>17</v>
      </c>
      <c r="D97" s="45" t="s">
        <v>265</v>
      </c>
      <c r="E97" s="512" t="s">
        <v>1651</v>
      </c>
      <c r="F97" s="3" t="s">
        <v>364</v>
      </c>
      <c r="G97" s="3" t="s">
        <v>370</v>
      </c>
      <c r="H97" s="489">
        <v>3.7</v>
      </c>
      <c r="I97" s="489">
        <v>3.4</v>
      </c>
      <c r="J97" s="490">
        <v>0.29519999999999996</v>
      </c>
      <c r="K97" s="489"/>
      <c r="L97" s="3">
        <v>14.3</v>
      </c>
      <c r="M97" s="3">
        <v>256.5</v>
      </c>
      <c r="N97" s="115">
        <f t="shared" si="1"/>
        <v>0.58278877855210931</v>
      </c>
      <c r="O97" s="3"/>
      <c r="P97"/>
    </row>
    <row r="98" spans="1:16" s="51" customFormat="1" ht="15" thickBot="1" x14ac:dyDescent="0.35">
      <c r="A98" s="31">
        <v>42887</v>
      </c>
      <c r="B98" s="506">
        <v>42896</v>
      </c>
      <c r="C98" s="30" t="s">
        <v>17</v>
      </c>
      <c r="D98" s="45" t="s">
        <v>265</v>
      </c>
      <c r="E98" s="512" t="s">
        <v>1652</v>
      </c>
      <c r="F98" s="3" t="s">
        <v>365</v>
      </c>
      <c r="G98" s="3" t="s">
        <v>370</v>
      </c>
      <c r="H98" s="489">
        <v>2.7</v>
      </c>
      <c r="I98" s="489">
        <v>2.5</v>
      </c>
      <c r="J98" s="490">
        <v>0.16090000000000002</v>
      </c>
      <c r="K98" s="489"/>
      <c r="L98" s="3">
        <v>5.0999999999999996</v>
      </c>
      <c r="M98" s="3">
        <v>120.5</v>
      </c>
      <c r="N98" s="115">
        <f t="shared" si="1"/>
        <v>0.81745668851292974</v>
      </c>
      <c r="O98" s="3"/>
      <c r="P98"/>
    </row>
    <row r="99" spans="1:16" s="51" customFormat="1" ht="15" thickBot="1" x14ac:dyDescent="0.35">
      <c r="A99" s="31">
        <v>42887</v>
      </c>
      <c r="B99" s="506">
        <v>42896</v>
      </c>
      <c r="C99" s="30" t="s">
        <v>17</v>
      </c>
      <c r="D99" s="45" t="s">
        <v>265</v>
      </c>
      <c r="E99" s="512" t="s">
        <v>1653</v>
      </c>
      <c r="F99" s="3" t="s">
        <v>365</v>
      </c>
      <c r="G99" s="3" t="s">
        <v>370</v>
      </c>
      <c r="H99" s="489">
        <v>2.2000000000000002</v>
      </c>
      <c r="I99" s="489">
        <v>2</v>
      </c>
      <c r="J99" s="490">
        <v>0.1008</v>
      </c>
      <c r="K99" s="489"/>
      <c r="L99" s="3"/>
      <c r="M99" s="3"/>
      <c r="N99" s="115">
        <f t="shared" si="1"/>
        <v>0.94665664913598768</v>
      </c>
      <c r="O99" s="3"/>
      <c r="P99"/>
    </row>
    <row r="100" spans="1:16" s="51" customFormat="1" ht="15" thickBot="1" x14ac:dyDescent="0.35">
      <c r="A100" s="31">
        <v>42887</v>
      </c>
      <c r="B100" s="506">
        <v>42896</v>
      </c>
      <c r="C100" s="30" t="s">
        <v>17</v>
      </c>
      <c r="D100" s="45" t="s">
        <v>265</v>
      </c>
      <c r="E100" s="512" t="s">
        <v>1654</v>
      </c>
      <c r="F100" s="3" t="s">
        <v>365</v>
      </c>
      <c r="G100" s="3" t="s">
        <v>370</v>
      </c>
      <c r="H100" s="489">
        <v>2.7</v>
      </c>
      <c r="I100" s="489">
        <v>2.4</v>
      </c>
      <c r="J100" s="490">
        <v>0.16450000000000001</v>
      </c>
      <c r="K100" s="489">
        <v>2.9</v>
      </c>
      <c r="L100" s="3">
        <v>9.6</v>
      </c>
      <c r="M100" s="3">
        <v>124.9</v>
      </c>
      <c r="N100" s="115">
        <f t="shared" si="1"/>
        <v>0.83574658334603447</v>
      </c>
      <c r="O100" s="3"/>
      <c r="P100"/>
    </row>
    <row r="101" spans="1:16" s="51" customFormat="1" ht="15" thickBot="1" x14ac:dyDescent="0.35">
      <c r="A101" s="31">
        <v>42887</v>
      </c>
      <c r="B101" s="506">
        <v>42896</v>
      </c>
      <c r="C101" s="30" t="s">
        <v>17</v>
      </c>
      <c r="D101" s="45" t="s">
        <v>265</v>
      </c>
      <c r="E101" s="512" t="s">
        <v>1655</v>
      </c>
      <c r="F101" s="3" t="s">
        <v>365</v>
      </c>
      <c r="G101" s="3" t="s">
        <v>370</v>
      </c>
      <c r="H101" s="489">
        <v>2.4</v>
      </c>
      <c r="I101" s="489">
        <v>2.1</v>
      </c>
      <c r="J101" s="490">
        <v>9.8900000000000002E-2</v>
      </c>
      <c r="K101" s="489"/>
      <c r="L101" s="3"/>
      <c r="M101" s="3"/>
      <c r="N101" s="115">
        <f t="shared" si="1"/>
        <v>0.71542245370370372</v>
      </c>
      <c r="O101" s="3"/>
      <c r="P101"/>
    </row>
    <row r="102" spans="1:16" s="51" customFormat="1" ht="15" thickBot="1" x14ac:dyDescent="0.35">
      <c r="A102" s="31">
        <v>42887</v>
      </c>
      <c r="B102" s="506">
        <v>42896</v>
      </c>
      <c r="C102" s="30" t="s">
        <v>17</v>
      </c>
      <c r="D102" s="45" t="s">
        <v>265</v>
      </c>
      <c r="E102" s="512" t="s">
        <v>1656</v>
      </c>
      <c r="F102" s="3" t="s">
        <v>365</v>
      </c>
      <c r="G102" s="3" t="s">
        <v>370</v>
      </c>
      <c r="H102" s="489">
        <v>2.7</v>
      </c>
      <c r="I102" s="489">
        <v>2.4</v>
      </c>
      <c r="J102" s="490">
        <v>0.14180000000000001</v>
      </c>
      <c r="K102" s="489"/>
      <c r="L102" s="3">
        <v>18.7</v>
      </c>
      <c r="M102" s="3">
        <v>111</v>
      </c>
      <c r="N102" s="115">
        <f t="shared" si="1"/>
        <v>0.72041863537062434</v>
      </c>
      <c r="O102" s="3"/>
      <c r="P102"/>
    </row>
    <row r="103" spans="1:16" s="51" customFormat="1" ht="15" thickBot="1" x14ac:dyDescent="0.35">
      <c r="A103" s="31">
        <v>42887</v>
      </c>
      <c r="B103" s="506">
        <v>42896</v>
      </c>
      <c r="C103" s="30" t="s">
        <v>17</v>
      </c>
      <c r="D103" s="45" t="s">
        <v>265</v>
      </c>
      <c r="E103" s="512" t="s">
        <v>1657</v>
      </c>
      <c r="F103" s="3" t="s">
        <v>365</v>
      </c>
      <c r="G103" s="3" t="s">
        <v>370</v>
      </c>
      <c r="H103" s="489">
        <v>2.4</v>
      </c>
      <c r="I103" s="489">
        <v>2.9</v>
      </c>
      <c r="J103" s="490">
        <v>0.28199999999999997</v>
      </c>
      <c r="K103" s="489">
        <v>1.1000000000000001</v>
      </c>
      <c r="L103" s="3">
        <v>14.8</v>
      </c>
      <c r="M103" s="3">
        <v>241.1</v>
      </c>
      <c r="N103" s="115">
        <f t="shared" si="1"/>
        <v>2.0399305555555554</v>
      </c>
      <c r="O103" s="3"/>
      <c r="P103"/>
    </row>
    <row r="104" spans="1:16" s="51" customFormat="1" ht="15" thickBot="1" x14ac:dyDescent="0.35">
      <c r="A104" s="31">
        <v>42887</v>
      </c>
      <c r="B104" s="506">
        <v>42896</v>
      </c>
      <c r="C104" s="30" t="s">
        <v>17</v>
      </c>
      <c r="D104" s="45" t="s">
        <v>265</v>
      </c>
      <c r="E104" s="512" t="s">
        <v>1658</v>
      </c>
      <c r="F104" s="3" t="s">
        <v>366</v>
      </c>
      <c r="G104" s="3" t="s">
        <v>370</v>
      </c>
      <c r="H104" s="489">
        <v>3.6</v>
      </c>
      <c r="I104" s="489">
        <v>3.1</v>
      </c>
      <c r="J104" s="490">
        <v>0.30969999999999998</v>
      </c>
      <c r="K104" s="489">
        <v>2</v>
      </c>
      <c r="L104" s="3">
        <v>32.700000000000003</v>
      </c>
      <c r="M104" s="3">
        <v>247.9</v>
      </c>
      <c r="N104" s="115">
        <f t="shared" si="1"/>
        <v>0.66379458161865557</v>
      </c>
      <c r="O104" s="3"/>
      <c r="P104"/>
    </row>
    <row r="105" spans="1:16" s="51" customFormat="1" ht="15" thickBot="1" x14ac:dyDescent="0.35">
      <c r="A105" s="31">
        <v>42887</v>
      </c>
      <c r="B105" s="506">
        <v>42896</v>
      </c>
      <c r="C105" s="30" t="s">
        <v>17</v>
      </c>
      <c r="D105" s="45" t="s">
        <v>265</v>
      </c>
      <c r="E105" s="512" t="s">
        <v>1659</v>
      </c>
      <c r="F105" s="3" t="s">
        <v>366</v>
      </c>
      <c r="G105" s="3" t="s">
        <v>370</v>
      </c>
      <c r="H105" s="489">
        <v>3.4</v>
      </c>
      <c r="I105" s="489">
        <v>3</v>
      </c>
      <c r="J105" s="490">
        <v>0.25319999999999998</v>
      </c>
      <c r="K105" s="489"/>
      <c r="L105" s="3">
        <v>22.4</v>
      </c>
      <c r="M105" s="3">
        <v>206.2</v>
      </c>
      <c r="N105" s="115">
        <f t="shared" si="1"/>
        <v>0.64420924078974151</v>
      </c>
      <c r="O105" s="3"/>
      <c r="P105"/>
    </row>
    <row r="106" spans="1:16" s="51" customFormat="1" ht="15" thickBot="1" x14ac:dyDescent="0.35">
      <c r="A106" s="151">
        <v>42887</v>
      </c>
      <c r="B106" s="506">
        <v>42896</v>
      </c>
      <c r="C106" s="85" t="s">
        <v>17</v>
      </c>
      <c r="D106" s="46" t="s">
        <v>265</v>
      </c>
      <c r="E106" s="512" t="s">
        <v>1660</v>
      </c>
      <c r="F106" s="51" t="s">
        <v>366</v>
      </c>
      <c r="G106" s="51" t="s">
        <v>370</v>
      </c>
      <c r="H106" s="46">
        <v>3.5</v>
      </c>
      <c r="I106" s="46">
        <v>3.1</v>
      </c>
      <c r="J106" s="494">
        <v>0.29099999999999998</v>
      </c>
      <c r="K106" s="46"/>
      <c r="L106" s="51">
        <v>14.5</v>
      </c>
      <c r="M106" s="51">
        <v>240.4</v>
      </c>
      <c r="N106" s="115">
        <f t="shared" si="1"/>
        <v>0.67871720116618073</v>
      </c>
      <c r="P106"/>
    </row>
    <row r="107" spans="1:16" s="51" customFormat="1" ht="15" thickBot="1" x14ac:dyDescent="0.35">
      <c r="A107" s="146">
        <v>42887</v>
      </c>
      <c r="B107" s="506">
        <v>42900</v>
      </c>
      <c r="C107" s="147" t="s">
        <v>17</v>
      </c>
      <c r="D107" s="147" t="s">
        <v>265</v>
      </c>
      <c r="E107" s="512" t="s">
        <v>1661</v>
      </c>
      <c r="F107" s="8" t="s">
        <v>367</v>
      </c>
      <c r="G107" s="148" t="s">
        <v>371</v>
      </c>
      <c r="H107" s="22">
        <v>2.9</v>
      </c>
      <c r="I107" s="22">
        <v>2.6</v>
      </c>
      <c r="J107" s="217">
        <v>0.17069999999999999</v>
      </c>
      <c r="K107" s="495">
        <v>0.6</v>
      </c>
      <c r="L107" s="8">
        <v>15</v>
      </c>
      <c r="M107" s="8">
        <v>137</v>
      </c>
      <c r="N107" s="115">
        <f t="shared" si="1"/>
        <v>0.69990569519045476</v>
      </c>
      <c r="O107" s="675"/>
      <c r="P107"/>
    </row>
    <row r="108" spans="1:16" s="51" customFormat="1" ht="14.4" customHeight="1" thickBot="1" x14ac:dyDescent="0.35">
      <c r="A108" s="146">
        <v>42887</v>
      </c>
      <c r="B108" s="506">
        <v>42900</v>
      </c>
      <c r="C108" s="147" t="s">
        <v>17</v>
      </c>
      <c r="D108" s="147" t="s">
        <v>265</v>
      </c>
      <c r="E108" s="512" t="s">
        <v>1662</v>
      </c>
      <c r="F108" s="8" t="s">
        <v>367</v>
      </c>
      <c r="G108" s="148" t="s">
        <v>371</v>
      </c>
      <c r="H108" s="22">
        <v>3.8</v>
      </c>
      <c r="I108" s="22">
        <v>3.4</v>
      </c>
      <c r="J108" s="217">
        <v>0.40100000000000002</v>
      </c>
      <c r="K108" s="495">
        <v>7.6</v>
      </c>
      <c r="L108" s="8">
        <v>24.6</v>
      </c>
      <c r="M108" s="8">
        <v>346.7</v>
      </c>
      <c r="N108" s="115">
        <f t="shared" si="1"/>
        <v>0.73079166059192313</v>
      </c>
      <c r="O108" s="676"/>
      <c r="P108"/>
    </row>
    <row r="109" spans="1:16" s="51" customFormat="1" ht="15" thickBot="1" x14ac:dyDescent="0.35">
      <c r="A109" s="146">
        <v>42887</v>
      </c>
      <c r="B109" s="506">
        <v>42900</v>
      </c>
      <c r="C109" s="147" t="s">
        <v>17</v>
      </c>
      <c r="D109" s="147" t="s">
        <v>265</v>
      </c>
      <c r="E109" s="512" t="s">
        <v>1663</v>
      </c>
      <c r="F109" s="8" t="s">
        <v>367</v>
      </c>
      <c r="G109" s="148" t="s">
        <v>371</v>
      </c>
      <c r="H109" s="22">
        <v>3.1</v>
      </c>
      <c r="I109" s="22">
        <v>2.8</v>
      </c>
      <c r="J109" s="217">
        <v>0.19019999999999998</v>
      </c>
      <c r="K109" s="495">
        <v>0.9</v>
      </c>
      <c r="L109" s="8">
        <v>15.8</v>
      </c>
      <c r="M109" s="8">
        <v>158.6</v>
      </c>
      <c r="N109" s="115">
        <f t="shared" si="1"/>
        <v>0.63844785337853704</v>
      </c>
      <c r="O109" s="676"/>
      <c r="P109"/>
    </row>
    <row r="110" spans="1:16" s="51" customFormat="1" ht="15" thickBot="1" x14ac:dyDescent="0.35">
      <c r="A110" s="146">
        <v>42887</v>
      </c>
      <c r="B110" s="506">
        <v>42900</v>
      </c>
      <c r="C110" s="147" t="s">
        <v>17</v>
      </c>
      <c r="D110" s="147" t="s">
        <v>265</v>
      </c>
      <c r="E110" s="512" t="s">
        <v>1664</v>
      </c>
      <c r="F110" s="8" t="s">
        <v>367</v>
      </c>
      <c r="G110" s="148" t="s">
        <v>371</v>
      </c>
      <c r="H110" s="22">
        <v>3.6</v>
      </c>
      <c r="I110" s="22">
        <v>3.2</v>
      </c>
      <c r="J110" s="217">
        <v>0.3548</v>
      </c>
      <c r="K110" s="495">
        <v>1.4</v>
      </c>
      <c r="L110" s="8">
        <v>34.700000000000003</v>
      </c>
      <c r="M110" s="8">
        <v>294.39999999999998</v>
      </c>
      <c r="N110" s="115">
        <f t="shared" si="1"/>
        <v>0.7604595336076817</v>
      </c>
      <c r="O110" s="676"/>
      <c r="P110"/>
    </row>
    <row r="111" spans="1:16" s="51" customFormat="1" ht="15" thickBot="1" x14ac:dyDescent="0.35">
      <c r="A111" s="146">
        <v>42887</v>
      </c>
      <c r="B111" s="506">
        <v>42900</v>
      </c>
      <c r="C111" s="147" t="s">
        <v>17</v>
      </c>
      <c r="D111" s="147" t="s">
        <v>265</v>
      </c>
      <c r="E111" s="512" t="s">
        <v>1665</v>
      </c>
      <c r="F111" s="8" t="s">
        <v>367</v>
      </c>
      <c r="G111" s="148" t="s">
        <v>371</v>
      </c>
      <c r="H111" s="22">
        <v>3</v>
      </c>
      <c r="I111" s="22">
        <v>2.7</v>
      </c>
      <c r="J111" s="217">
        <v>0.21730000000000002</v>
      </c>
      <c r="K111" s="495">
        <v>0.6</v>
      </c>
      <c r="L111" s="8">
        <v>21.9</v>
      </c>
      <c r="M111" s="8">
        <v>171.2</v>
      </c>
      <c r="N111" s="115">
        <f t="shared" si="1"/>
        <v>0.80481481481481487</v>
      </c>
      <c r="O111" s="676"/>
      <c r="P111"/>
    </row>
    <row r="112" spans="1:16" s="51" customFormat="1" ht="15" thickBot="1" x14ac:dyDescent="0.35">
      <c r="A112" s="146">
        <v>42887</v>
      </c>
      <c r="B112" s="506">
        <v>42900</v>
      </c>
      <c r="C112" s="147" t="s">
        <v>17</v>
      </c>
      <c r="D112" s="147" t="s">
        <v>265</v>
      </c>
      <c r="E112" s="512" t="s">
        <v>1666</v>
      </c>
      <c r="F112" s="8" t="s">
        <v>367</v>
      </c>
      <c r="G112" s="148" t="s">
        <v>371</v>
      </c>
      <c r="H112" s="22">
        <v>3.3</v>
      </c>
      <c r="I112" s="22">
        <v>2.9</v>
      </c>
      <c r="J112" s="217">
        <v>0.31160000000000004</v>
      </c>
      <c r="K112" s="495">
        <v>1.4</v>
      </c>
      <c r="L112" s="8">
        <v>15.5</v>
      </c>
      <c r="M112" s="8">
        <v>261.10000000000002</v>
      </c>
      <c r="N112" s="115">
        <f t="shared" si="1"/>
        <v>0.86707293318863587</v>
      </c>
      <c r="O112" s="676"/>
      <c r="P112"/>
    </row>
    <row r="113" spans="1:16" s="79" customFormat="1" ht="15" thickBot="1" x14ac:dyDescent="0.35">
      <c r="A113" s="149">
        <v>42887</v>
      </c>
      <c r="B113" s="506">
        <v>42900</v>
      </c>
      <c r="C113" s="86" t="s">
        <v>17</v>
      </c>
      <c r="D113" s="86" t="s">
        <v>265</v>
      </c>
      <c r="E113" s="512" t="s">
        <v>1667</v>
      </c>
      <c r="F113" s="89" t="s">
        <v>367</v>
      </c>
      <c r="G113" s="150" t="s">
        <v>371</v>
      </c>
      <c r="H113" s="496">
        <v>3.2</v>
      </c>
      <c r="I113" s="496">
        <v>2.9</v>
      </c>
      <c r="J113" s="497">
        <v>0.22650000000000001</v>
      </c>
      <c r="K113" s="498">
        <v>1.1000000000000001</v>
      </c>
      <c r="L113" s="89">
        <v>18.5</v>
      </c>
      <c r="M113" s="89">
        <v>187.6</v>
      </c>
      <c r="N113" s="115">
        <f t="shared" si="1"/>
        <v>0.69122314453124989</v>
      </c>
      <c r="O113" s="676"/>
      <c r="P113"/>
    </row>
    <row r="114" spans="1:16" s="51" customFormat="1" ht="15" thickBot="1" x14ac:dyDescent="0.35">
      <c r="A114" s="31">
        <v>42887</v>
      </c>
      <c r="B114" s="506">
        <v>42914</v>
      </c>
      <c r="C114" s="30" t="s">
        <v>17</v>
      </c>
      <c r="D114" s="30" t="s">
        <v>101</v>
      </c>
      <c r="E114" s="512" t="s">
        <v>1668</v>
      </c>
      <c r="F114" s="51" t="s">
        <v>368</v>
      </c>
      <c r="G114" s="3" t="s">
        <v>372</v>
      </c>
      <c r="H114" s="46">
        <v>4.3</v>
      </c>
      <c r="I114" s="46">
        <v>4</v>
      </c>
      <c r="J114" s="494">
        <v>0.56979999999999997</v>
      </c>
      <c r="K114" s="499">
        <v>5.8</v>
      </c>
      <c r="L114" s="51">
        <v>49.1</v>
      </c>
      <c r="M114" s="51">
        <v>488.1</v>
      </c>
      <c r="N114" s="115">
        <f t="shared" si="1"/>
        <v>0.71666645704151843</v>
      </c>
      <c r="O114" s="3"/>
      <c r="P114"/>
    </row>
    <row r="115" spans="1:16" s="51" customFormat="1" ht="15" thickBot="1" x14ac:dyDescent="0.35">
      <c r="A115" s="31">
        <v>42887</v>
      </c>
      <c r="B115" s="506">
        <v>42914</v>
      </c>
      <c r="C115" s="30" t="s">
        <v>17</v>
      </c>
      <c r="D115" s="30" t="s">
        <v>101</v>
      </c>
      <c r="E115" s="512" t="s">
        <v>1669</v>
      </c>
      <c r="F115" s="51" t="s">
        <v>368</v>
      </c>
      <c r="G115" s="3" t="s">
        <v>372</v>
      </c>
      <c r="H115" s="46">
        <v>4.3</v>
      </c>
      <c r="I115" s="46">
        <v>3.9</v>
      </c>
      <c r="J115" s="494">
        <v>0.58299999999999996</v>
      </c>
      <c r="K115" s="499">
        <v>6.7</v>
      </c>
      <c r="L115" s="51">
        <v>39.700000000000003</v>
      </c>
      <c r="M115" s="51">
        <v>499.6</v>
      </c>
      <c r="N115" s="115">
        <f t="shared" si="1"/>
        <v>0.73326876878765401</v>
      </c>
      <c r="O115" s="3"/>
      <c r="P115"/>
    </row>
    <row r="116" spans="1:16" s="51" customFormat="1" ht="15" thickBot="1" x14ac:dyDescent="0.35">
      <c r="A116" s="31">
        <v>42887</v>
      </c>
      <c r="B116" s="506">
        <v>42914</v>
      </c>
      <c r="C116" s="30" t="s">
        <v>17</v>
      </c>
      <c r="D116" s="30" t="s">
        <v>101</v>
      </c>
      <c r="E116" s="512" t="s">
        <v>1670</v>
      </c>
      <c r="F116" s="51" t="s">
        <v>368</v>
      </c>
      <c r="G116" s="3" t="s">
        <v>372</v>
      </c>
      <c r="H116" s="46">
        <v>4.7</v>
      </c>
      <c r="I116" s="46">
        <v>4.2</v>
      </c>
      <c r="J116" s="494">
        <v>0.80070000000000008</v>
      </c>
      <c r="K116" s="499">
        <v>9.1999999999999993</v>
      </c>
      <c r="L116" s="51">
        <v>61.7</v>
      </c>
      <c r="M116" s="51">
        <v>696</v>
      </c>
      <c r="N116" s="115">
        <f t="shared" si="1"/>
        <v>0.77121639713743573</v>
      </c>
      <c r="O116" s="3"/>
      <c r="P116"/>
    </row>
    <row r="117" spans="1:16" s="51" customFormat="1" ht="15" thickBot="1" x14ac:dyDescent="0.35">
      <c r="A117" s="31">
        <v>42887</v>
      </c>
      <c r="B117" s="506">
        <v>42914</v>
      </c>
      <c r="C117" s="30" t="s">
        <v>17</v>
      </c>
      <c r="D117" s="30" t="s">
        <v>101</v>
      </c>
      <c r="E117" s="512" t="s">
        <v>1671</v>
      </c>
      <c r="F117" s="51" t="s">
        <v>368</v>
      </c>
      <c r="G117" s="3" t="s">
        <v>372</v>
      </c>
      <c r="H117" s="46">
        <v>4.4000000000000004</v>
      </c>
      <c r="I117" s="46">
        <v>3.9</v>
      </c>
      <c r="J117" s="494">
        <v>0.67710000000000004</v>
      </c>
      <c r="K117" s="499">
        <v>3.7</v>
      </c>
      <c r="L117" s="51">
        <v>44.1</v>
      </c>
      <c r="M117" s="51">
        <v>592.4</v>
      </c>
      <c r="N117" s="115">
        <f t="shared" si="1"/>
        <v>0.7948675807663409</v>
      </c>
      <c r="O117" s="3"/>
      <c r="P117"/>
    </row>
    <row r="118" spans="1:16" s="51" customFormat="1" ht="15" thickBot="1" x14ac:dyDescent="0.35">
      <c r="A118" s="31">
        <v>42887</v>
      </c>
      <c r="B118" s="506">
        <v>42914</v>
      </c>
      <c r="C118" s="30" t="s">
        <v>17</v>
      </c>
      <c r="D118" s="30" t="s">
        <v>101</v>
      </c>
      <c r="E118" s="512" t="s">
        <v>1672</v>
      </c>
      <c r="F118" s="51" t="s">
        <v>368</v>
      </c>
      <c r="G118" s="3" t="s">
        <v>372</v>
      </c>
      <c r="H118" s="46">
        <v>5</v>
      </c>
      <c r="I118" s="46">
        <v>4.5</v>
      </c>
      <c r="J118" s="494">
        <v>0.94840000000000002</v>
      </c>
      <c r="K118" s="499">
        <v>6.3</v>
      </c>
      <c r="L118" s="51">
        <v>46.5</v>
      </c>
      <c r="M118" s="51">
        <v>842.6</v>
      </c>
      <c r="N118" s="115">
        <f t="shared" si="1"/>
        <v>0.75872000000000006</v>
      </c>
      <c r="O118" s="3"/>
      <c r="P118"/>
    </row>
    <row r="119" spans="1:16" s="51" customFormat="1" ht="15" thickBot="1" x14ac:dyDescent="0.35">
      <c r="A119" s="31">
        <v>42887</v>
      </c>
      <c r="B119" s="506">
        <v>42914</v>
      </c>
      <c r="C119" s="30" t="s">
        <v>17</v>
      </c>
      <c r="D119" s="30" t="s">
        <v>101</v>
      </c>
      <c r="E119" s="512" t="s">
        <v>1673</v>
      </c>
      <c r="F119" s="51" t="s">
        <v>368</v>
      </c>
      <c r="G119" s="3" t="s">
        <v>372</v>
      </c>
      <c r="H119" s="46">
        <v>5.3</v>
      </c>
      <c r="I119" s="46">
        <v>4.9000000000000004</v>
      </c>
      <c r="J119" s="494">
        <v>1.3503000000000001</v>
      </c>
      <c r="K119" s="499">
        <v>8.6</v>
      </c>
      <c r="L119" s="51">
        <v>82.9</v>
      </c>
      <c r="M119" s="51">
        <v>1205.5999999999999</v>
      </c>
      <c r="N119" s="115">
        <f t="shared" si="1"/>
        <v>0.90699033430281384</v>
      </c>
      <c r="O119" s="3"/>
      <c r="P119"/>
    </row>
    <row r="120" spans="1:16" s="51" customFormat="1" ht="15" thickBot="1" x14ac:dyDescent="0.35">
      <c r="A120" s="31">
        <v>42887</v>
      </c>
      <c r="B120" s="506">
        <v>42914</v>
      </c>
      <c r="C120" s="30" t="s">
        <v>17</v>
      </c>
      <c r="D120" s="30" t="s">
        <v>101</v>
      </c>
      <c r="E120" s="512" t="s">
        <v>1674</v>
      </c>
      <c r="F120" s="51" t="s">
        <v>368</v>
      </c>
      <c r="G120" s="3" t="s">
        <v>372</v>
      </c>
      <c r="H120" s="46">
        <v>4.5999999999999996</v>
      </c>
      <c r="I120" s="46">
        <v>4.0999999999999996</v>
      </c>
      <c r="J120" s="494">
        <v>0.71650000000000003</v>
      </c>
      <c r="K120" s="499">
        <v>6.2</v>
      </c>
      <c r="L120" s="51">
        <v>53.6</v>
      </c>
      <c r="M120" s="51">
        <v>635.6</v>
      </c>
      <c r="N120" s="115">
        <f t="shared" si="1"/>
        <v>0.73610996958987451</v>
      </c>
      <c r="O120" s="3"/>
      <c r="P120"/>
    </row>
    <row r="121" spans="1:16" s="51" customFormat="1" ht="15" thickBot="1" x14ac:dyDescent="0.35">
      <c r="A121" s="31">
        <v>42887</v>
      </c>
      <c r="B121" s="506">
        <v>42914</v>
      </c>
      <c r="C121" s="30" t="s">
        <v>17</v>
      </c>
      <c r="D121" s="30" t="s">
        <v>101</v>
      </c>
      <c r="E121" s="512" t="s">
        <v>1675</v>
      </c>
      <c r="F121" s="51" t="s">
        <v>368</v>
      </c>
      <c r="G121" s="3" t="s">
        <v>372</v>
      </c>
      <c r="H121" s="46">
        <v>5</v>
      </c>
      <c r="I121" s="46">
        <v>4.5999999999999996</v>
      </c>
      <c r="J121" s="494">
        <v>0.86720000000000008</v>
      </c>
      <c r="K121" s="499">
        <v>6.6</v>
      </c>
      <c r="L121" s="51">
        <v>43.2</v>
      </c>
      <c r="M121" s="51">
        <v>777.8</v>
      </c>
      <c r="N121" s="115">
        <f t="shared" si="1"/>
        <v>0.69376000000000015</v>
      </c>
      <c r="O121" s="3"/>
      <c r="P121"/>
    </row>
    <row r="122" spans="1:16" s="51" customFormat="1" ht="15" thickBot="1" x14ac:dyDescent="0.35">
      <c r="A122" s="31">
        <v>42887</v>
      </c>
      <c r="B122" s="506">
        <v>42914</v>
      </c>
      <c r="C122" s="30" t="s">
        <v>17</v>
      </c>
      <c r="D122" s="30" t="s">
        <v>101</v>
      </c>
      <c r="E122" s="512" t="s">
        <v>1676</v>
      </c>
      <c r="F122" s="51" t="s">
        <v>368</v>
      </c>
      <c r="G122" s="3" t="s">
        <v>372</v>
      </c>
      <c r="H122" s="46">
        <v>4.8</v>
      </c>
      <c r="I122" s="46">
        <v>4.3</v>
      </c>
      <c r="J122" s="494">
        <v>0.80800000000000005</v>
      </c>
      <c r="K122" s="499">
        <v>7.5</v>
      </c>
      <c r="L122" s="51">
        <v>51.6</v>
      </c>
      <c r="M122" s="51">
        <v>708.1</v>
      </c>
      <c r="N122" s="115">
        <f t="shared" si="1"/>
        <v>0.73061342592592604</v>
      </c>
      <c r="O122" s="3"/>
      <c r="P122"/>
    </row>
    <row r="123" spans="1:16" s="51" customFormat="1" ht="15" thickBot="1" x14ac:dyDescent="0.35">
      <c r="A123" s="31">
        <v>42887</v>
      </c>
      <c r="B123" s="506">
        <v>42914</v>
      </c>
      <c r="C123" s="30" t="s">
        <v>17</v>
      </c>
      <c r="D123" s="30" t="s">
        <v>101</v>
      </c>
      <c r="E123" s="512" t="s">
        <v>1677</v>
      </c>
      <c r="F123" s="51" t="s">
        <v>368</v>
      </c>
      <c r="G123" s="3" t="s">
        <v>372</v>
      </c>
      <c r="H123" s="46">
        <v>3.5</v>
      </c>
      <c r="I123" s="46">
        <v>3.2</v>
      </c>
      <c r="J123" s="494">
        <v>0.31719999999999998</v>
      </c>
      <c r="K123" s="499">
        <v>2.1</v>
      </c>
      <c r="L123" s="51">
        <v>21.5</v>
      </c>
      <c r="M123" s="51">
        <v>270.60000000000002</v>
      </c>
      <c r="N123" s="115">
        <f t="shared" si="1"/>
        <v>0.7398250728862974</v>
      </c>
      <c r="O123" s="3"/>
      <c r="P123"/>
    </row>
    <row r="124" spans="1:16" s="51" customFormat="1" ht="15" thickBot="1" x14ac:dyDescent="0.35">
      <c r="A124" s="31">
        <v>42887</v>
      </c>
      <c r="B124" s="506">
        <v>42914</v>
      </c>
      <c r="C124" s="30" t="s">
        <v>17</v>
      </c>
      <c r="D124" s="30" t="s">
        <v>101</v>
      </c>
      <c r="E124" s="512" t="s">
        <v>1678</v>
      </c>
      <c r="F124" s="51" t="s">
        <v>368</v>
      </c>
      <c r="G124" s="3" t="s">
        <v>372</v>
      </c>
      <c r="H124" s="46">
        <v>3.7</v>
      </c>
      <c r="I124" s="46">
        <v>3.3</v>
      </c>
      <c r="J124" s="494">
        <v>0.33900000000000002</v>
      </c>
      <c r="K124" s="499">
        <v>0.5</v>
      </c>
      <c r="L124" s="51">
        <v>30.7</v>
      </c>
      <c r="M124" s="51">
        <v>275.10000000000002</v>
      </c>
      <c r="N124" s="115">
        <f t="shared" si="1"/>
        <v>0.66925947130475982</v>
      </c>
      <c r="O124" s="3"/>
      <c r="P124"/>
    </row>
    <row r="125" spans="1:16" s="51" customFormat="1" ht="15" thickBot="1" x14ac:dyDescent="0.35">
      <c r="A125" s="31">
        <v>42887</v>
      </c>
      <c r="B125" s="506">
        <v>42914</v>
      </c>
      <c r="C125" s="30" t="s">
        <v>17</v>
      </c>
      <c r="D125" s="30" t="s">
        <v>101</v>
      </c>
      <c r="E125" s="512" t="s">
        <v>1679</v>
      </c>
      <c r="F125" s="51" t="s">
        <v>368</v>
      </c>
      <c r="G125" s="3" t="s">
        <v>372</v>
      </c>
      <c r="H125" s="46">
        <v>4.4000000000000004</v>
      </c>
      <c r="I125" s="46">
        <v>4</v>
      </c>
      <c r="J125" s="494">
        <v>0.66559999999999997</v>
      </c>
      <c r="K125" s="499">
        <v>6.9</v>
      </c>
      <c r="L125" s="51">
        <v>54</v>
      </c>
      <c r="M125" s="51">
        <v>560.4</v>
      </c>
      <c r="N125" s="115">
        <f t="shared" si="1"/>
        <v>0.78136739293764068</v>
      </c>
      <c r="O125" s="3"/>
      <c r="P125"/>
    </row>
    <row r="126" spans="1:16" s="79" customFormat="1" ht="15" thickBot="1" x14ac:dyDescent="0.35">
      <c r="A126" s="126">
        <v>42887</v>
      </c>
      <c r="B126" s="506">
        <v>42914</v>
      </c>
      <c r="C126" s="125" t="s">
        <v>17</v>
      </c>
      <c r="D126" s="125" t="s">
        <v>101</v>
      </c>
      <c r="E126" s="512" t="s">
        <v>1680</v>
      </c>
      <c r="F126" s="79" t="s">
        <v>368</v>
      </c>
      <c r="G126" s="127" t="s">
        <v>372</v>
      </c>
      <c r="H126" s="280">
        <v>5.4</v>
      </c>
      <c r="I126" s="280">
        <v>5</v>
      </c>
      <c r="J126" s="500">
        <v>1.2809000000000001</v>
      </c>
      <c r="K126" s="501">
        <v>7.8</v>
      </c>
      <c r="L126" s="79">
        <v>82.4</v>
      </c>
      <c r="M126" s="79">
        <v>1126.7</v>
      </c>
      <c r="N126" s="115">
        <f t="shared" si="1"/>
        <v>0.81345577401818814</v>
      </c>
      <c r="O126" s="127"/>
      <c r="P126"/>
    </row>
    <row r="127" spans="1:16" ht="15" thickBot="1" x14ac:dyDescent="0.35">
      <c r="A127" s="31">
        <v>42887</v>
      </c>
      <c r="B127" s="506">
        <v>42900</v>
      </c>
      <c r="C127" s="30" t="s">
        <v>18</v>
      </c>
      <c r="D127" s="30" t="s">
        <v>102</v>
      </c>
      <c r="E127" s="512" t="s">
        <v>1681</v>
      </c>
      <c r="F127" s="3" t="s">
        <v>359</v>
      </c>
      <c r="G127" s="3" t="s">
        <v>370</v>
      </c>
      <c r="H127" s="489">
        <v>2.2000000000000002</v>
      </c>
      <c r="I127" s="489">
        <v>2</v>
      </c>
      <c r="J127" s="490">
        <v>5.8299999999999998E-2</v>
      </c>
      <c r="K127" s="489"/>
      <c r="L127" s="3"/>
      <c r="M127" s="3"/>
      <c r="N127" s="115">
        <f t="shared" si="1"/>
        <v>0.54752066115702458</v>
      </c>
      <c r="O127" s="3"/>
    </row>
    <row r="128" spans="1:16" ht="15" thickBot="1" x14ac:dyDescent="0.35">
      <c r="A128" s="31">
        <v>42887</v>
      </c>
      <c r="B128" s="506">
        <v>42900</v>
      </c>
      <c r="C128" s="30" t="s">
        <v>18</v>
      </c>
      <c r="D128" s="30" t="s">
        <v>102</v>
      </c>
      <c r="E128" s="512" t="s">
        <v>1682</v>
      </c>
      <c r="F128" s="3" t="s">
        <v>359</v>
      </c>
      <c r="G128" s="3" t="s">
        <v>370</v>
      </c>
      <c r="H128" s="489">
        <v>2.4</v>
      </c>
      <c r="I128" s="489">
        <v>2</v>
      </c>
      <c r="J128" s="490">
        <v>9.0200000000000002E-2</v>
      </c>
      <c r="K128" s="489"/>
      <c r="L128" s="3"/>
      <c r="M128" s="3"/>
      <c r="N128" s="115">
        <f t="shared" si="1"/>
        <v>0.65248842592592593</v>
      </c>
      <c r="O128" s="3"/>
    </row>
    <row r="129" spans="1:15" ht="15" thickBot="1" x14ac:dyDescent="0.35">
      <c r="A129" s="31">
        <v>42887</v>
      </c>
      <c r="B129" s="506">
        <v>42900</v>
      </c>
      <c r="C129" s="30" t="s">
        <v>18</v>
      </c>
      <c r="D129" s="30" t="s">
        <v>102</v>
      </c>
      <c r="E129" s="512" t="s">
        <v>1683</v>
      </c>
      <c r="F129" s="3" t="s">
        <v>359</v>
      </c>
      <c r="G129" s="3" t="s">
        <v>370</v>
      </c>
      <c r="H129" s="489">
        <v>2.2000000000000002</v>
      </c>
      <c r="I129" s="489">
        <v>2</v>
      </c>
      <c r="J129" s="490">
        <v>8.9099999999999999E-2</v>
      </c>
      <c r="K129" s="489"/>
      <c r="L129" s="3"/>
      <c r="M129" s="3"/>
      <c r="N129" s="115">
        <f t="shared" si="1"/>
        <v>0.83677685950413194</v>
      </c>
      <c r="O129" s="3"/>
    </row>
    <row r="130" spans="1:15" ht="15" thickBot="1" x14ac:dyDescent="0.35">
      <c r="A130" s="31">
        <v>42887</v>
      </c>
      <c r="B130" s="506">
        <v>42900</v>
      </c>
      <c r="C130" s="30" t="s">
        <v>18</v>
      </c>
      <c r="D130" s="30" t="s">
        <v>102</v>
      </c>
      <c r="E130" s="512" t="s">
        <v>1684</v>
      </c>
      <c r="F130" s="3" t="s">
        <v>359</v>
      </c>
      <c r="G130" s="3" t="s">
        <v>370</v>
      </c>
      <c r="H130" s="489">
        <v>2.4</v>
      </c>
      <c r="I130" s="489">
        <v>2</v>
      </c>
      <c r="J130" s="490">
        <v>0.1222</v>
      </c>
      <c r="K130" s="489"/>
      <c r="L130" s="3">
        <v>18.100000000000001</v>
      </c>
      <c r="M130" s="3">
        <v>91.5</v>
      </c>
      <c r="N130" s="115">
        <f t="shared" si="1"/>
        <v>0.88396990740740744</v>
      </c>
      <c r="O130" s="3"/>
    </row>
    <row r="131" spans="1:15" ht="15" thickBot="1" x14ac:dyDescent="0.35">
      <c r="A131" s="31">
        <v>42887</v>
      </c>
      <c r="B131" s="506">
        <v>42900</v>
      </c>
      <c r="C131" s="30" t="s">
        <v>18</v>
      </c>
      <c r="D131" s="30" t="s">
        <v>102</v>
      </c>
      <c r="E131" s="512" t="s">
        <v>1685</v>
      </c>
      <c r="F131" s="3" t="s">
        <v>359</v>
      </c>
      <c r="G131" s="3" t="s">
        <v>370</v>
      </c>
      <c r="H131" s="489">
        <v>5.5</v>
      </c>
      <c r="I131" s="489">
        <v>5</v>
      </c>
      <c r="J131" s="490">
        <v>1.3957999999999999</v>
      </c>
      <c r="K131" s="489">
        <v>25.1</v>
      </c>
      <c r="L131" s="3">
        <v>80.8</v>
      </c>
      <c r="M131" s="3">
        <v>1210.5999999999999</v>
      </c>
      <c r="N131" s="115">
        <f t="shared" ref="N131:N194" si="2">100*J131/H131^3</f>
        <v>0.83894815927873767</v>
      </c>
      <c r="O131" s="3"/>
    </row>
    <row r="132" spans="1:15" ht="15" thickBot="1" x14ac:dyDescent="0.35">
      <c r="A132" s="31">
        <v>42887</v>
      </c>
      <c r="B132" s="506">
        <v>42900</v>
      </c>
      <c r="C132" s="30" t="s">
        <v>18</v>
      </c>
      <c r="D132" s="30" t="s">
        <v>102</v>
      </c>
      <c r="E132" s="512" t="s">
        <v>1686</v>
      </c>
      <c r="F132" s="3" t="s">
        <v>359</v>
      </c>
      <c r="G132" s="3" t="s">
        <v>370</v>
      </c>
      <c r="H132" s="489">
        <v>2.7</v>
      </c>
      <c r="I132" s="489">
        <v>2.5</v>
      </c>
      <c r="J132" s="490">
        <v>0.1694</v>
      </c>
      <c r="K132" s="489"/>
      <c r="L132" s="3">
        <v>24.6</v>
      </c>
      <c r="M132" s="3">
        <v>130.6</v>
      </c>
      <c r="N132" s="115">
        <f t="shared" si="2"/>
        <v>0.8606411624244269</v>
      </c>
      <c r="O132" s="3"/>
    </row>
    <row r="133" spans="1:15" ht="15" thickBot="1" x14ac:dyDescent="0.35">
      <c r="A133" s="31">
        <v>42887</v>
      </c>
      <c r="B133" s="506">
        <v>42900</v>
      </c>
      <c r="C133" s="30" t="s">
        <v>18</v>
      </c>
      <c r="D133" s="30" t="s">
        <v>102</v>
      </c>
      <c r="E133" s="512" t="s">
        <v>1687</v>
      </c>
      <c r="F133" s="3" t="s">
        <v>359</v>
      </c>
      <c r="G133" s="3" t="s">
        <v>370</v>
      </c>
      <c r="H133" s="489">
        <v>4.5</v>
      </c>
      <c r="I133" s="489">
        <v>4</v>
      </c>
      <c r="J133" s="490">
        <v>0.70910000000000006</v>
      </c>
      <c r="K133" s="489">
        <v>9.1</v>
      </c>
      <c r="L133" s="3">
        <v>71</v>
      </c>
      <c r="M133" s="3">
        <v>538.79999999999995</v>
      </c>
      <c r="N133" s="115">
        <f t="shared" si="2"/>
        <v>0.77816186556927314</v>
      </c>
      <c r="O133" s="3"/>
    </row>
    <row r="134" spans="1:15" ht="15" thickBot="1" x14ac:dyDescent="0.35">
      <c r="A134" s="31">
        <v>42887</v>
      </c>
      <c r="B134" s="506">
        <v>42900</v>
      </c>
      <c r="C134" s="30" t="s">
        <v>18</v>
      </c>
      <c r="D134" s="30" t="s">
        <v>102</v>
      </c>
      <c r="E134" s="512" t="s">
        <v>1688</v>
      </c>
      <c r="F134" s="3" t="s">
        <v>359</v>
      </c>
      <c r="G134" s="3" t="s">
        <v>370</v>
      </c>
      <c r="H134" s="489">
        <v>2.9</v>
      </c>
      <c r="I134" s="489">
        <v>2.5</v>
      </c>
      <c r="J134" s="490">
        <v>0.15609999999999999</v>
      </c>
      <c r="K134" s="502">
        <v>7.2</v>
      </c>
      <c r="L134" s="3">
        <v>8.8000000000000007</v>
      </c>
      <c r="M134" s="3">
        <v>127</v>
      </c>
      <c r="N134" s="115">
        <f t="shared" si="2"/>
        <v>0.64004264217475093</v>
      </c>
      <c r="O134" s="132" t="s">
        <v>360</v>
      </c>
    </row>
    <row r="135" spans="1:15" ht="15" thickBot="1" x14ac:dyDescent="0.35">
      <c r="A135" s="31">
        <v>42887</v>
      </c>
      <c r="B135" s="506">
        <v>42900</v>
      </c>
      <c r="C135" s="30" t="s">
        <v>18</v>
      </c>
      <c r="D135" s="30" t="s">
        <v>102</v>
      </c>
      <c r="E135" s="512" t="s">
        <v>1689</v>
      </c>
      <c r="F135" s="3" t="s">
        <v>359</v>
      </c>
      <c r="G135" s="3" t="s">
        <v>370</v>
      </c>
      <c r="H135" s="489">
        <v>3.3</v>
      </c>
      <c r="I135" s="489">
        <v>2.9</v>
      </c>
      <c r="J135" s="490">
        <v>0.2344</v>
      </c>
      <c r="K135" s="489"/>
      <c r="L135" s="3">
        <v>30.9</v>
      </c>
      <c r="M135" s="3">
        <v>186.3</v>
      </c>
      <c r="N135" s="115">
        <f t="shared" si="2"/>
        <v>0.65225255307899943</v>
      </c>
      <c r="O135" s="3"/>
    </row>
    <row r="136" spans="1:15" ht="15" thickBot="1" x14ac:dyDescent="0.35">
      <c r="A136" s="31">
        <v>42887</v>
      </c>
      <c r="B136" s="506">
        <v>42900</v>
      </c>
      <c r="C136" s="30" t="s">
        <v>18</v>
      </c>
      <c r="D136" s="30" t="s">
        <v>102</v>
      </c>
      <c r="E136" s="512" t="s">
        <v>1690</v>
      </c>
      <c r="F136" s="3" t="s">
        <v>359</v>
      </c>
      <c r="G136" s="3" t="s">
        <v>370</v>
      </c>
      <c r="H136" s="489">
        <v>3.8</v>
      </c>
      <c r="I136" s="489">
        <v>3.4</v>
      </c>
      <c r="J136" s="490">
        <v>0.44410000000000005</v>
      </c>
      <c r="K136" s="489">
        <v>4.4000000000000004</v>
      </c>
      <c r="L136" s="3">
        <v>31.8</v>
      </c>
      <c r="M136" s="3">
        <v>364.3</v>
      </c>
      <c r="N136" s="115">
        <f t="shared" si="2"/>
        <v>0.80933809593235184</v>
      </c>
      <c r="O136" s="3"/>
    </row>
    <row r="137" spans="1:15" ht="15" thickBot="1" x14ac:dyDescent="0.35">
      <c r="A137" s="31">
        <v>42887</v>
      </c>
      <c r="B137" s="506">
        <v>42900</v>
      </c>
      <c r="C137" s="30" t="s">
        <v>18</v>
      </c>
      <c r="D137" s="30" t="s">
        <v>102</v>
      </c>
      <c r="E137" s="512" t="s">
        <v>1691</v>
      </c>
      <c r="F137" s="3" t="s">
        <v>359</v>
      </c>
      <c r="G137" s="3" t="s">
        <v>370</v>
      </c>
      <c r="H137" s="489">
        <v>4.3</v>
      </c>
      <c r="I137" s="489">
        <v>3.8</v>
      </c>
      <c r="J137" s="490">
        <v>0.67670000000000008</v>
      </c>
      <c r="K137" s="489">
        <v>11.2</v>
      </c>
      <c r="L137" s="3">
        <v>32.299999999999997</v>
      </c>
      <c r="M137" s="3">
        <v>579.4</v>
      </c>
      <c r="N137" s="115">
        <f t="shared" si="2"/>
        <v>0.8511200271674193</v>
      </c>
      <c r="O137" s="3"/>
    </row>
    <row r="138" spans="1:15" ht="15" thickBot="1" x14ac:dyDescent="0.35">
      <c r="A138" s="31">
        <v>42887</v>
      </c>
      <c r="B138" s="506">
        <v>42900</v>
      </c>
      <c r="C138" s="30" t="s">
        <v>18</v>
      </c>
      <c r="D138" s="30" t="s">
        <v>102</v>
      </c>
      <c r="E138" s="512" t="s">
        <v>1692</v>
      </c>
      <c r="F138" s="3" t="s">
        <v>359</v>
      </c>
      <c r="G138" s="3" t="s">
        <v>370</v>
      </c>
      <c r="H138" s="489">
        <v>3.2</v>
      </c>
      <c r="I138" s="489">
        <v>2.8</v>
      </c>
      <c r="J138" s="490">
        <v>0.2838</v>
      </c>
      <c r="K138" s="489"/>
      <c r="L138" s="3">
        <v>27.5</v>
      </c>
      <c r="M138" s="3">
        <v>223.3</v>
      </c>
      <c r="N138" s="115">
        <f t="shared" si="2"/>
        <v>0.86608886718749978</v>
      </c>
      <c r="O138" s="3"/>
    </row>
    <row r="139" spans="1:15" ht="15" thickBot="1" x14ac:dyDescent="0.35">
      <c r="A139" s="31">
        <v>42887</v>
      </c>
      <c r="B139" s="506">
        <v>42900</v>
      </c>
      <c r="C139" s="30" t="s">
        <v>18</v>
      </c>
      <c r="D139" s="30" t="s">
        <v>102</v>
      </c>
      <c r="E139" s="512" t="s">
        <v>1693</v>
      </c>
      <c r="F139" s="3" t="s">
        <v>359</v>
      </c>
      <c r="G139" s="3" t="s">
        <v>370</v>
      </c>
      <c r="H139" s="489">
        <v>4.5</v>
      </c>
      <c r="I139" s="489">
        <v>4.0999999999999996</v>
      </c>
      <c r="J139" s="490">
        <v>0.73960000000000004</v>
      </c>
      <c r="K139" s="489">
        <v>5.5</v>
      </c>
      <c r="L139" s="3">
        <v>77.7</v>
      </c>
      <c r="M139" s="3">
        <v>596.6</v>
      </c>
      <c r="N139" s="115">
        <f t="shared" si="2"/>
        <v>0.81163237311385472</v>
      </c>
      <c r="O139" s="3"/>
    </row>
    <row r="140" spans="1:15" ht="15" thickBot="1" x14ac:dyDescent="0.35">
      <c r="A140" s="31">
        <v>42887</v>
      </c>
      <c r="B140" s="506">
        <v>42900</v>
      </c>
      <c r="C140" s="30" t="s">
        <v>18</v>
      </c>
      <c r="D140" s="30" t="s">
        <v>102</v>
      </c>
      <c r="E140" s="512" t="s">
        <v>1694</v>
      </c>
      <c r="F140" s="3" t="s">
        <v>359</v>
      </c>
      <c r="G140" s="3" t="s">
        <v>370</v>
      </c>
      <c r="H140" s="489">
        <v>3.8</v>
      </c>
      <c r="I140" s="489">
        <v>3.4</v>
      </c>
      <c r="J140" s="490">
        <v>0.34279999999999999</v>
      </c>
      <c r="K140" s="489">
        <v>5.6</v>
      </c>
      <c r="L140" s="3">
        <v>14</v>
      </c>
      <c r="M140" s="3">
        <v>290.39999999999998</v>
      </c>
      <c r="N140" s="115">
        <f t="shared" si="2"/>
        <v>0.6247266365359383</v>
      </c>
      <c r="O140" s="3"/>
    </row>
    <row r="141" spans="1:15" ht="15" thickBot="1" x14ac:dyDescent="0.35">
      <c r="A141" s="31">
        <v>42887</v>
      </c>
      <c r="B141" s="506">
        <v>42900</v>
      </c>
      <c r="C141" s="30" t="s">
        <v>18</v>
      </c>
      <c r="D141" s="30" t="s">
        <v>102</v>
      </c>
      <c r="E141" s="512" t="s">
        <v>1695</v>
      </c>
      <c r="F141" s="3" t="s">
        <v>361</v>
      </c>
      <c r="G141" s="3" t="s">
        <v>370</v>
      </c>
      <c r="H141" s="489">
        <v>2.6</v>
      </c>
      <c r="I141" s="489">
        <v>2.4</v>
      </c>
      <c r="J141" s="490">
        <v>6.8099999999999994E-2</v>
      </c>
      <c r="K141" s="489"/>
      <c r="L141" s="3"/>
      <c r="M141" s="3"/>
      <c r="N141" s="115">
        <f t="shared" si="2"/>
        <v>0.38746017296313146</v>
      </c>
      <c r="O141" s="3"/>
    </row>
    <row r="142" spans="1:15" ht="15" thickBot="1" x14ac:dyDescent="0.35">
      <c r="A142" s="31">
        <v>42887</v>
      </c>
      <c r="B142" s="506">
        <v>42900</v>
      </c>
      <c r="C142" s="30" t="s">
        <v>18</v>
      </c>
      <c r="D142" s="30" t="s">
        <v>102</v>
      </c>
      <c r="E142" s="512" t="s">
        <v>1696</v>
      </c>
      <c r="F142" s="3" t="s">
        <v>361</v>
      </c>
      <c r="G142" s="3" t="s">
        <v>370</v>
      </c>
      <c r="H142" s="489">
        <v>2.2000000000000002</v>
      </c>
      <c r="I142" s="489">
        <v>2</v>
      </c>
      <c r="J142" s="490">
        <v>7.9400000000000012E-2</v>
      </c>
      <c r="K142" s="489"/>
      <c r="L142" s="3"/>
      <c r="M142" s="3"/>
      <c r="N142" s="115">
        <f t="shared" si="2"/>
        <v>0.74567993989481585</v>
      </c>
      <c r="O142" s="3"/>
    </row>
    <row r="143" spans="1:15" ht="15" thickBot="1" x14ac:dyDescent="0.35">
      <c r="A143" s="31">
        <v>42887</v>
      </c>
      <c r="B143" s="506">
        <v>42900</v>
      </c>
      <c r="C143" s="30" t="s">
        <v>18</v>
      </c>
      <c r="D143" s="30" t="s">
        <v>102</v>
      </c>
      <c r="E143" s="512" t="s">
        <v>1697</v>
      </c>
      <c r="F143" s="3" t="s">
        <v>361</v>
      </c>
      <c r="G143" s="3" t="s">
        <v>370</v>
      </c>
      <c r="H143" s="489">
        <v>4.2</v>
      </c>
      <c r="I143" s="489">
        <v>3.9</v>
      </c>
      <c r="J143" s="490">
        <v>0.45419999999999999</v>
      </c>
      <c r="K143" s="489">
        <v>10</v>
      </c>
      <c r="L143" s="3">
        <v>29.8</v>
      </c>
      <c r="M143" s="3">
        <v>389.6</v>
      </c>
      <c r="N143" s="115">
        <f t="shared" si="2"/>
        <v>0.61305474570780694</v>
      </c>
      <c r="O143" s="3"/>
    </row>
    <row r="144" spans="1:15" ht="15" thickBot="1" x14ac:dyDescent="0.35">
      <c r="A144" s="31">
        <v>42887</v>
      </c>
      <c r="B144" s="506">
        <v>42900</v>
      </c>
      <c r="C144" s="30" t="s">
        <v>18</v>
      </c>
      <c r="D144" s="30" t="s">
        <v>102</v>
      </c>
      <c r="E144" s="512" t="s">
        <v>1698</v>
      </c>
      <c r="F144" s="3" t="s">
        <v>361</v>
      </c>
      <c r="G144" s="3" t="s">
        <v>370</v>
      </c>
      <c r="H144" s="489">
        <v>2.5</v>
      </c>
      <c r="I144" s="489">
        <v>2.2999999999999998</v>
      </c>
      <c r="J144" s="490">
        <v>0.1196</v>
      </c>
      <c r="K144" s="489"/>
      <c r="L144" s="3">
        <v>9.1999999999999993</v>
      </c>
      <c r="M144" s="3">
        <v>95.4</v>
      </c>
      <c r="N144" s="115">
        <f t="shared" si="2"/>
        <v>0.7654399999999999</v>
      </c>
      <c r="O144" s="3"/>
    </row>
    <row r="145" spans="1:16" ht="15" thickBot="1" x14ac:dyDescent="0.35">
      <c r="A145" s="31">
        <v>42887</v>
      </c>
      <c r="B145" s="506">
        <v>42900</v>
      </c>
      <c r="C145" s="30" t="s">
        <v>18</v>
      </c>
      <c r="D145" s="30" t="s">
        <v>102</v>
      </c>
      <c r="E145" s="512" t="s">
        <v>1699</v>
      </c>
      <c r="F145" s="3" t="s">
        <v>361</v>
      </c>
      <c r="G145" s="3" t="s">
        <v>370</v>
      </c>
      <c r="H145" s="489">
        <v>2.8</v>
      </c>
      <c r="I145" s="489">
        <v>2.5</v>
      </c>
      <c r="J145" s="490">
        <v>0.11849999999999999</v>
      </c>
      <c r="K145" s="489"/>
      <c r="L145" s="3">
        <v>12.4</v>
      </c>
      <c r="M145" s="3">
        <v>88.5</v>
      </c>
      <c r="N145" s="115">
        <f t="shared" si="2"/>
        <v>0.53981413994169103</v>
      </c>
      <c r="O145" s="3"/>
    </row>
    <row r="146" spans="1:16" ht="15" thickBot="1" x14ac:dyDescent="0.35">
      <c r="A146" s="31">
        <v>42887</v>
      </c>
      <c r="B146" s="506">
        <v>42900</v>
      </c>
      <c r="C146" s="30" t="s">
        <v>18</v>
      </c>
      <c r="D146" s="30" t="s">
        <v>102</v>
      </c>
      <c r="E146" s="512" t="s">
        <v>1700</v>
      </c>
      <c r="F146" s="3" t="s">
        <v>361</v>
      </c>
      <c r="G146" s="3" t="s">
        <v>370</v>
      </c>
      <c r="H146" s="489">
        <v>3.5</v>
      </c>
      <c r="I146" s="489">
        <v>3.1</v>
      </c>
      <c r="J146" s="490">
        <v>0.33410000000000001</v>
      </c>
      <c r="K146" s="489">
        <v>3.2</v>
      </c>
      <c r="L146" s="3">
        <v>33.1</v>
      </c>
      <c r="M146" s="3">
        <v>275</v>
      </c>
      <c r="N146" s="115">
        <f t="shared" si="2"/>
        <v>0.77924198250728871</v>
      </c>
      <c r="O146" s="3"/>
    </row>
    <row r="147" spans="1:16" ht="15" thickBot="1" x14ac:dyDescent="0.35">
      <c r="A147" s="31">
        <v>42887</v>
      </c>
      <c r="B147" s="506">
        <v>42900</v>
      </c>
      <c r="C147" s="30" t="s">
        <v>18</v>
      </c>
      <c r="D147" s="30" t="s">
        <v>102</v>
      </c>
      <c r="E147" s="512" t="s">
        <v>1701</v>
      </c>
      <c r="F147" s="3" t="s">
        <v>361</v>
      </c>
      <c r="G147" s="3" t="s">
        <v>370</v>
      </c>
      <c r="H147" s="489">
        <v>4.7</v>
      </c>
      <c r="I147" s="489">
        <v>4.3</v>
      </c>
      <c r="J147" s="490">
        <v>0.69820000000000004</v>
      </c>
      <c r="K147" s="489">
        <v>6.9</v>
      </c>
      <c r="L147" s="3">
        <v>70.3</v>
      </c>
      <c r="M147" s="3">
        <v>584.70000000000005</v>
      </c>
      <c r="N147" s="115">
        <f t="shared" si="2"/>
        <v>0.67249068125559841</v>
      </c>
      <c r="O147" s="3"/>
    </row>
    <row r="148" spans="1:16" ht="15" thickBot="1" x14ac:dyDescent="0.35">
      <c r="A148" s="31">
        <v>42887</v>
      </c>
      <c r="B148" s="506">
        <v>42900</v>
      </c>
      <c r="C148" s="30" t="s">
        <v>18</v>
      </c>
      <c r="D148" s="30" t="s">
        <v>102</v>
      </c>
      <c r="E148" s="512" t="s">
        <v>1702</v>
      </c>
      <c r="F148" s="3" t="s">
        <v>362</v>
      </c>
      <c r="G148" s="3" t="s">
        <v>370</v>
      </c>
      <c r="H148" s="489">
        <v>2.7</v>
      </c>
      <c r="I148" s="489">
        <v>2.5</v>
      </c>
      <c r="J148" s="490">
        <v>0.16300000000000001</v>
      </c>
      <c r="K148" s="489"/>
      <c r="L148" s="116">
        <v>20.7</v>
      </c>
      <c r="M148" s="3">
        <v>123.6</v>
      </c>
      <c r="N148" s="115">
        <f t="shared" si="2"/>
        <v>0.82812579383224094</v>
      </c>
      <c r="O148" s="3" t="s">
        <v>363</v>
      </c>
    </row>
    <row r="149" spans="1:16" s="79" customFormat="1" ht="15" thickBot="1" x14ac:dyDescent="0.35">
      <c r="A149" s="126">
        <v>42887</v>
      </c>
      <c r="B149" s="506">
        <v>42900</v>
      </c>
      <c r="C149" s="125" t="s">
        <v>18</v>
      </c>
      <c r="D149" s="125" t="s">
        <v>102</v>
      </c>
      <c r="E149" s="512" t="s">
        <v>1703</v>
      </c>
      <c r="F149" s="127" t="s">
        <v>362</v>
      </c>
      <c r="G149" s="127" t="s">
        <v>370</v>
      </c>
      <c r="H149" s="492">
        <v>3.2</v>
      </c>
      <c r="I149" s="492">
        <v>3</v>
      </c>
      <c r="J149" s="493">
        <v>0.189</v>
      </c>
      <c r="K149" s="492"/>
      <c r="L149" s="127">
        <v>19.600000000000001</v>
      </c>
      <c r="M149" s="127">
        <v>157.1</v>
      </c>
      <c r="N149" s="115">
        <f t="shared" si="2"/>
        <v>0.57678222656249978</v>
      </c>
      <c r="O149" s="127"/>
      <c r="P149"/>
    </row>
    <row r="150" spans="1:16" ht="15" thickBot="1" x14ac:dyDescent="0.35">
      <c r="A150" s="31">
        <v>42887</v>
      </c>
      <c r="B150" s="506">
        <v>42914</v>
      </c>
      <c r="C150" s="30" t="s">
        <v>18</v>
      </c>
      <c r="D150" s="30" t="s">
        <v>103</v>
      </c>
      <c r="E150" s="512" t="s">
        <v>1704</v>
      </c>
      <c r="F150" t="s">
        <v>373</v>
      </c>
      <c r="G150" t="s">
        <v>372</v>
      </c>
      <c r="H150" s="49">
        <v>4</v>
      </c>
      <c r="I150" s="49">
        <v>3.6</v>
      </c>
      <c r="J150" s="494">
        <v>0.50360000000000005</v>
      </c>
      <c r="K150" s="46">
        <v>2</v>
      </c>
      <c r="L150" s="51">
        <v>23.9</v>
      </c>
      <c r="M150" s="51">
        <v>419.7</v>
      </c>
      <c r="N150" s="115">
        <f t="shared" si="2"/>
        <v>0.7868750000000001</v>
      </c>
    </row>
    <row r="151" spans="1:16" ht="15" thickBot="1" x14ac:dyDescent="0.35">
      <c r="A151" s="31">
        <v>42887</v>
      </c>
      <c r="B151" s="506">
        <v>42914</v>
      </c>
      <c r="C151" s="30" t="s">
        <v>18</v>
      </c>
      <c r="D151" s="30" t="s">
        <v>103</v>
      </c>
      <c r="E151" s="512" t="s">
        <v>1705</v>
      </c>
      <c r="F151" t="s">
        <v>373</v>
      </c>
      <c r="G151" t="s">
        <v>372</v>
      </c>
      <c r="H151" s="49">
        <v>5.4</v>
      </c>
      <c r="I151" s="49">
        <v>4.9000000000000004</v>
      </c>
      <c r="J151" s="494">
        <v>1.2295</v>
      </c>
      <c r="K151" s="46">
        <v>12.9</v>
      </c>
      <c r="L151" s="51">
        <v>58.9</v>
      </c>
      <c r="M151" s="51">
        <v>1124.8</v>
      </c>
      <c r="N151" s="115">
        <f t="shared" si="2"/>
        <v>0.78081339226743884</v>
      </c>
    </row>
    <row r="152" spans="1:16" ht="15" thickBot="1" x14ac:dyDescent="0.35">
      <c r="A152" s="31">
        <v>42887</v>
      </c>
      <c r="B152" s="506">
        <v>42914</v>
      </c>
      <c r="C152" s="30" t="s">
        <v>18</v>
      </c>
      <c r="D152" s="30" t="s">
        <v>103</v>
      </c>
      <c r="E152" s="512" t="s">
        <v>1706</v>
      </c>
      <c r="F152" t="s">
        <v>373</v>
      </c>
      <c r="G152" t="s">
        <v>372</v>
      </c>
      <c r="H152" s="49">
        <v>5.6</v>
      </c>
      <c r="I152" s="49">
        <v>5.0999999999999996</v>
      </c>
      <c r="J152" s="494">
        <v>0.7671</v>
      </c>
      <c r="K152" s="46">
        <v>16.8</v>
      </c>
      <c r="L152" s="51">
        <v>69.099999999999994</v>
      </c>
      <c r="M152" s="51">
        <v>1179.5999999999999</v>
      </c>
      <c r="N152" s="115">
        <f t="shared" si="2"/>
        <v>0.43680530247813421</v>
      </c>
    </row>
    <row r="153" spans="1:16" ht="15" thickBot="1" x14ac:dyDescent="0.35">
      <c r="A153" s="31">
        <v>42887</v>
      </c>
      <c r="B153" s="506">
        <v>42914</v>
      </c>
      <c r="C153" s="30" t="s">
        <v>18</v>
      </c>
      <c r="D153" s="30" t="s">
        <v>103</v>
      </c>
      <c r="E153" s="512" t="s">
        <v>1707</v>
      </c>
      <c r="F153" t="s">
        <v>373</v>
      </c>
      <c r="G153" t="s">
        <v>372</v>
      </c>
      <c r="H153" s="49">
        <v>4.0999999999999996</v>
      </c>
      <c r="I153" s="49">
        <v>3.7</v>
      </c>
      <c r="J153" s="494">
        <v>0.52539999999999998</v>
      </c>
      <c r="K153" s="46">
        <v>5.3</v>
      </c>
      <c r="L153" s="51">
        <v>37.1</v>
      </c>
      <c r="M153" s="51">
        <v>461.4</v>
      </c>
      <c r="N153" s="115">
        <f t="shared" si="2"/>
        <v>0.76232207890193127</v>
      </c>
    </row>
    <row r="154" spans="1:16" ht="15" thickBot="1" x14ac:dyDescent="0.35">
      <c r="A154" s="31">
        <v>42887</v>
      </c>
      <c r="B154" s="506">
        <v>42914</v>
      </c>
      <c r="C154" s="30" t="s">
        <v>18</v>
      </c>
      <c r="D154" s="30" t="s">
        <v>103</v>
      </c>
      <c r="E154" s="512" t="s">
        <v>1708</v>
      </c>
      <c r="F154" t="s">
        <v>373</v>
      </c>
      <c r="G154" t="s">
        <v>372</v>
      </c>
      <c r="H154" s="49">
        <v>4.9000000000000004</v>
      </c>
      <c r="I154" s="49">
        <v>4.4000000000000004</v>
      </c>
      <c r="J154" s="494">
        <v>0.83</v>
      </c>
      <c r="K154" s="46">
        <v>9.6</v>
      </c>
      <c r="L154" s="51">
        <v>63.1</v>
      </c>
      <c r="M154" s="51">
        <v>720.8</v>
      </c>
      <c r="N154" s="115">
        <f t="shared" si="2"/>
        <v>0.705488359442069</v>
      </c>
    </row>
    <row r="155" spans="1:16" ht="15" thickBot="1" x14ac:dyDescent="0.35">
      <c r="A155" s="31">
        <v>42887</v>
      </c>
      <c r="B155" s="506">
        <v>42914</v>
      </c>
      <c r="C155" s="30" t="s">
        <v>18</v>
      </c>
      <c r="D155" s="30" t="s">
        <v>103</v>
      </c>
      <c r="E155" s="512" t="s">
        <v>1709</v>
      </c>
      <c r="F155" t="s">
        <v>373</v>
      </c>
      <c r="G155" t="s">
        <v>372</v>
      </c>
      <c r="H155" s="49">
        <v>6.1</v>
      </c>
      <c r="I155" s="49">
        <v>5.8</v>
      </c>
      <c r="J155" s="494">
        <v>1.8030999999999999</v>
      </c>
      <c r="K155" s="46">
        <v>25.7</v>
      </c>
      <c r="L155" s="51">
        <v>106.7</v>
      </c>
      <c r="M155" s="51">
        <v>1627.1</v>
      </c>
      <c r="N155" s="115">
        <f t="shared" si="2"/>
        <v>0.79438367087994177</v>
      </c>
    </row>
    <row r="156" spans="1:16" ht="15" thickBot="1" x14ac:dyDescent="0.35">
      <c r="A156" s="31">
        <v>42887</v>
      </c>
      <c r="B156" s="506">
        <v>42914</v>
      </c>
      <c r="C156" s="30" t="s">
        <v>18</v>
      </c>
      <c r="D156" s="30" t="s">
        <v>103</v>
      </c>
      <c r="E156" s="512" t="s">
        <v>1710</v>
      </c>
      <c r="F156" t="s">
        <v>373</v>
      </c>
      <c r="G156" t="s">
        <v>372</v>
      </c>
      <c r="H156" s="49">
        <v>5.3</v>
      </c>
      <c r="I156" s="49">
        <v>4.8</v>
      </c>
      <c r="J156" s="494">
        <v>1.0907</v>
      </c>
      <c r="K156" s="46">
        <v>12.7</v>
      </c>
      <c r="L156" s="51">
        <v>59.5</v>
      </c>
      <c r="M156" s="51">
        <v>985.2</v>
      </c>
      <c r="N156" s="115">
        <f t="shared" si="2"/>
        <v>0.73261820160266533</v>
      </c>
    </row>
    <row r="157" spans="1:16" ht="15" thickBot="1" x14ac:dyDescent="0.35">
      <c r="A157" s="31">
        <v>42887</v>
      </c>
      <c r="B157" s="506">
        <v>42914</v>
      </c>
      <c r="C157" s="30" t="s">
        <v>18</v>
      </c>
      <c r="D157" s="30" t="s">
        <v>103</v>
      </c>
      <c r="E157" s="512" t="s">
        <v>1711</v>
      </c>
      <c r="F157" t="s">
        <v>373</v>
      </c>
      <c r="G157" t="s">
        <v>372</v>
      </c>
      <c r="H157" s="49">
        <v>5.8</v>
      </c>
      <c r="I157" s="49">
        <v>5.3</v>
      </c>
      <c r="J157" s="494">
        <v>1.5272000000000001</v>
      </c>
      <c r="K157" s="46">
        <v>21.3</v>
      </c>
      <c r="L157" s="51">
        <v>63.8</v>
      </c>
      <c r="M157" s="51">
        <v>1384.7</v>
      </c>
      <c r="N157" s="115">
        <f t="shared" si="2"/>
        <v>0.78272991922588053</v>
      </c>
    </row>
    <row r="158" spans="1:16" ht="15" thickBot="1" x14ac:dyDescent="0.35">
      <c r="A158" s="31">
        <v>42887</v>
      </c>
      <c r="B158" s="506">
        <v>42914</v>
      </c>
      <c r="C158" s="30" t="s">
        <v>18</v>
      </c>
      <c r="D158" s="30" t="s">
        <v>103</v>
      </c>
      <c r="E158" s="512" t="s">
        <v>1712</v>
      </c>
      <c r="F158" t="s">
        <v>373</v>
      </c>
      <c r="G158" t="s">
        <v>372</v>
      </c>
      <c r="H158" s="49">
        <v>4</v>
      </c>
      <c r="I158" s="49">
        <v>3.5</v>
      </c>
      <c r="J158" s="494">
        <v>0.49510000000000004</v>
      </c>
      <c r="K158" s="46">
        <v>6.4</v>
      </c>
      <c r="L158" s="51">
        <v>28.2</v>
      </c>
      <c r="M158" s="51">
        <v>435.1</v>
      </c>
      <c r="N158" s="115">
        <f t="shared" si="2"/>
        <v>0.77359375000000008</v>
      </c>
    </row>
    <row r="159" spans="1:16" ht="15" thickBot="1" x14ac:dyDescent="0.35">
      <c r="A159" s="31">
        <v>42887</v>
      </c>
      <c r="B159" s="506">
        <v>42914</v>
      </c>
      <c r="C159" s="30" t="s">
        <v>18</v>
      </c>
      <c r="D159" s="30" t="s">
        <v>103</v>
      </c>
      <c r="E159" s="512" t="s">
        <v>1713</v>
      </c>
      <c r="F159" t="s">
        <v>373</v>
      </c>
      <c r="G159" t="s">
        <v>372</v>
      </c>
      <c r="H159" s="49">
        <v>5</v>
      </c>
      <c r="I159" s="49">
        <v>4.5999999999999996</v>
      </c>
      <c r="J159" s="494">
        <v>1.0097</v>
      </c>
      <c r="K159" s="46">
        <v>11.8</v>
      </c>
      <c r="L159" s="51">
        <v>62.5</v>
      </c>
      <c r="M159" s="51">
        <v>896.4</v>
      </c>
      <c r="N159" s="115">
        <f t="shared" si="2"/>
        <v>0.80776000000000003</v>
      </c>
    </row>
    <row r="160" spans="1:16" ht="15" thickBot="1" x14ac:dyDescent="0.35">
      <c r="A160" s="31">
        <v>42887</v>
      </c>
      <c r="B160" s="506">
        <v>42914</v>
      </c>
      <c r="C160" s="30" t="s">
        <v>18</v>
      </c>
      <c r="D160" s="30" t="s">
        <v>103</v>
      </c>
      <c r="E160" s="512" t="s">
        <v>1714</v>
      </c>
      <c r="F160" t="s">
        <v>373</v>
      </c>
      <c r="G160" t="s">
        <v>372</v>
      </c>
      <c r="H160" s="49">
        <v>5.4</v>
      </c>
      <c r="I160" s="49">
        <v>5</v>
      </c>
      <c r="J160" s="494">
        <v>1.1317999999999999</v>
      </c>
      <c r="K160" s="46">
        <v>12.7</v>
      </c>
      <c r="L160" s="51">
        <v>65.2</v>
      </c>
      <c r="M160" s="51">
        <v>1018</v>
      </c>
      <c r="N160" s="115">
        <f t="shared" si="2"/>
        <v>0.71876746430930227</v>
      </c>
    </row>
    <row r="161" spans="1:16" ht="15" thickBot="1" x14ac:dyDescent="0.35">
      <c r="A161" s="31">
        <v>42887</v>
      </c>
      <c r="B161" s="506">
        <v>42914</v>
      </c>
      <c r="C161" s="30" t="s">
        <v>18</v>
      </c>
      <c r="D161" s="30" t="s">
        <v>103</v>
      </c>
      <c r="E161" s="512" t="s">
        <v>1715</v>
      </c>
      <c r="F161" t="s">
        <v>373</v>
      </c>
      <c r="G161" t="s">
        <v>372</v>
      </c>
      <c r="H161" s="49">
        <v>5.7</v>
      </c>
      <c r="I161" s="49">
        <v>5.3</v>
      </c>
      <c r="J161" s="494">
        <v>1.4645999999999999</v>
      </c>
      <c r="K161" s="46">
        <v>11.5</v>
      </c>
      <c r="L161" s="51">
        <v>111.4</v>
      </c>
      <c r="M161" s="51">
        <v>1273.4000000000001</v>
      </c>
      <c r="N161" s="115">
        <f t="shared" si="2"/>
        <v>0.79085062610357826</v>
      </c>
    </row>
    <row r="162" spans="1:16" ht="15" thickBot="1" x14ac:dyDescent="0.35">
      <c r="A162" s="31">
        <v>42887</v>
      </c>
      <c r="B162" s="506">
        <v>42914</v>
      </c>
      <c r="C162" s="30" t="s">
        <v>18</v>
      </c>
      <c r="D162" s="30" t="s">
        <v>103</v>
      </c>
      <c r="E162" s="512" t="s">
        <v>1716</v>
      </c>
      <c r="F162" t="s">
        <v>373</v>
      </c>
      <c r="G162" t="s">
        <v>372</v>
      </c>
      <c r="H162" s="49">
        <v>4.9000000000000004</v>
      </c>
      <c r="I162" s="49">
        <v>0.4</v>
      </c>
      <c r="J162" s="494">
        <v>0.71150000000000002</v>
      </c>
      <c r="K162" s="46">
        <v>4.2</v>
      </c>
      <c r="L162" s="51">
        <v>40.6</v>
      </c>
      <c r="M162" s="51">
        <v>629.1</v>
      </c>
      <c r="N162" s="115">
        <f t="shared" si="2"/>
        <v>0.60476502137714716</v>
      </c>
    </row>
    <row r="163" spans="1:16" ht="15" thickBot="1" x14ac:dyDescent="0.35">
      <c r="A163" s="31">
        <v>42887</v>
      </c>
      <c r="B163" s="506">
        <v>42914</v>
      </c>
      <c r="C163" s="30" t="s">
        <v>18</v>
      </c>
      <c r="D163" s="30" t="s">
        <v>103</v>
      </c>
      <c r="E163" s="512" t="s">
        <v>1717</v>
      </c>
      <c r="F163" t="s">
        <v>373</v>
      </c>
      <c r="G163" t="s">
        <v>372</v>
      </c>
      <c r="H163" s="49">
        <v>5.5</v>
      </c>
      <c r="I163" s="49">
        <v>5.0999999999999996</v>
      </c>
      <c r="J163" s="494">
        <v>1.2719</v>
      </c>
      <c r="K163" s="46">
        <v>16.8</v>
      </c>
      <c r="L163" s="51">
        <v>73</v>
      </c>
      <c r="M163" s="51">
        <v>1136</v>
      </c>
      <c r="N163" s="115">
        <f t="shared" si="2"/>
        <v>0.7644778362133734</v>
      </c>
    </row>
    <row r="164" spans="1:16" ht="15" thickBot="1" x14ac:dyDescent="0.35">
      <c r="A164" s="31">
        <v>42887</v>
      </c>
      <c r="B164" s="506">
        <v>42914</v>
      </c>
      <c r="C164" s="30" t="s">
        <v>18</v>
      </c>
      <c r="D164" s="30" t="s">
        <v>103</v>
      </c>
      <c r="E164" s="512" t="s">
        <v>1718</v>
      </c>
      <c r="F164" t="s">
        <v>373</v>
      </c>
      <c r="G164" t="s">
        <v>372</v>
      </c>
      <c r="H164" s="49">
        <v>4.4000000000000004</v>
      </c>
      <c r="I164" s="49">
        <v>4.2</v>
      </c>
      <c r="J164" s="494">
        <v>0.62749999999999995</v>
      </c>
      <c r="K164" s="46">
        <v>5.2</v>
      </c>
      <c r="L164" s="51">
        <v>37.299999999999997</v>
      </c>
      <c r="M164" s="51">
        <v>542.6</v>
      </c>
      <c r="N164" s="115">
        <f t="shared" si="2"/>
        <v>0.73664068369646851</v>
      </c>
    </row>
    <row r="165" spans="1:16" ht="15" thickBot="1" x14ac:dyDescent="0.35">
      <c r="A165" s="31">
        <v>42887</v>
      </c>
      <c r="B165" s="506">
        <v>42914</v>
      </c>
      <c r="C165" s="30" t="s">
        <v>18</v>
      </c>
      <c r="D165" s="30" t="s">
        <v>103</v>
      </c>
      <c r="E165" s="512" t="s">
        <v>1719</v>
      </c>
      <c r="F165" t="s">
        <v>373</v>
      </c>
      <c r="G165" t="s">
        <v>372</v>
      </c>
      <c r="H165" s="49">
        <v>4.3</v>
      </c>
      <c r="I165" s="49">
        <v>3.9</v>
      </c>
      <c r="J165" s="494">
        <v>0.53959999999999997</v>
      </c>
      <c r="K165" s="46">
        <v>4.9000000000000004</v>
      </c>
      <c r="L165" s="51">
        <v>35.299999999999997</v>
      </c>
      <c r="M165" s="51">
        <v>471.2</v>
      </c>
      <c r="N165" s="115">
        <f t="shared" si="2"/>
        <v>0.67868238016778393</v>
      </c>
    </row>
    <row r="166" spans="1:16" ht="15" thickBot="1" x14ac:dyDescent="0.35">
      <c r="A166" s="31">
        <v>42887</v>
      </c>
      <c r="B166" s="506">
        <v>42914</v>
      </c>
      <c r="C166" s="30" t="s">
        <v>18</v>
      </c>
      <c r="D166" s="30" t="s">
        <v>103</v>
      </c>
      <c r="E166" s="512" t="s">
        <v>1720</v>
      </c>
      <c r="F166" t="s">
        <v>373</v>
      </c>
      <c r="G166" t="s">
        <v>372</v>
      </c>
      <c r="H166" s="49">
        <v>5</v>
      </c>
      <c r="I166" s="49">
        <v>4.5999999999999996</v>
      </c>
      <c r="J166" s="494">
        <v>0.96779999999999999</v>
      </c>
      <c r="K166" s="46">
        <v>10.9</v>
      </c>
      <c r="L166" s="51">
        <v>43.2</v>
      </c>
      <c r="M166" s="51">
        <v>869.8</v>
      </c>
      <c r="N166" s="115">
        <f t="shared" si="2"/>
        <v>0.77424000000000004</v>
      </c>
    </row>
    <row r="167" spans="1:16" ht="15" thickBot="1" x14ac:dyDescent="0.35">
      <c r="A167" s="31">
        <v>42887</v>
      </c>
      <c r="B167" s="506">
        <v>42914</v>
      </c>
      <c r="C167" s="30" t="s">
        <v>18</v>
      </c>
      <c r="D167" s="30" t="s">
        <v>103</v>
      </c>
      <c r="E167" s="512" t="s">
        <v>1721</v>
      </c>
      <c r="F167" t="s">
        <v>373</v>
      </c>
      <c r="G167" t="s">
        <v>372</v>
      </c>
      <c r="H167" s="49">
        <v>4.5999999999999996</v>
      </c>
      <c r="I167" s="49">
        <v>4.2</v>
      </c>
      <c r="J167" s="494">
        <v>0.70510000000000006</v>
      </c>
      <c r="K167" s="46">
        <v>5.3</v>
      </c>
      <c r="L167" s="51">
        <v>39.5</v>
      </c>
      <c r="M167" s="51">
        <v>619.5</v>
      </c>
      <c r="N167" s="115">
        <f t="shared" si="2"/>
        <v>0.72439796169967974</v>
      </c>
    </row>
    <row r="168" spans="1:16" ht="15" thickBot="1" x14ac:dyDescent="0.35">
      <c r="A168" s="31">
        <v>42887</v>
      </c>
      <c r="B168" s="506">
        <v>42914</v>
      </c>
      <c r="C168" s="30" t="s">
        <v>18</v>
      </c>
      <c r="D168" s="30" t="s">
        <v>103</v>
      </c>
      <c r="E168" s="512" t="s">
        <v>1722</v>
      </c>
      <c r="F168" t="s">
        <v>373</v>
      </c>
      <c r="G168" t="s">
        <v>372</v>
      </c>
      <c r="H168" s="49">
        <v>6.4</v>
      </c>
      <c r="I168" s="49">
        <v>5.9</v>
      </c>
      <c r="J168" s="494">
        <v>2.0066999999999999</v>
      </c>
      <c r="K168" s="46">
        <v>26.5</v>
      </c>
      <c r="L168" s="51">
        <v>111.8</v>
      </c>
      <c r="M168" s="51">
        <v>1801.1</v>
      </c>
      <c r="N168" s="115">
        <f t="shared" si="2"/>
        <v>0.76549530029296853</v>
      </c>
    </row>
    <row r="169" spans="1:16" s="79" customFormat="1" ht="15" thickBot="1" x14ac:dyDescent="0.35">
      <c r="A169" s="126">
        <v>42887</v>
      </c>
      <c r="B169" s="506">
        <v>42914</v>
      </c>
      <c r="C169" s="125" t="s">
        <v>18</v>
      </c>
      <c r="D169" s="125" t="s">
        <v>103</v>
      </c>
      <c r="E169" s="512" t="s">
        <v>1723</v>
      </c>
      <c r="F169" s="79" t="s">
        <v>373</v>
      </c>
      <c r="G169" s="79" t="s">
        <v>372</v>
      </c>
      <c r="H169" s="280">
        <v>5.3</v>
      </c>
      <c r="I169" s="280">
        <v>4.8</v>
      </c>
      <c r="J169" s="500">
        <v>1.2457</v>
      </c>
      <c r="K169" s="280">
        <v>16.5</v>
      </c>
      <c r="L169" s="79">
        <v>67.099999999999994</v>
      </c>
      <c r="M169" s="79">
        <v>1118.5</v>
      </c>
      <c r="N169" s="115">
        <f t="shared" si="2"/>
        <v>0.83673099269867091</v>
      </c>
      <c r="P169"/>
    </row>
    <row r="170" spans="1:16" ht="15" thickBot="1" x14ac:dyDescent="0.35">
      <c r="A170" s="31">
        <v>42887</v>
      </c>
      <c r="B170" s="506">
        <v>42896</v>
      </c>
      <c r="C170" t="s">
        <v>19</v>
      </c>
      <c r="D170" t="s">
        <v>104</v>
      </c>
      <c r="E170" s="512" t="s">
        <v>1724</v>
      </c>
      <c r="F170" t="s">
        <v>374</v>
      </c>
      <c r="G170" t="s">
        <v>370</v>
      </c>
      <c r="H170" s="49">
        <v>2.5</v>
      </c>
      <c r="I170" s="49">
        <v>2.1</v>
      </c>
      <c r="J170" s="503">
        <v>7.9000000000000001E-2</v>
      </c>
      <c r="L170" s="51"/>
      <c r="M170" s="51"/>
      <c r="N170" s="115">
        <f t="shared" si="2"/>
        <v>0.50560000000000005</v>
      </c>
    </row>
    <row r="171" spans="1:16" ht="15" thickBot="1" x14ac:dyDescent="0.35">
      <c r="A171" s="31">
        <v>42887</v>
      </c>
      <c r="B171" s="506">
        <v>42896</v>
      </c>
      <c r="C171" t="s">
        <v>19</v>
      </c>
      <c r="D171" t="s">
        <v>104</v>
      </c>
      <c r="E171" s="512" t="s">
        <v>1725</v>
      </c>
      <c r="F171" t="s">
        <v>374</v>
      </c>
      <c r="G171" t="s">
        <v>370</v>
      </c>
      <c r="H171" s="49">
        <v>2.7</v>
      </c>
      <c r="I171" s="49">
        <v>2.4</v>
      </c>
      <c r="J171" s="503">
        <v>0.1052</v>
      </c>
      <c r="L171" s="51">
        <v>12.4</v>
      </c>
      <c r="M171" s="51">
        <v>85.5</v>
      </c>
      <c r="N171" s="115">
        <f t="shared" si="2"/>
        <v>0.53447137123405974</v>
      </c>
      <c r="O171" t="s">
        <v>363</v>
      </c>
    </row>
    <row r="172" spans="1:16" ht="15" thickBot="1" x14ac:dyDescent="0.35">
      <c r="A172" s="31">
        <v>42887</v>
      </c>
      <c r="B172" s="506">
        <v>42896</v>
      </c>
      <c r="C172" t="s">
        <v>19</v>
      </c>
      <c r="D172" t="s">
        <v>104</v>
      </c>
      <c r="E172" s="512" t="s">
        <v>1726</v>
      </c>
      <c r="F172" t="s">
        <v>374</v>
      </c>
      <c r="G172" t="s">
        <v>370</v>
      </c>
      <c r="H172" s="49">
        <v>3.4</v>
      </c>
      <c r="I172" s="49">
        <v>3</v>
      </c>
      <c r="J172" s="503">
        <v>0.2384</v>
      </c>
      <c r="K172" s="49">
        <v>0.7</v>
      </c>
      <c r="L172" s="2">
        <v>23.5</v>
      </c>
      <c r="M172" s="2">
        <v>203</v>
      </c>
      <c r="N172" s="115">
        <f t="shared" si="2"/>
        <v>0.60655404030124171</v>
      </c>
    </row>
    <row r="173" spans="1:16" ht="15" thickBot="1" x14ac:dyDescent="0.35">
      <c r="A173" s="31">
        <v>42887</v>
      </c>
      <c r="B173" s="506">
        <v>42896</v>
      </c>
      <c r="C173" t="s">
        <v>19</v>
      </c>
      <c r="D173" t="s">
        <v>104</v>
      </c>
      <c r="E173" s="512" t="s">
        <v>1727</v>
      </c>
      <c r="F173" t="s">
        <v>374</v>
      </c>
      <c r="G173" t="s">
        <v>370</v>
      </c>
      <c r="H173" s="49">
        <v>2.2999999999999998</v>
      </c>
      <c r="I173" s="49">
        <v>2</v>
      </c>
      <c r="J173" s="503">
        <v>0.10009999999999999</v>
      </c>
      <c r="N173" s="115">
        <f t="shared" si="2"/>
        <v>0.82271718583052544</v>
      </c>
    </row>
    <row r="174" spans="1:16" ht="15" thickBot="1" x14ac:dyDescent="0.35">
      <c r="A174" s="31">
        <v>42887</v>
      </c>
      <c r="B174" s="506">
        <v>42900</v>
      </c>
      <c r="C174" t="s">
        <v>19</v>
      </c>
      <c r="D174" t="s">
        <v>104</v>
      </c>
      <c r="E174" s="512" t="s">
        <v>1728</v>
      </c>
      <c r="F174" t="s">
        <v>375</v>
      </c>
      <c r="G174" t="s">
        <v>370</v>
      </c>
      <c r="H174" s="49">
        <v>3.8</v>
      </c>
      <c r="I174" s="49">
        <v>3.4</v>
      </c>
      <c r="J174" s="503">
        <v>0.33610000000000001</v>
      </c>
      <c r="K174" s="49">
        <v>1.9</v>
      </c>
      <c r="L174">
        <v>15</v>
      </c>
      <c r="M174">
        <v>300.7</v>
      </c>
      <c r="N174" s="115">
        <f t="shared" si="2"/>
        <v>0.61251640180784372</v>
      </c>
    </row>
    <row r="175" spans="1:16" ht="15" thickBot="1" x14ac:dyDescent="0.35">
      <c r="A175" s="31">
        <v>42887</v>
      </c>
      <c r="B175" s="506">
        <v>42900</v>
      </c>
      <c r="C175" t="s">
        <v>19</v>
      </c>
      <c r="D175" t="s">
        <v>104</v>
      </c>
      <c r="E175" s="512" t="s">
        <v>1729</v>
      </c>
      <c r="F175" t="s">
        <v>375</v>
      </c>
      <c r="G175" t="s">
        <v>370</v>
      </c>
      <c r="H175" s="49">
        <v>3.2</v>
      </c>
      <c r="I175" s="49">
        <v>2.9</v>
      </c>
      <c r="J175" s="503">
        <v>0.2102</v>
      </c>
      <c r="L175">
        <v>15.1</v>
      </c>
      <c r="M175">
        <v>181.8</v>
      </c>
      <c r="N175" s="115">
        <f t="shared" si="2"/>
        <v>0.64147949218749989</v>
      </c>
    </row>
    <row r="176" spans="1:16" ht="15" thickBot="1" x14ac:dyDescent="0.35">
      <c r="A176" s="31">
        <v>42887</v>
      </c>
      <c r="B176" s="506">
        <v>42896</v>
      </c>
      <c r="C176" t="s">
        <v>19</v>
      </c>
      <c r="D176" t="s">
        <v>104</v>
      </c>
      <c r="E176" s="512" t="s">
        <v>1730</v>
      </c>
      <c r="F176" t="s">
        <v>376</v>
      </c>
      <c r="G176" t="s">
        <v>370</v>
      </c>
      <c r="H176" s="49">
        <v>2.5</v>
      </c>
      <c r="I176" s="49">
        <v>1.9</v>
      </c>
      <c r="J176" s="503">
        <v>9.5000000000000001E-2</v>
      </c>
      <c r="L176">
        <v>15</v>
      </c>
      <c r="M176">
        <v>66.7</v>
      </c>
      <c r="N176" s="115">
        <f t="shared" si="2"/>
        <v>0.60799999999999998</v>
      </c>
      <c r="O176" t="s">
        <v>363</v>
      </c>
    </row>
    <row r="177" spans="1:15" ht="15" thickBot="1" x14ac:dyDescent="0.35">
      <c r="A177" s="31">
        <v>42887</v>
      </c>
      <c r="B177" s="506">
        <v>42896</v>
      </c>
      <c r="C177" t="s">
        <v>19</v>
      </c>
      <c r="D177" t="s">
        <v>104</v>
      </c>
      <c r="E177" s="512" t="s">
        <v>1731</v>
      </c>
      <c r="F177" t="s">
        <v>376</v>
      </c>
      <c r="G177" t="s">
        <v>370</v>
      </c>
      <c r="H177" s="49">
        <v>3.4</v>
      </c>
      <c r="I177" s="49">
        <v>2.9</v>
      </c>
      <c r="J177" s="503">
        <v>0.31080000000000002</v>
      </c>
      <c r="K177" s="49">
        <v>4.4000000000000004</v>
      </c>
      <c r="L177">
        <v>25.8</v>
      </c>
      <c r="M177">
        <v>255.5</v>
      </c>
      <c r="N177" s="115">
        <f t="shared" si="2"/>
        <v>0.79075921025849805</v>
      </c>
    </row>
    <row r="178" spans="1:15" ht="15" thickBot="1" x14ac:dyDescent="0.35">
      <c r="A178" s="31">
        <v>42887</v>
      </c>
      <c r="B178" s="506">
        <v>42896</v>
      </c>
      <c r="C178" t="s">
        <v>19</v>
      </c>
      <c r="D178" t="s">
        <v>104</v>
      </c>
      <c r="E178" s="512" t="s">
        <v>1732</v>
      </c>
      <c r="F178" t="s">
        <v>376</v>
      </c>
      <c r="G178" t="s">
        <v>370</v>
      </c>
      <c r="H178" s="49">
        <v>2.9</v>
      </c>
      <c r="I178" s="49">
        <v>2.5</v>
      </c>
      <c r="J178" s="503">
        <v>0.1454</v>
      </c>
      <c r="L178">
        <v>7.3</v>
      </c>
      <c r="M178">
        <v>122.8</v>
      </c>
      <c r="N178" s="115">
        <f t="shared" si="2"/>
        <v>0.59617040469063931</v>
      </c>
    </row>
    <row r="179" spans="1:15" ht="15" thickBot="1" x14ac:dyDescent="0.35">
      <c r="A179" s="31">
        <v>42887</v>
      </c>
      <c r="B179" s="506">
        <v>42896</v>
      </c>
      <c r="C179" t="s">
        <v>19</v>
      </c>
      <c r="D179" t="s">
        <v>104</v>
      </c>
      <c r="E179" s="512" t="s">
        <v>1733</v>
      </c>
      <c r="F179" t="s">
        <v>376</v>
      </c>
      <c r="G179" t="s">
        <v>370</v>
      </c>
      <c r="H179" s="49">
        <v>2.4</v>
      </c>
      <c r="I179" s="49">
        <v>2.2000000000000002</v>
      </c>
      <c r="J179" s="503">
        <v>9.7500000000000003E-2</v>
      </c>
      <c r="N179" s="115">
        <f t="shared" si="2"/>
        <v>0.70529513888888895</v>
      </c>
    </row>
    <row r="180" spans="1:15" ht="15" thickBot="1" x14ac:dyDescent="0.35">
      <c r="A180" s="31">
        <v>42887</v>
      </c>
      <c r="B180" s="506">
        <v>42896</v>
      </c>
      <c r="C180" t="s">
        <v>19</v>
      </c>
      <c r="D180" t="s">
        <v>104</v>
      </c>
      <c r="E180" s="512" t="s">
        <v>1734</v>
      </c>
      <c r="F180" t="s">
        <v>376</v>
      </c>
      <c r="G180" t="s">
        <v>370</v>
      </c>
      <c r="H180" s="49">
        <v>2.2999999999999998</v>
      </c>
      <c r="I180" s="49">
        <v>2</v>
      </c>
      <c r="J180" s="503">
        <v>0.1033</v>
      </c>
      <c r="L180">
        <v>7.3</v>
      </c>
      <c r="M180">
        <v>84.2</v>
      </c>
      <c r="N180" s="115">
        <f t="shared" si="2"/>
        <v>0.84901783512780493</v>
      </c>
    </row>
    <row r="181" spans="1:15" ht="15" thickBot="1" x14ac:dyDescent="0.35">
      <c r="A181" s="31">
        <v>42887</v>
      </c>
      <c r="B181" s="506">
        <v>42896</v>
      </c>
      <c r="C181" t="s">
        <v>19</v>
      </c>
      <c r="D181" t="s">
        <v>104</v>
      </c>
      <c r="E181" s="512" t="s">
        <v>1735</v>
      </c>
      <c r="F181" t="s">
        <v>376</v>
      </c>
      <c r="G181" t="s">
        <v>370</v>
      </c>
      <c r="H181" s="49">
        <v>3.7</v>
      </c>
      <c r="I181" s="49">
        <v>3.2</v>
      </c>
      <c r="J181" s="503">
        <v>0.35160000000000002</v>
      </c>
      <c r="K181" s="49">
        <v>6.2</v>
      </c>
      <c r="L181">
        <v>25.8</v>
      </c>
      <c r="M181">
        <v>287</v>
      </c>
      <c r="N181" s="115">
        <f t="shared" si="2"/>
        <v>0.69413460209661815</v>
      </c>
    </row>
    <row r="182" spans="1:15" ht="15" thickBot="1" x14ac:dyDescent="0.35">
      <c r="A182" s="31">
        <v>42887</v>
      </c>
      <c r="B182" s="506">
        <v>42896</v>
      </c>
      <c r="C182" t="s">
        <v>19</v>
      </c>
      <c r="D182" t="s">
        <v>104</v>
      </c>
      <c r="E182" s="512" t="s">
        <v>1736</v>
      </c>
      <c r="F182" t="s">
        <v>376</v>
      </c>
      <c r="G182" t="s">
        <v>370</v>
      </c>
      <c r="H182" s="49">
        <v>3.5</v>
      </c>
      <c r="I182" s="49">
        <v>3.1</v>
      </c>
      <c r="J182" s="503">
        <v>0.33150000000000002</v>
      </c>
      <c r="K182" s="49">
        <v>8.6</v>
      </c>
      <c r="L182">
        <v>31.5</v>
      </c>
      <c r="M182">
        <v>268.10000000000002</v>
      </c>
      <c r="N182" s="115">
        <f t="shared" si="2"/>
        <v>0.77317784256559763</v>
      </c>
    </row>
    <row r="183" spans="1:15" ht="15" thickBot="1" x14ac:dyDescent="0.35">
      <c r="A183" s="31">
        <v>42887</v>
      </c>
      <c r="B183" s="506">
        <v>42896</v>
      </c>
      <c r="C183" t="s">
        <v>19</v>
      </c>
      <c r="D183" t="s">
        <v>104</v>
      </c>
      <c r="E183" s="512" t="s">
        <v>1737</v>
      </c>
      <c r="F183" t="s">
        <v>376</v>
      </c>
      <c r="G183" t="s">
        <v>370</v>
      </c>
      <c r="H183" s="49">
        <v>3.3</v>
      </c>
      <c r="I183" s="49">
        <v>3</v>
      </c>
      <c r="J183" s="503">
        <v>0.26830000000000004</v>
      </c>
      <c r="L183">
        <v>30.9</v>
      </c>
      <c r="M183">
        <v>209</v>
      </c>
      <c r="N183" s="115">
        <f t="shared" si="2"/>
        <v>0.7465843003033088</v>
      </c>
      <c r="O183" t="s">
        <v>377</v>
      </c>
    </row>
    <row r="184" spans="1:15" ht="15" thickBot="1" x14ac:dyDescent="0.35">
      <c r="A184" s="31">
        <v>42887</v>
      </c>
      <c r="B184" s="506">
        <v>42896</v>
      </c>
      <c r="C184" t="s">
        <v>19</v>
      </c>
      <c r="D184" t="s">
        <v>104</v>
      </c>
      <c r="E184" s="512" t="s">
        <v>1738</v>
      </c>
      <c r="F184" t="s">
        <v>376</v>
      </c>
      <c r="G184" t="s">
        <v>370</v>
      </c>
      <c r="H184" s="49">
        <v>3.6</v>
      </c>
      <c r="I184" s="49">
        <v>3.4</v>
      </c>
      <c r="J184" s="503">
        <v>0.1706</v>
      </c>
      <c r="L184">
        <v>17.3</v>
      </c>
      <c r="M184">
        <v>144.30000000000001</v>
      </c>
      <c r="N184" s="115">
        <f t="shared" si="2"/>
        <v>0.3656550068587105</v>
      </c>
      <c r="O184" t="s">
        <v>377</v>
      </c>
    </row>
    <row r="185" spans="1:15" ht="15" thickBot="1" x14ac:dyDescent="0.35">
      <c r="A185" s="31">
        <v>42887</v>
      </c>
      <c r="B185" s="506">
        <v>42896</v>
      </c>
      <c r="C185" t="s">
        <v>19</v>
      </c>
      <c r="D185" t="s">
        <v>104</v>
      </c>
      <c r="E185" s="512" t="s">
        <v>1739</v>
      </c>
      <c r="F185" t="s">
        <v>376</v>
      </c>
      <c r="G185" t="s">
        <v>370</v>
      </c>
      <c r="H185" s="49">
        <v>4.4000000000000004</v>
      </c>
      <c r="I185" s="49">
        <v>4</v>
      </c>
      <c r="J185" s="503">
        <v>0.6391</v>
      </c>
      <c r="K185" s="49">
        <v>14.5</v>
      </c>
      <c r="L185">
        <v>60.2</v>
      </c>
      <c r="M185">
        <v>529.6</v>
      </c>
      <c r="N185" s="115">
        <f t="shared" si="2"/>
        <v>0.75025826446280963</v>
      </c>
    </row>
    <row r="186" spans="1:15" ht="15" thickBot="1" x14ac:dyDescent="0.35">
      <c r="A186" s="31">
        <v>42887</v>
      </c>
      <c r="B186" s="506">
        <v>42896</v>
      </c>
      <c r="C186" t="s">
        <v>19</v>
      </c>
      <c r="D186" t="s">
        <v>104</v>
      </c>
      <c r="E186" s="512" t="s">
        <v>1740</v>
      </c>
      <c r="F186" t="s">
        <v>376</v>
      </c>
      <c r="G186" t="s">
        <v>370</v>
      </c>
      <c r="H186" s="49">
        <v>3.8</v>
      </c>
      <c r="I186" s="49">
        <v>3.4</v>
      </c>
      <c r="J186" s="503">
        <v>0.41739999999999999</v>
      </c>
      <c r="L186">
        <v>28.8</v>
      </c>
      <c r="M186">
        <v>366.7</v>
      </c>
      <c r="N186" s="115">
        <f t="shared" si="2"/>
        <v>0.76067939932934847</v>
      </c>
    </row>
    <row r="187" spans="1:15" ht="15" thickBot="1" x14ac:dyDescent="0.35">
      <c r="A187" s="31">
        <v>42887</v>
      </c>
      <c r="B187" s="506">
        <v>42896</v>
      </c>
      <c r="C187" t="s">
        <v>19</v>
      </c>
      <c r="D187" t="s">
        <v>104</v>
      </c>
      <c r="E187" s="512" t="s">
        <v>1741</v>
      </c>
      <c r="F187" t="s">
        <v>376</v>
      </c>
      <c r="G187" t="s">
        <v>370</v>
      </c>
      <c r="H187" s="49">
        <v>2.6</v>
      </c>
      <c r="I187" s="49">
        <v>2.4</v>
      </c>
      <c r="J187" s="503">
        <v>0.1265</v>
      </c>
      <c r="L187">
        <v>9.1</v>
      </c>
      <c r="M187">
        <v>103.5</v>
      </c>
      <c r="N187" s="115">
        <f t="shared" si="2"/>
        <v>0.71973145197997257</v>
      </c>
    </row>
    <row r="188" spans="1:15" ht="15" thickBot="1" x14ac:dyDescent="0.35">
      <c r="A188" s="31">
        <v>42887</v>
      </c>
      <c r="B188" s="506">
        <v>42896</v>
      </c>
      <c r="C188" t="s">
        <v>19</v>
      </c>
      <c r="D188" t="s">
        <v>104</v>
      </c>
      <c r="E188" s="512" t="s">
        <v>1742</v>
      </c>
      <c r="F188" t="s">
        <v>376</v>
      </c>
      <c r="G188" t="s">
        <v>370</v>
      </c>
      <c r="H188" s="49">
        <v>2.7</v>
      </c>
      <c r="I188" s="49">
        <v>2.4</v>
      </c>
      <c r="J188" s="503">
        <v>0.14099999999999999</v>
      </c>
      <c r="L188">
        <v>17.3</v>
      </c>
      <c r="M188">
        <v>109.6</v>
      </c>
      <c r="N188" s="115">
        <f t="shared" si="2"/>
        <v>0.71635421429660084</v>
      </c>
      <c r="O188" t="s">
        <v>377</v>
      </c>
    </row>
    <row r="189" spans="1:15" ht="15" thickBot="1" x14ac:dyDescent="0.35">
      <c r="A189" s="31">
        <v>42887</v>
      </c>
      <c r="B189" s="506">
        <v>42896</v>
      </c>
      <c r="C189" t="s">
        <v>19</v>
      </c>
      <c r="D189" t="s">
        <v>104</v>
      </c>
      <c r="E189" s="512" t="s">
        <v>1743</v>
      </c>
      <c r="F189" t="s">
        <v>376</v>
      </c>
      <c r="G189" t="s">
        <v>370</v>
      </c>
      <c r="H189" s="49">
        <v>2.8</v>
      </c>
      <c r="I189" s="49">
        <v>2.5</v>
      </c>
      <c r="J189" s="503">
        <v>0.16159999999999999</v>
      </c>
      <c r="K189" s="49">
        <v>7.2</v>
      </c>
      <c r="L189">
        <v>8.1999999999999993</v>
      </c>
      <c r="M189">
        <v>119.7</v>
      </c>
      <c r="N189" s="115">
        <f t="shared" si="2"/>
        <v>0.73615160349854247</v>
      </c>
    </row>
    <row r="190" spans="1:15" ht="15" thickBot="1" x14ac:dyDescent="0.35">
      <c r="A190" s="31">
        <v>42887</v>
      </c>
      <c r="B190" s="506">
        <v>42900</v>
      </c>
      <c r="C190" t="s">
        <v>19</v>
      </c>
      <c r="D190" t="s">
        <v>104</v>
      </c>
      <c r="E190" s="512" t="s">
        <v>1744</v>
      </c>
      <c r="F190" t="s">
        <v>378</v>
      </c>
      <c r="G190" t="s">
        <v>370</v>
      </c>
      <c r="H190" s="49">
        <v>3.5</v>
      </c>
      <c r="I190" s="49">
        <v>3</v>
      </c>
      <c r="J190" s="503">
        <v>0.3085</v>
      </c>
      <c r="K190" s="49">
        <v>9.3000000000000007</v>
      </c>
      <c r="L190">
        <v>20.6</v>
      </c>
      <c r="M190">
        <v>251.5</v>
      </c>
      <c r="N190" s="115">
        <f t="shared" si="2"/>
        <v>0.71953352769679302</v>
      </c>
    </row>
    <row r="191" spans="1:15" ht="15" thickBot="1" x14ac:dyDescent="0.35">
      <c r="A191" s="31">
        <v>42887</v>
      </c>
      <c r="B191" s="506">
        <v>42900</v>
      </c>
      <c r="C191" t="s">
        <v>19</v>
      </c>
      <c r="D191" t="s">
        <v>104</v>
      </c>
      <c r="E191" s="512" t="s">
        <v>1745</v>
      </c>
      <c r="F191" t="s">
        <v>378</v>
      </c>
      <c r="G191" t="s">
        <v>370</v>
      </c>
      <c r="H191" s="49">
        <v>3.3</v>
      </c>
      <c r="I191" s="49">
        <v>3</v>
      </c>
      <c r="J191" s="503">
        <v>0.35010000000000002</v>
      </c>
      <c r="K191" s="49">
        <v>10.6</v>
      </c>
      <c r="L191">
        <v>17.7</v>
      </c>
      <c r="M191">
        <v>276.2</v>
      </c>
      <c r="N191" s="115">
        <f t="shared" si="2"/>
        <v>0.97420485850237937</v>
      </c>
    </row>
    <row r="192" spans="1:15" ht="15" thickBot="1" x14ac:dyDescent="0.35">
      <c r="A192" s="31">
        <v>42887</v>
      </c>
      <c r="B192" s="506">
        <v>42900</v>
      </c>
      <c r="C192" t="s">
        <v>19</v>
      </c>
      <c r="D192" t="s">
        <v>104</v>
      </c>
      <c r="E192" s="512" t="s">
        <v>1746</v>
      </c>
      <c r="F192" t="s">
        <v>378</v>
      </c>
      <c r="G192" t="s">
        <v>370</v>
      </c>
      <c r="H192" s="49">
        <v>2.8</v>
      </c>
      <c r="I192" s="49">
        <v>2.4</v>
      </c>
      <c r="J192" s="503">
        <v>0.22869999999999999</v>
      </c>
      <c r="K192" s="49">
        <v>0.8</v>
      </c>
      <c r="L192">
        <v>9.1</v>
      </c>
      <c r="M192">
        <v>190.2</v>
      </c>
      <c r="N192" s="115">
        <f t="shared" si="2"/>
        <v>1.0418185131195337</v>
      </c>
    </row>
    <row r="193" spans="1:17" ht="15" thickBot="1" x14ac:dyDescent="0.35">
      <c r="A193" s="31">
        <v>42887</v>
      </c>
      <c r="B193" s="506">
        <v>42900</v>
      </c>
      <c r="C193" t="s">
        <v>19</v>
      </c>
      <c r="D193" t="s">
        <v>104</v>
      </c>
      <c r="E193" s="512" t="s">
        <v>1747</v>
      </c>
      <c r="F193" t="s">
        <v>378</v>
      </c>
      <c r="G193" t="s">
        <v>370</v>
      </c>
      <c r="H193" s="49">
        <v>3.8</v>
      </c>
      <c r="I193" s="49">
        <v>3.2</v>
      </c>
      <c r="J193" s="503">
        <v>0.40639999999999998</v>
      </c>
      <c r="K193" s="49">
        <v>2.4</v>
      </c>
      <c r="L193">
        <v>12.7</v>
      </c>
      <c r="M193">
        <v>351</v>
      </c>
      <c r="N193" s="115">
        <f t="shared" si="2"/>
        <v>0.74063274529814849</v>
      </c>
    </row>
    <row r="194" spans="1:17" ht="15" thickBot="1" x14ac:dyDescent="0.35">
      <c r="A194" s="31">
        <v>42887</v>
      </c>
      <c r="B194" s="506">
        <v>42900</v>
      </c>
      <c r="C194" t="s">
        <v>19</v>
      </c>
      <c r="D194" t="s">
        <v>104</v>
      </c>
      <c r="E194" s="512" t="s">
        <v>1748</v>
      </c>
      <c r="F194" t="s">
        <v>378</v>
      </c>
      <c r="G194" t="s">
        <v>370</v>
      </c>
      <c r="H194" s="49">
        <v>3.2</v>
      </c>
      <c r="I194" s="49">
        <v>2.9</v>
      </c>
      <c r="J194" s="503">
        <v>0.21959999999999999</v>
      </c>
      <c r="K194" s="49">
        <v>8.4</v>
      </c>
      <c r="L194">
        <v>18.399999999999999</v>
      </c>
      <c r="M194">
        <v>199.4</v>
      </c>
      <c r="N194" s="115">
        <f t="shared" si="2"/>
        <v>0.67016601562499978</v>
      </c>
    </row>
    <row r="195" spans="1:17" ht="15" thickBot="1" x14ac:dyDescent="0.35">
      <c r="A195" s="31">
        <v>42887</v>
      </c>
      <c r="B195" s="506">
        <v>42900</v>
      </c>
      <c r="C195" t="s">
        <v>19</v>
      </c>
      <c r="D195" t="s">
        <v>104</v>
      </c>
      <c r="E195" s="512" t="s">
        <v>1749</v>
      </c>
      <c r="F195" t="s">
        <v>378</v>
      </c>
      <c r="G195" t="s">
        <v>370</v>
      </c>
      <c r="H195" s="49">
        <v>3.9</v>
      </c>
      <c r="I195" s="49">
        <v>3.4</v>
      </c>
      <c r="J195" s="503">
        <v>0.38169999999999998</v>
      </c>
      <c r="K195" s="49">
        <v>11.8</v>
      </c>
      <c r="L195">
        <v>32.799999999999997</v>
      </c>
      <c r="M195">
        <v>311.5</v>
      </c>
      <c r="N195" s="115">
        <f t="shared" ref="N195:N258" si="3">100*J195/H195^3</f>
        <v>0.64347005175407546</v>
      </c>
    </row>
    <row r="196" spans="1:17" ht="15" thickBot="1" x14ac:dyDescent="0.35">
      <c r="A196" s="31">
        <v>42887</v>
      </c>
      <c r="B196" s="506">
        <v>42900</v>
      </c>
      <c r="C196" t="s">
        <v>19</v>
      </c>
      <c r="D196" t="s">
        <v>104</v>
      </c>
      <c r="E196" s="512" t="s">
        <v>1750</v>
      </c>
      <c r="F196" t="s">
        <v>378</v>
      </c>
      <c r="G196" t="s">
        <v>370</v>
      </c>
      <c r="H196" s="49">
        <v>4.8</v>
      </c>
      <c r="I196" s="49">
        <v>4.3</v>
      </c>
      <c r="J196" s="503">
        <v>0.81899999999999995</v>
      </c>
      <c r="K196" s="49">
        <v>8.3000000000000007</v>
      </c>
      <c r="L196">
        <v>48.1</v>
      </c>
      <c r="M196">
        <v>721</v>
      </c>
      <c r="N196" s="115">
        <f t="shared" si="3"/>
        <v>0.74055989583333326</v>
      </c>
    </row>
    <row r="197" spans="1:17" ht="15" thickBot="1" x14ac:dyDescent="0.35">
      <c r="A197" s="31">
        <v>42887</v>
      </c>
      <c r="B197" s="506">
        <v>42900</v>
      </c>
      <c r="C197" t="s">
        <v>19</v>
      </c>
      <c r="D197" t="s">
        <v>104</v>
      </c>
      <c r="E197" s="512" t="s">
        <v>1751</v>
      </c>
      <c r="F197" t="s">
        <v>378</v>
      </c>
      <c r="G197" t="s">
        <v>370</v>
      </c>
      <c r="H197" s="49">
        <v>3.2</v>
      </c>
      <c r="I197" s="49">
        <v>2.9</v>
      </c>
      <c r="J197" s="503">
        <v>0.255</v>
      </c>
      <c r="K197" s="49">
        <v>6.2</v>
      </c>
      <c r="L197">
        <v>10.1</v>
      </c>
      <c r="M197">
        <v>205.5</v>
      </c>
      <c r="N197" s="115">
        <f t="shared" si="3"/>
        <v>0.77819824218749978</v>
      </c>
    </row>
    <row r="198" spans="1:17" ht="15" thickBot="1" x14ac:dyDescent="0.35">
      <c r="A198" s="31">
        <v>42887</v>
      </c>
      <c r="B198" s="506">
        <v>42900</v>
      </c>
      <c r="C198" t="s">
        <v>19</v>
      </c>
      <c r="D198" t="s">
        <v>104</v>
      </c>
      <c r="E198" s="512" t="s">
        <v>1752</v>
      </c>
      <c r="F198" t="s">
        <v>378</v>
      </c>
      <c r="G198" t="s">
        <v>370</v>
      </c>
      <c r="H198" s="49">
        <v>4</v>
      </c>
      <c r="I198" s="49">
        <v>3.5</v>
      </c>
      <c r="J198" s="503">
        <v>0.45069999999999999</v>
      </c>
      <c r="K198" s="49">
        <v>12.2</v>
      </c>
      <c r="L198">
        <v>26.2</v>
      </c>
      <c r="M198">
        <v>368.4</v>
      </c>
      <c r="N198" s="115">
        <f t="shared" si="3"/>
        <v>0.70421875</v>
      </c>
    </row>
    <row r="199" spans="1:17" ht="15" thickBot="1" x14ac:dyDescent="0.35">
      <c r="A199" s="31">
        <v>42887</v>
      </c>
      <c r="B199" s="506">
        <v>42900</v>
      </c>
      <c r="C199" t="s">
        <v>19</v>
      </c>
      <c r="D199" t="s">
        <v>104</v>
      </c>
      <c r="E199" s="512" t="s">
        <v>1753</v>
      </c>
      <c r="F199" t="s">
        <v>378</v>
      </c>
      <c r="G199" t="s">
        <v>370</v>
      </c>
      <c r="H199" s="49">
        <v>3.2</v>
      </c>
      <c r="I199" s="49">
        <v>2.9</v>
      </c>
      <c r="J199" s="503">
        <v>0.2747</v>
      </c>
      <c r="K199" s="49">
        <v>3.8</v>
      </c>
      <c r="L199">
        <v>29.9</v>
      </c>
      <c r="M199">
        <v>215.6</v>
      </c>
      <c r="N199" s="115">
        <f t="shared" si="3"/>
        <v>0.83831787109374978</v>
      </c>
    </row>
    <row r="200" spans="1:17" ht="15" thickBot="1" x14ac:dyDescent="0.35">
      <c r="A200" s="31">
        <v>42887</v>
      </c>
      <c r="B200" s="506">
        <v>42900</v>
      </c>
      <c r="C200" t="s">
        <v>19</v>
      </c>
      <c r="D200" t="s">
        <v>104</v>
      </c>
      <c r="E200" s="512" t="s">
        <v>1754</v>
      </c>
      <c r="F200" t="s">
        <v>378</v>
      </c>
      <c r="G200" t="s">
        <v>370</v>
      </c>
      <c r="H200" s="49">
        <v>4.4000000000000004</v>
      </c>
      <c r="I200" s="49">
        <v>3.9</v>
      </c>
      <c r="J200" s="503">
        <v>0.69140000000000001</v>
      </c>
      <c r="K200" s="49">
        <v>5.3</v>
      </c>
      <c r="L200">
        <v>64.2</v>
      </c>
      <c r="M200">
        <v>590.20000000000005</v>
      </c>
      <c r="N200" s="115">
        <f t="shared" si="3"/>
        <v>0.81165477084898552</v>
      </c>
    </row>
    <row r="201" spans="1:17" ht="15" thickBot="1" x14ac:dyDescent="0.35">
      <c r="A201" s="31">
        <v>42887</v>
      </c>
      <c r="B201" s="506">
        <v>42900</v>
      </c>
      <c r="C201" t="s">
        <v>19</v>
      </c>
      <c r="D201" t="s">
        <v>104</v>
      </c>
      <c r="E201" s="512" t="s">
        <v>1755</v>
      </c>
      <c r="F201" t="s">
        <v>378</v>
      </c>
      <c r="G201" t="s">
        <v>370</v>
      </c>
      <c r="H201" s="49">
        <v>3.4</v>
      </c>
      <c r="I201" s="49">
        <v>2.9</v>
      </c>
      <c r="J201" s="503">
        <v>0.30399999999999999</v>
      </c>
      <c r="K201" s="49">
        <v>4.3</v>
      </c>
      <c r="L201">
        <v>20.9</v>
      </c>
      <c r="M201">
        <v>246.2</v>
      </c>
      <c r="N201" s="115">
        <f t="shared" si="3"/>
        <v>0.77345817219621416</v>
      </c>
    </row>
    <row r="202" spans="1:17" ht="15" thickBot="1" x14ac:dyDescent="0.35">
      <c r="A202" s="31">
        <v>42887</v>
      </c>
      <c r="B202" s="506">
        <v>42900</v>
      </c>
      <c r="C202" t="s">
        <v>19</v>
      </c>
      <c r="D202" t="s">
        <v>104</v>
      </c>
      <c r="E202" s="512" t="s">
        <v>1756</v>
      </c>
      <c r="F202" t="s">
        <v>378</v>
      </c>
      <c r="G202" t="s">
        <v>370</v>
      </c>
      <c r="H202" s="49">
        <v>3.2</v>
      </c>
      <c r="I202" s="49">
        <v>2.9</v>
      </c>
      <c r="J202" s="503">
        <v>0.21080000000000002</v>
      </c>
      <c r="K202" s="49">
        <v>2.6</v>
      </c>
      <c r="L202">
        <v>12.4</v>
      </c>
      <c r="M202">
        <v>174.1</v>
      </c>
      <c r="N202" s="115">
        <f t="shared" si="3"/>
        <v>0.64331054687499989</v>
      </c>
    </row>
    <row r="203" spans="1:17" ht="15" thickBot="1" x14ac:dyDescent="0.35">
      <c r="A203" s="31">
        <v>42887</v>
      </c>
      <c r="B203" s="506">
        <v>42900</v>
      </c>
      <c r="C203" t="s">
        <v>19</v>
      </c>
      <c r="D203" t="s">
        <v>104</v>
      </c>
      <c r="E203" s="512" t="s">
        <v>1757</v>
      </c>
      <c r="F203" t="s">
        <v>378</v>
      </c>
      <c r="G203" t="s">
        <v>370</v>
      </c>
      <c r="H203" s="49">
        <v>4.0999999999999996</v>
      </c>
      <c r="I203" s="49">
        <v>3.5</v>
      </c>
      <c r="J203" s="503">
        <v>0.57869999999999999</v>
      </c>
      <c r="K203" s="49">
        <v>16.2</v>
      </c>
      <c r="L203">
        <v>31.6</v>
      </c>
      <c r="M203">
        <v>496.1</v>
      </c>
      <c r="N203" s="115">
        <f t="shared" si="3"/>
        <v>0.83965699859259157</v>
      </c>
    </row>
    <row r="204" spans="1:17" ht="15" thickBot="1" x14ac:dyDescent="0.35">
      <c r="A204" s="31">
        <v>42887</v>
      </c>
      <c r="B204" s="506">
        <v>42900</v>
      </c>
      <c r="C204" t="s">
        <v>19</v>
      </c>
      <c r="D204" t="s">
        <v>104</v>
      </c>
      <c r="E204" s="512" t="s">
        <v>1758</v>
      </c>
      <c r="F204" t="s">
        <v>378</v>
      </c>
      <c r="G204" t="s">
        <v>370</v>
      </c>
      <c r="H204" s="49">
        <v>3.7</v>
      </c>
      <c r="I204" s="49">
        <v>3.3</v>
      </c>
      <c r="J204" s="503">
        <v>0.38039999999999996</v>
      </c>
      <c r="K204" s="49">
        <v>10.7</v>
      </c>
      <c r="L204">
        <v>20.8</v>
      </c>
      <c r="M204">
        <v>320.3</v>
      </c>
      <c r="N204" s="115">
        <f t="shared" si="3"/>
        <v>0.75099204390657992</v>
      </c>
    </row>
    <row r="205" spans="1:17" ht="15" thickBot="1" x14ac:dyDescent="0.35">
      <c r="A205" s="31">
        <v>42887</v>
      </c>
      <c r="B205" s="506">
        <v>42900</v>
      </c>
      <c r="C205" t="s">
        <v>19</v>
      </c>
      <c r="D205" t="s">
        <v>104</v>
      </c>
      <c r="E205" s="512" t="s">
        <v>1759</v>
      </c>
      <c r="F205" t="s">
        <v>378</v>
      </c>
      <c r="G205" t="s">
        <v>370</v>
      </c>
      <c r="H205" s="49">
        <v>2.9</v>
      </c>
      <c r="I205" s="49">
        <v>2.7</v>
      </c>
      <c r="J205" s="503">
        <v>0.23949999999999999</v>
      </c>
      <c r="L205">
        <v>18.2</v>
      </c>
      <c r="M205">
        <v>205.3</v>
      </c>
      <c r="N205" s="115">
        <f t="shared" si="3"/>
        <v>0.98200008200418221</v>
      </c>
      <c r="O205" t="s">
        <v>377</v>
      </c>
    </row>
    <row r="206" spans="1:17" s="79" customFormat="1" ht="15" thickBot="1" x14ac:dyDescent="0.35">
      <c r="A206" s="126">
        <v>42887</v>
      </c>
      <c r="B206" s="506">
        <v>42900</v>
      </c>
      <c r="C206" s="79" t="s">
        <v>19</v>
      </c>
      <c r="D206" s="79" t="s">
        <v>104</v>
      </c>
      <c r="E206" s="512" t="s">
        <v>1760</v>
      </c>
      <c r="F206" s="79" t="s">
        <v>378</v>
      </c>
      <c r="G206" s="79" t="s">
        <v>370</v>
      </c>
      <c r="H206" s="280">
        <v>4.3</v>
      </c>
      <c r="I206" s="280">
        <v>3.9</v>
      </c>
      <c r="J206" s="500">
        <v>0.63170000000000004</v>
      </c>
      <c r="K206" s="280">
        <v>8.4</v>
      </c>
      <c r="L206" s="79">
        <v>29.6</v>
      </c>
      <c r="M206" s="79">
        <v>551.79999999999995</v>
      </c>
      <c r="N206" s="115">
        <f t="shared" si="3"/>
        <v>0.79452123712377543</v>
      </c>
      <c r="P206"/>
    </row>
    <row r="207" spans="1:17" ht="15" thickBot="1" x14ac:dyDescent="0.35">
      <c r="A207" s="31">
        <v>43009</v>
      </c>
      <c r="B207" s="507">
        <v>43020</v>
      </c>
      <c r="C207" s="30" t="s">
        <v>5</v>
      </c>
      <c r="D207" s="30" t="s">
        <v>105</v>
      </c>
      <c r="E207" s="513" t="s">
        <v>1552</v>
      </c>
      <c r="F207" s="51" t="s">
        <v>588</v>
      </c>
      <c r="G207" s="510" t="s">
        <v>1552</v>
      </c>
      <c r="H207" s="46">
        <v>6.2</v>
      </c>
      <c r="J207" s="494">
        <v>1.6775</v>
      </c>
      <c r="K207" s="46" t="s">
        <v>393</v>
      </c>
      <c r="L207" s="51">
        <v>96</v>
      </c>
      <c r="M207" s="51">
        <v>1.5262</v>
      </c>
      <c r="N207" s="115">
        <f t="shared" si="3"/>
        <v>0.70386190460206088</v>
      </c>
      <c r="O207" s="136"/>
      <c r="P207" s="136"/>
      <c r="Q207" s="137"/>
    </row>
    <row r="208" spans="1:17" ht="15" thickBot="1" x14ac:dyDescent="0.35">
      <c r="A208" s="31">
        <v>43009</v>
      </c>
      <c r="B208" s="508">
        <v>42985</v>
      </c>
      <c r="C208" s="30" t="s">
        <v>5</v>
      </c>
      <c r="D208" s="30" t="s">
        <v>105</v>
      </c>
      <c r="E208" s="512" t="s">
        <v>1761</v>
      </c>
      <c r="F208" s="51" t="s">
        <v>380</v>
      </c>
      <c r="G208" s="51" t="s">
        <v>381</v>
      </c>
      <c r="H208" s="46">
        <v>7</v>
      </c>
      <c r="J208" s="494">
        <v>2.9</v>
      </c>
      <c r="K208" s="46" t="s">
        <v>393</v>
      </c>
      <c r="L208" s="51">
        <v>143.5</v>
      </c>
      <c r="M208" s="51">
        <v>2.78</v>
      </c>
      <c r="N208" s="115">
        <f t="shared" si="3"/>
        <v>0.84548104956268222</v>
      </c>
      <c r="O208" s="138"/>
      <c r="P208" s="138"/>
      <c r="Q208" s="139"/>
    </row>
    <row r="209" spans="1:17" ht="15" thickBot="1" x14ac:dyDescent="0.35">
      <c r="A209" s="31">
        <v>43009</v>
      </c>
      <c r="B209" s="508">
        <v>42985</v>
      </c>
      <c r="C209" s="30" t="s">
        <v>5</v>
      </c>
      <c r="D209" s="30" t="s">
        <v>105</v>
      </c>
      <c r="E209" s="512" t="s">
        <v>1762</v>
      </c>
      <c r="F209" s="51" t="s">
        <v>380</v>
      </c>
      <c r="G209" s="51" t="s">
        <v>382</v>
      </c>
      <c r="H209" s="46">
        <v>7.6</v>
      </c>
      <c r="J209" s="494">
        <v>3.6555</v>
      </c>
      <c r="K209" s="46">
        <v>40</v>
      </c>
      <c r="L209" s="51">
        <v>223</v>
      </c>
      <c r="M209" s="51">
        <v>3.2759999999999998</v>
      </c>
      <c r="N209" s="115">
        <f t="shared" si="3"/>
        <v>0.83273345239830898</v>
      </c>
      <c r="O209" s="136"/>
      <c r="P209" s="136"/>
      <c r="Q209" s="139"/>
    </row>
    <row r="210" spans="1:17" ht="15" thickBot="1" x14ac:dyDescent="0.35">
      <c r="A210" s="31">
        <v>43009</v>
      </c>
      <c r="B210" s="508">
        <v>42985</v>
      </c>
      <c r="C210" s="30" t="s">
        <v>5</v>
      </c>
      <c r="D210" s="30" t="s">
        <v>105</v>
      </c>
      <c r="E210" s="512" t="s">
        <v>1763</v>
      </c>
      <c r="F210" s="51" t="s">
        <v>383</v>
      </c>
      <c r="G210" s="51" t="s">
        <v>384</v>
      </c>
      <c r="H210" s="46">
        <v>7.8</v>
      </c>
      <c r="J210" s="494">
        <f>L210/1000+M210</f>
        <v>3.5146999999999999</v>
      </c>
      <c r="K210" s="46">
        <v>45.5</v>
      </c>
      <c r="L210" s="51">
        <v>229.4</v>
      </c>
      <c r="M210" s="51">
        <v>3.2852999999999999</v>
      </c>
      <c r="N210" s="115">
        <f t="shared" si="3"/>
        <v>0.74063537820934267</v>
      </c>
      <c r="O210" s="136"/>
      <c r="P210" s="136" t="s">
        <v>394</v>
      </c>
      <c r="Q210" s="139"/>
    </row>
    <row r="211" spans="1:17" ht="15" thickBot="1" x14ac:dyDescent="0.35">
      <c r="A211" s="31">
        <v>43009</v>
      </c>
      <c r="B211" s="508">
        <v>42985</v>
      </c>
      <c r="C211" s="30" t="s">
        <v>5</v>
      </c>
      <c r="D211" s="30" t="s">
        <v>105</v>
      </c>
      <c r="E211" s="512" t="s">
        <v>1764</v>
      </c>
      <c r="F211" s="51" t="s">
        <v>385</v>
      </c>
      <c r="G211" s="51" t="s">
        <v>386</v>
      </c>
      <c r="H211" s="46">
        <v>8.1999999999999993</v>
      </c>
      <c r="J211" s="494">
        <v>4.0495999999999999</v>
      </c>
      <c r="K211" s="46">
        <v>45</v>
      </c>
      <c r="L211" s="51">
        <v>228.2</v>
      </c>
      <c r="M211" s="51">
        <v>3.7875000000000001</v>
      </c>
      <c r="N211" s="115">
        <f t="shared" si="3"/>
        <v>0.73446409657433875</v>
      </c>
      <c r="O211" s="136"/>
      <c r="P211" s="136"/>
      <c r="Q211" s="139"/>
    </row>
    <row r="212" spans="1:17" ht="15" thickBot="1" x14ac:dyDescent="0.35">
      <c r="A212" s="31">
        <v>43009</v>
      </c>
      <c r="B212" s="508">
        <v>42985</v>
      </c>
      <c r="C212" s="30" t="s">
        <v>5</v>
      </c>
      <c r="D212" s="30" t="s">
        <v>105</v>
      </c>
      <c r="E212" s="512" t="s">
        <v>1765</v>
      </c>
      <c r="F212" s="51" t="s">
        <v>380</v>
      </c>
      <c r="G212" s="51" t="s">
        <v>387</v>
      </c>
      <c r="H212" s="46">
        <v>9.4</v>
      </c>
      <c r="J212" s="494">
        <v>5.7686000000000002</v>
      </c>
      <c r="K212" s="46">
        <v>43.6</v>
      </c>
      <c r="L212" s="51">
        <v>316</v>
      </c>
      <c r="M212" s="51">
        <v>5.3838999999999997</v>
      </c>
      <c r="N212" s="115">
        <f t="shared" si="3"/>
        <v>0.69452337150727672</v>
      </c>
      <c r="O212" s="136"/>
      <c r="P212" s="136" t="s">
        <v>394</v>
      </c>
      <c r="Q212" s="139"/>
    </row>
    <row r="213" spans="1:17" ht="15" thickBot="1" x14ac:dyDescent="0.35">
      <c r="A213" s="31">
        <v>43009</v>
      </c>
      <c r="B213" s="508">
        <v>42985</v>
      </c>
      <c r="C213" s="30" t="s">
        <v>5</v>
      </c>
      <c r="D213" s="30" t="s">
        <v>105</v>
      </c>
      <c r="E213" s="512" t="s">
        <v>1766</v>
      </c>
      <c r="F213" s="51" t="s">
        <v>380</v>
      </c>
      <c r="G213" s="51" t="s">
        <v>388</v>
      </c>
      <c r="H213" s="46">
        <v>10.4</v>
      </c>
      <c r="J213" s="494">
        <v>9.2325999999999997</v>
      </c>
      <c r="K213" s="46">
        <v>120</v>
      </c>
      <c r="L213" s="51">
        <v>453</v>
      </c>
      <c r="M213" s="51">
        <v>8.6778999999999993</v>
      </c>
      <c r="N213" s="115">
        <f t="shared" si="3"/>
        <v>0.82077477810650867</v>
      </c>
      <c r="O213" s="136"/>
      <c r="P213" s="136" t="s">
        <v>394</v>
      </c>
      <c r="Q213" s="139"/>
    </row>
    <row r="214" spans="1:17" ht="15" thickBot="1" x14ac:dyDescent="0.35">
      <c r="A214" s="31">
        <v>43009</v>
      </c>
      <c r="B214" s="507">
        <v>43020</v>
      </c>
      <c r="C214" s="30" t="s">
        <v>5</v>
      </c>
      <c r="D214" s="30" t="s">
        <v>105</v>
      </c>
      <c r="E214" s="513" t="s">
        <v>1553</v>
      </c>
      <c r="F214" s="51" t="s">
        <v>588</v>
      </c>
      <c r="G214" s="510" t="s">
        <v>1553</v>
      </c>
      <c r="H214" s="46">
        <v>10.6</v>
      </c>
      <c r="J214" s="494">
        <v>9.0959000000000003</v>
      </c>
      <c r="K214" s="46">
        <v>98.6</v>
      </c>
      <c r="L214" s="51">
        <v>712.5</v>
      </c>
      <c r="M214" s="51">
        <v>8.3766999999999996</v>
      </c>
      <c r="N214" s="115">
        <f t="shared" si="3"/>
        <v>0.76370930365335155</v>
      </c>
      <c r="O214" s="136"/>
      <c r="P214" s="136" t="s">
        <v>394</v>
      </c>
      <c r="Q214" s="139"/>
    </row>
    <row r="215" spans="1:17" ht="15" thickBot="1" x14ac:dyDescent="0.35">
      <c r="A215" s="31">
        <v>43009</v>
      </c>
      <c r="B215" s="507">
        <v>43020</v>
      </c>
      <c r="C215" s="30" t="s">
        <v>5</v>
      </c>
      <c r="D215" s="30" t="s">
        <v>105</v>
      </c>
      <c r="E215" s="513" t="s">
        <v>1554</v>
      </c>
      <c r="F215" s="51" t="s">
        <v>588</v>
      </c>
      <c r="G215" s="510" t="s">
        <v>1554</v>
      </c>
      <c r="H215" s="46">
        <v>6.5</v>
      </c>
      <c r="J215" s="494">
        <v>2.0379</v>
      </c>
      <c r="K215" s="46" t="s">
        <v>393</v>
      </c>
      <c r="L215" s="51">
        <v>134</v>
      </c>
      <c r="M215" s="51">
        <v>1.865</v>
      </c>
      <c r="N215" s="115">
        <f t="shared" si="3"/>
        <v>0.74206645425580331</v>
      </c>
      <c r="O215" s="136"/>
      <c r="P215" s="136"/>
      <c r="Q215" s="51"/>
    </row>
    <row r="216" spans="1:17" ht="15" thickBot="1" x14ac:dyDescent="0.35">
      <c r="A216" s="31">
        <v>43009</v>
      </c>
      <c r="B216" s="508">
        <v>42985</v>
      </c>
      <c r="C216" s="30" t="s">
        <v>5</v>
      </c>
      <c r="D216" s="30" t="s">
        <v>105</v>
      </c>
      <c r="E216" s="512" t="s">
        <v>1767</v>
      </c>
      <c r="F216" s="51" t="s">
        <v>380</v>
      </c>
      <c r="G216" s="51" t="s">
        <v>389</v>
      </c>
      <c r="H216" s="46">
        <v>7.7</v>
      </c>
      <c r="J216" s="494">
        <v>3.6756000000000002</v>
      </c>
      <c r="K216" s="46" t="s">
        <v>393</v>
      </c>
      <c r="L216" s="51">
        <v>138.1</v>
      </c>
      <c r="M216" s="51">
        <v>3.35</v>
      </c>
      <c r="N216" s="115">
        <f t="shared" si="3"/>
        <v>0.80511156915272264</v>
      </c>
      <c r="O216" s="136"/>
      <c r="P216" s="136"/>
      <c r="Q216" s="51"/>
    </row>
    <row r="217" spans="1:17" ht="15" thickBot="1" x14ac:dyDescent="0.35">
      <c r="A217" s="31">
        <v>43009</v>
      </c>
      <c r="B217" s="508">
        <v>42985</v>
      </c>
      <c r="C217" s="30" t="s">
        <v>5</v>
      </c>
      <c r="D217" s="30" t="s">
        <v>105</v>
      </c>
      <c r="E217" s="512" t="s">
        <v>1768</v>
      </c>
      <c r="F217" s="51" t="s">
        <v>380</v>
      </c>
      <c r="G217" s="51" t="s">
        <v>390</v>
      </c>
      <c r="H217" s="46">
        <v>8.5</v>
      </c>
      <c r="J217" s="494">
        <v>5.0575000000000001</v>
      </c>
      <c r="K217" s="46">
        <v>87.3</v>
      </c>
      <c r="L217" s="51">
        <v>488.7</v>
      </c>
      <c r="M217" s="51">
        <v>4.5381999999999998</v>
      </c>
      <c r="N217" s="115">
        <f t="shared" si="3"/>
        <v>0.82352941176470584</v>
      </c>
      <c r="O217" s="136"/>
      <c r="P217" s="136" t="s">
        <v>394</v>
      </c>
      <c r="Q217" s="139"/>
    </row>
    <row r="218" spans="1:17" s="79" customFormat="1" ht="15" thickBot="1" x14ac:dyDescent="0.35">
      <c r="A218" s="126">
        <v>43009</v>
      </c>
      <c r="B218" s="509">
        <v>43012</v>
      </c>
      <c r="C218" s="125" t="s">
        <v>5</v>
      </c>
      <c r="D218" s="125" t="s">
        <v>105</v>
      </c>
      <c r="E218" s="514" t="s">
        <v>1769</v>
      </c>
      <c r="F218" s="79" t="s">
        <v>391</v>
      </c>
      <c r="G218" s="135" t="s">
        <v>392</v>
      </c>
      <c r="H218" s="280">
        <v>10.5</v>
      </c>
      <c r="I218" s="280"/>
      <c r="J218" s="494">
        <v>9.0812000000000008</v>
      </c>
      <c r="K218" s="46">
        <v>156.69999999999999</v>
      </c>
      <c r="L218" s="51">
        <v>779.3</v>
      </c>
      <c r="M218" s="51">
        <v>7.9934000000000003</v>
      </c>
      <c r="N218" s="115">
        <f t="shared" si="3"/>
        <v>0.78446819997840411</v>
      </c>
      <c r="O218" s="136"/>
      <c r="P218" s="136"/>
      <c r="Q218" s="140"/>
    </row>
    <row r="219" spans="1:17" ht="15" thickBot="1" x14ac:dyDescent="0.35">
      <c r="A219" s="31">
        <v>43009</v>
      </c>
      <c r="B219" s="508">
        <v>42985</v>
      </c>
      <c r="C219" s="30" t="s">
        <v>5</v>
      </c>
      <c r="D219" s="30" t="s">
        <v>106</v>
      </c>
      <c r="E219" s="512" t="s">
        <v>1770</v>
      </c>
      <c r="F219" s="51" t="s">
        <v>380</v>
      </c>
      <c r="G219" s="51" t="s">
        <v>396</v>
      </c>
      <c r="H219" s="46">
        <v>7.2</v>
      </c>
      <c r="I219" s="142"/>
      <c r="J219" s="494">
        <v>2.923</v>
      </c>
      <c r="K219" s="46">
        <v>85</v>
      </c>
      <c r="L219" s="51">
        <v>288</v>
      </c>
      <c r="M219" s="51">
        <v>2.5939999999999999</v>
      </c>
      <c r="N219" s="115">
        <f t="shared" si="3"/>
        <v>0.78312542866941004</v>
      </c>
      <c r="O219" s="136"/>
      <c r="P219" s="136"/>
    </row>
    <row r="220" spans="1:17" ht="15" thickBot="1" x14ac:dyDescent="0.35">
      <c r="A220" s="31">
        <v>43009</v>
      </c>
      <c r="B220" s="508">
        <v>42983</v>
      </c>
      <c r="C220" s="30" t="s">
        <v>5</v>
      </c>
      <c r="D220" s="30" t="s">
        <v>106</v>
      </c>
      <c r="E220" s="512" t="s">
        <v>1771</v>
      </c>
      <c r="F220" s="51" t="s">
        <v>397</v>
      </c>
      <c r="G220" s="51" t="s">
        <v>398</v>
      </c>
      <c r="H220" s="46">
        <v>8</v>
      </c>
      <c r="I220" s="142"/>
      <c r="J220" s="494">
        <v>3.8782999999999999</v>
      </c>
      <c r="K220" s="46">
        <v>15</v>
      </c>
      <c r="L220" s="51">
        <v>240</v>
      </c>
      <c r="M220" s="51">
        <f>J220-(L220/1000)</f>
        <v>3.6383000000000001</v>
      </c>
      <c r="N220" s="115">
        <f t="shared" si="3"/>
        <v>0.75748046874999997</v>
      </c>
      <c r="O220" s="136"/>
      <c r="P220" s="136"/>
    </row>
    <row r="221" spans="1:17" ht="15" thickBot="1" x14ac:dyDescent="0.35">
      <c r="A221" s="31">
        <v>43009</v>
      </c>
      <c r="B221" s="508">
        <v>42985</v>
      </c>
      <c r="C221" s="30" t="s">
        <v>5</v>
      </c>
      <c r="D221" s="30" t="s">
        <v>106</v>
      </c>
      <c r="E221" s="512" t="s">
        <v>1772</v>
      </c>
      <c r="F221" s="51" t="s">
        <v>399</v>
      </c>
      <c r="G221" s="51" t="s">
        <v>400</v>
      </c>
      <c r="H221" s="46">
        <v>10.1</v>
      </c>
      <c r="I221" s="142"/>
      <c r="J221" s="494">
        <v>8.0939999999999994</v>
      </c>
      <c r="K221" s="46">
        <v>132</v>
      </c>
      <c r="L221" s="51">
        <v>636</v>
      </c>
      <c r="M221" s="51">
        <v>7.3838999999999997</v>
      </c>
      <c r="N221" s="115">
        <f t="shared" si="3"/>
        <v>0.7855956657326354</v>
      </c>
      <c r="O221" s="136"/>
      <c r="P221" s="136" t="s">
        <v>394</v>
      </c>
    </row>
    <row r="222" spans="1:17" ht="15" thickBot="1" x14ac:dyDescent="0.35">
      <c r="A222" s="31">
        <v>43009</v>
      </c>
      <c r="B222" s="508">
        <v>42985</v>
      </c>
      <c r="C222" s="30" t="s">
        <v>5</v>
      </c>
      <c r="D222" s="30" t="s">
        <v>106</v>
      </c>
      <c r="E222" s="512" t="s">
        <v>1773</v>
      </c>
      <c r="F222" s="51" t="s">
        <v>399</v>
      </c>
      <c r="G222" s="51" t="s">
        <v>401</v>
      </c>
      <c r="H222" s="46">
        <v>10.6</v>
      </c>
      <c r="I222" s="142"/>
      <c r="J222" s="494">
        <v>11.35</v>
      </c>
      <c r="K222" s="46">
        <v>87.4</v>
      </c>
      <c r="L222" s="51">
        <v>582</v>
      </c>
      <c r="M222" s="51">
        <v>10.7424</v>
      </c>
      <c r="N222" s="115">
        <f t="shared" si="3"/>
        <v>0.95296788624166273</v>
      </c>
      <c r="O222" s="136"/>
      <c r="P222" s="136" t="s">
        <v>394</v>
      </c>
    </row>
    <row r="223" spans="1:17" ht="15" thickBot="1" x14ac:dyDescent="0.35">
      <c r="A223" s="31">
        <v>43009</v>
      </c>
      <c r="B223" s="508">
        <v>42985</v>
      </c>
      <c r="C223" s="30" t="s">
        <v>5</v>
      </c>
      <c r="D223" s="30" t="s">
        <v>106</v>
      </c>
      <c r="E223" s="512" t="s">
        <v>1774</v>
      </c>
      <c r="F223" s="51" t="s">
        <v>380</v>
      </c>
      <c r="G223" s="51" t="s">
        <v>402</v>
      </c>
      <c r="H223" s="46">
        <v>6.8</v>
      </c>
      <c r="I223" s="143"/>
      <c r="J223" s="494">
        <v>3.4175</v>
      </c>
      <c r="K223" s="46">
        <v>52</v>
      </c>
      <c r="L223" s="51">
        <v>220</v>
      </c>
      <c r="M223" s="51">
        <v>3.1230000000000002</v>
      </c>
      <c r="N223" s="115">
        <f t="shared" si="3"/>
        <v>1.0868804701811521</v>
      </c>
      <c r="O223" s="136"/>
      <c r="P223" s="136"/>
    </row>
    <row r="224" spans="1:17" ht="15" thickBot="1" x14ac:dyDescent="0.35">
      <c r="A224" s="31">
        <v>43009</v>
      </c>
      <c r="B224" s="509">
        <v>43012</v>
      </c>
      <c r="C224" s="30" t="s">
        <v>5</v>
      </c>
      <c r="D224" s="30" t="s">
        <v>106</v>
      </c>
      <c r="E224" s="514" t="s">
        <v>1775</v>
      </c>
      <c r="F224" s="51" t="s">
        <v>391</v>
      </c>
      <c r="G224" s="134" t="s">
        <v>403</v>
      </c>
      <c r="H224" s="46">
        <v>7.5</v>
      </c>
      <c r="I224" s="142"/>
      <c r="J224" s="494">
        <v>3.3733</v>
      </c>
      <c r="K224" s="46" t="s">
        <v>393</v>
      </c>
      <c r="L224" s="51">
        <v>392</v>
      </c>
      <c r="M224" s="51">
        <v>2.9182000000000001</v>
      </c>
      <c r="N224" s="115">
        <f t="shared" si="3"/>
        <v>0.799597037037037</v>
      </c>
      <c r="O224" s="136"/>
      <c r="P224" s="136"/>
    </row>
    <row r="225" spans="1:17" ht="15" thickBot="1" x14ac:dyDescent="0.35">
      <c r="A225" s="31">
        <v>43009</v>
      </c>
      <c r="B225" s="508">
        <v>42985</v>
      </c>
      <c r="C225" s="30" t="s">
        <v>5</v>
      </c>
      <c r="D225" s="30" t="s">
        <v>106</v>
      </c>
      <c r="E225" s="512" t="s">
        <v>1776</v>
      </c>
      <c r="F225" s="51" t="s">
        <v>383</v>
      </c>
      <c r="G225" s="51" t="s">
        <v>404</v>
      </c>
      <c r="H225" s="46">
        <v>7.8</v>
      </c>
      <c r="I225" s="143"/>
      <c r="J225" s="494">
        <v>3.4445000000000001</v>
      </c>
      <c r="K225" s="46">
        <v>42.4</v>
      </c>
      <c r="L225" s="51">
        <v>200</v>
      </c>
      <c r="M225" s="51">
        <v>3.0167999999999999</v>
      </c>
      <c r="N225" s="115">
        <f t="shared" si="3"/>
        <v>0.72584247880105868</v>
      </c>
      <c r="O225" s="136"/>
      <c r="P225" s="136"/>
    </row>
    <row r="226" spans="1:17" ht="15" thickBot="1" x14ac:dyDescent="0.35">
      <c r="A226" s="31">
        <v>43009</v>
      </c>
      <c r="B226" s="508">
        <v>42983</v>
      </c>
      <c r="C226" s="30" t="s">
        <v>5</v>
      </c>
      <c r="D226" s="30" t="s">
        <v>106</v>
      </c>
      <c r="E226" s="512" t="s">
        <v>1777</v>
      </c>
      <c r="F226" s="51" t="s">
        <v>405</v>
      </c>
      <c r="G226" s="51" t="s">
        <v>406</v>
      </c>
      <c r="H226" s="46">
        <v>8.1999999999999993</v>
      </c>
      <c r="I226" s="142"/>
      <c r="J226" s="494">
        <v>4.3510999999999997</v>
      </c>
      <c r="K226" s="46">
        <v>60</v>
      </c>
      <c r="L226" s="51">
        <v>294</v>
      </c>
      <c r="M226" s="51">
        <f>J226-(L226/1000)</f>
        <v>4.0571000000000002</v>
      </c>
      <c r="N226" s="115">
        <f t="shared" si="3"/>
        <v>0.78914626891658568</v>
      </c>
      <c r="O226" s="136"/>
      <c r="P226" s="136" t="s">
        <v>394</v>
      </c>
    </row>
    <row r="227" spans="1:17" ht="15" thickBot="1" x14ac:dyDescent="0.35">
      <c r="A227" s="31">
        <v>43009</v>
      </c>
      <c r="B227" s="508">
        <v>42985</v>
      </c>
      <c r="C227" s="30" t="s">
        <v>5</v>
      </c>
      <c r="D227" s="30" t="s">
        <v>106</v>
      </c>
      <c r="E227" s="512" t="s">
        <v>1778</v>
      </c>
      <c r="F227" s="51" t="s">
        <v>380</v>
      </c>
      <c r="G227" s="51" t="s">
        <v>407</v>
      </c>
      <c r="H227" s="46">
        <v>9</v>
      </c>
      <c r="I227" s="143"/>
      <c r="J227" s="494">
        <v>5.6624999999999996</v>
      </c>
      <c r="K227" s="46">
        <v>84</v>
      </c>
      <c r="L227" s="51">
        <v>262</v>
      </c>
      <c r="M227" s="51">
        <v>5.3032000000000004</v>
      </c>
      <c r="N227" s="115">
        <f t="shared" si="3"/>
        <v>0.77674897119341568</v>
      </c>
      <c r="O227" s="136"/>
      <c r="P227" s="136"/>
    </row>
    <row r="228" spans="1:17" ht="15" thickBot="1" x14ac:dyDescent="0.35">
      <c r="A228" s="31">
        <v>43009</v>
      </c>
      <c r="B228" s="508">
        <v>42985</v>
      </c>
      <c r="C228" s="30" t="s">
        <v>5</v>
      </c>
      <c r="D228" s="30" t="s">
        <v>106</v>
      </c>
      <c r="E228" s="512" t="s">
        <v>1779</v>
      </c>
      <c r="F228" s="51" t="s">
        <v>383</v>
      </c>
      <c r="G228" s="51" t="s">
        <v>408</v>
      </c>
      <c r="H228" s="46">
        <v>10.4</v>
      </c>
      <c r="I228" s="142"/>
      <c r="J228" s="494">
        <v>8.7370000000000001</v>
      </c>
      <c r="K228" s="46">
        <v>79.900000000000006</v>
      </c>
      <c r="L228" s="51">
        <v>489</v>
      </c>
      <c r="M228" s="51">
        <v>8.1929999999999996</v>
      </c>
      <c r="N228" s="115">
        <f t="shared" si="3"/>
        <v>0.77671611857077816</v>
      </c>
      <c r="O228" s="136"/>
      <c r="P228" s="136"/>
    </row>
    <row r="229" spans="1:17" ht="15" thickBot="1" x14ac:dyDescent="0.35">
      <c r="A229" s="31">
        <v>43009</v>
      </c>
      <c r="B229" s="508">
        <v>42985</v>
      </c>
      <c r="C229" s="30" t="s">
        <v>5</v>
      </c>
      <c r="D229" s="30" t="s">
        <v>106</v>
      </c>
      <c r="E229" s="512" t="s">
        <v>1780</v>
      </c>
      <c r="F229" s="51" t="s">
        <v>383</v>
      </c>
      <c r="G229" s="51" t="s">
        <v>409</v>
      </c>
      <c r="H229" s="46">
        <v>10.6</v>
      </c>
      <c r="I229" s="143"/>
      <c r="J229" s="494">
        <v>8.7506000000000004</v>
      </c>
      <c r="K229" s="46" t="s">
        <v>410</v>
      </c>
      <c r="L229" s="51">
        <v>405</v>
      </c>
      <c r="M229" s="51">
        <v>8.2763000000000009</v>
      </c>
      <c r="N229" s="115">
        <f t="shared" si="3"/>
        <v>0.73471724981024622</v>
      </c>
      <c r="O229" s="136"/>
      <c r="P229" s="136" t="s">
        <v>394</v>
      </c>
    </row>
    <row r="230" spans="1:17" s="79" customFormat="1" ht="15" thickBot="1" x14ac:dyDescent="0.35">
      <c r="A230" s="126">
        <v>43009</v>
      </c>
      <c r="B230" s="508">
        <v>42985</v>
      </c>
      <c r="C230" s="125" t="s">
        <v>5</v>
      </c>
      <c r="D230" s="125" t="s">
        <v>106</v>
      </c>
      <c r="E230" s="512" t="s">
        <v>1781</v>
      </c>
      <c r="F230" s="79" t="s">
        <v>385</v>
      </c>
      <c r="G230" s="79" t="s">
        <v>411</v>
      </c>
      <c r="H230" s="280">
        <v>10.9</v>
      </c>
      <c r="I230" s="144"/>
      <c r="J230" s="500">
        <v>9.6570999999999998</v>
      </c>
      <c r="K230" s="280">
        <v>123.2</v>
      </c>
      <c r="L230" s="79">
        <v>568.5</v>
      </c>
      <c r="M230" s="79">
        <v>9.0207999999999995</v>
      </c>
      <c r="N230" s="115">
        <f t="shared" si="3"/>
        <v>0.74570530852977046</v>
      </c>
      <c r="O230" s="145"/>
      <c r="P230" s="145" t="s">
        <v>394</v>
      </c>
    </row>
    <row r="231" spans="1:17" ht="15" thickBot="1" x14ac:dyDescent="0.35">
      <c r="A231" s="31">
        <v>43009</v>
      </c>
      <c r="B231" s="508">
        <v>42985</v>
      </c>
      <c r="C231" s="30" t="s">
        <v>5</v>
      </c>
      <c r="D231" s="30" t="s">
        <v>107</v>
      </c>
      <c r="E231" s="512" t="s">
        <v>1782</v>
      </c>
      <c r="F231" t="s">
        <v>385</v>
      </c>
      <c r="G231" t="s">
        <v>412</v>
      </c>
      <c r="H231" s="49">
        <v>11</v>
      </c>
      <c r="J231" s="503">
        <v>10.5466</v>
      </c>
      <c r="K231" s="49">
        <v>118</v>
      </c>
      <c r="L231">
        <v>343.5</v>
      </c>
      <c r="M231">
        <v>9.9</v>
      </c>
      <c r="N231" s="115">
        <f t="shared" si="3"/>
        <v>0.79238166791885811</v>
      </c>
      <c r="P231" t="s">
        <v>394</v>
      </c>
    </row>
    <row r="232" spans="1:17" ht="15" thickBot="1" x14ac:dyDescent="0.35">
      <c r="A232" s="31">
        <v>43009</v>
      </c>
      <c r="B232" s="507">
        <v>43020</v>
      </c>
      <c r="C232" s="30" t="s">
        <v>5</v>
      </c>
      <c r="D232" s="30" t="s">
        <v>107</v>
      </c>
      <c r="E232" s="513" t="s">
        <v>1783</v>
      </c>
      <c r="F232" t="s">
        <v>379</v>
      </c>
      <c r="G232" t="s">
        <v>413</v>
      </c>
      <c r="H232" s="49">
        <v>11.8</v>
      </c>
      <c r="J232" s="503">
        <v>11.8415</v>
      </c>
      <c r="K232" s="49">
        <v>104.8</v>
      </c>
      <c r="L232">
        <v>829.9</v>
      </c>
      <c r="M232">
        <v>10.93</v>
      </c>
      <c r="N232" s="115">
        <f t="shared" si="3"/>
        <v>0.72071024788318183</v>
      </c>
      <c r="P232" t="s">
        <v>394</v>
      </c>
    </row>
    <row r="233" spans="1:17" ht="15" thickBot="1" x14ac:dyDescent="0.35">
      <c r="A233" s="31">
        <v>43009</v>
      </c>
      <c r="B233" s="509">
        <v>43012</v>
      </c>
      <c r="C233" s="30" t="s">
        <v>5</v>
      </c>
      <c r="D233" s="30" t="s">
        <v>107</v>
      </c>
      <c r="E233" s="514" t="s">
        <v>1784</v>
      </c>
      <c r="F233" t="s">
        <v>391</v>
      </c>
      <c r="G233" t="s">
        <v>414</v>
      </c>
      <c r="H233" s="49">
        <v>12.2</v>
      </c>
      <c r="J233" s="503">
        <v>14.793200000000001</v>
      </c>
      <c r="K233" s="49">
        <v>178</v>
      </c>
      <c r="L233">
        <v>1045</v>
      </c>
      <c r="M233">
        <v>13.6295</v>
      </c>
      <c r="N233" s="115">
        <f t="shared" si="3"/>
        <v>0.81467171261030691</v>
      </c>
      <c r="P233" t="s">
        <v>394</v>
      </c>
    </row>
    <row r="234" spans="1:17" ht="15" thickBot="1" x14ac:dyDescent="0.35">
      <c r="A234" s="31">
        <v>43009</v>
      </c>
      <c r="B234" s="509">
        <v>43012</v>
      </c>
      <c r="C234" s="30" t="s">
        <v>5</v>
      </c>
      <c r="D234" s="30" t="s">
        <v>107</v>
      </c>
      <c r="E234" s="514" t="s">
        <v>1785</v>
      </c>
      <c r="F234" t="s">
        <v>391</v>
      </c>
      <c r="G234" t="s">
        <v>415</v>
      </c>
      <c r="H234" s="49">
        <v>11.2</v>
      </c>
      <c r="J234" s="503">
        <v>9.9312000000000005</v>
      </c>
      <c r="K234" s="49">
        <v>134.80000000000001</v>
      </c>
      <c r="L234">
        <v>587</v>
      </c>
      <c r="M234">
        <v>9.2613000000000003</v>
      </c>
      <c r="N234" s="115">
        <f t="shared" si="3"/>
        <v>0.70688319970845503</v>
      </c>
      <c r="P234" t="s">
        <v>394</v>
      </c>
    </row>
    <row r="235" spans="1:17" ht="15" thickBot="1" x14ac:dyDescent="0.35">
      <c r="A235" s="31">
        <v>43009</v>
      </c>
      <c r="B235" s="508">
        <v>42985</v>
      </c>
      <c r="C235" s="30" t="s">
        <v>5</v>
      </c>
      <c r="D235" s="30" t="s">
        <v>107</v>
      </c>
      <c r="E235" s="512" t="s">
        <v>1786</v>
      </c>
      <c r="F235" t="s">
        <v>385</v>
      </c>
      <c r="G235" t="s">
        <v>416</v>
      </c>
      <c r="H235" s="49">
        <v>11.9</v>
      </c>
      <c r="J235" s="503">
        <v>15.8856</v>
      </c>
      <c r="K235" s="49">
        <v>172.3</v>
      </c>
      <c r="L235">
        <v>836</v>
      </c>
      <c r="M235">
        <v>14.654400000000001</v>
      </c>
      <c r="N235" s="115">
        <f t="shared" si="3"/>
        <v>0.9426766257664706</v>
      </c>
      <c r="P235" t="s">
        <v>394</v>
      </c>
    </row>
    <row r="236" spans="1:17" ht="15" thickBot="1" x14ac:dyDescent="0.35">
      <c r="A236" s="31">
        <v>43009</v>
      </c>
      <c r="B236" s="507">
        <v>43020</v>
      </c>
      <c r="C236" s="30" t="s">
        <v>5</v>
      </c>
      <c r="D236" s="30" t="s">
        <v>107</v>
      </c>
      <c r="E236" s="513" t="s">
        <v>1787</v>
      </c>
      <c r="F236" t="s">
        <v>379</v>
      </c>
      <c r="G236" t="s">
        <v>417</v>
      </c>
      <c r="H236" s="49">
        <v>12.5</v>
      </c>
      <c r="J236" s="503">
        <v>14.829000000000001</v>
      </c>
      <c r="K236" s="49">
        <v>106</v>
      </c>
      <c r="L236">
        <v>1757</v>
      </c>
      <c r="M236">
        <v>12.869400000000001</v>
      </c>
      <c r="N236" s="115">
        <f t="shared" si="3"/>
        <v>0.75924480000000005</v>
      </c>
      <c r="P236" t="s">
        <v>394</v>
      </c>
    </row>
    <row r="237" spans="1:17" ht="15" thickBot="1" x14ac:dyDescent="0.35">
      <c r="A237" s="31">
        <v>43009</v>
      </c>
      <c r="B237" s="508">
        <v>42985</v>
      </c>
      <c r="C237" s="30" t="s">
        <v>5</v>
      </c>
      <c r="D237" s="30" t="s">
        <v>107</v>
      </c>
      <c r="E237" s="512" t="s">
        <v>1788</v>
      </c>
      <c r="F237" t="s">
        <v>380</v>
      </c>
      <c r="G237" t="s">
        <v>418</v>
      </c>
      <c r="H237" s="49">
        <v>11.2</v>
      </c>
      <c r="J237" s="503">
        <v>11.0549</v>
      </c>
      <c r="K237" s="49">
        <v>139</v>
      </c>
      <c r="L237">
        <v>860</v>
      </c>
      <c r="M237">
        <v>10.1175</v>
      </c>
      <c r="N237" s="115">
        <f t="shared" si="3"/>
        <v>0.78686594615524796</v>
      </c>
      <c r="P237" t="s">
        <v>394</v>
      </c>
    </row>
    <row r="238" spans="1:17" ht="15" thickBot="1" x14ac:dyDescent="0.35">
      <c r="A238" s="31">
        <v>43009</v>
      </c>
      <c r="B238" s="507">
        <v>43020</v>
      </c>
      <c r="C238" s="30" t="s">
        <v>5</v>
      </c>
      <c r="D238" s="30" t="s">
        <v>107</v>
      </c>
      <c r="E238" s="513" t="s">
        <v>1789</v>
      </c>
      <c r="F238" t="s">
        <v>379</v>
      </c>
      <c r="G238" t="s">
        <v>419</v>
      </c>
      <c r="H238" s="49">
        <v>12.2</v>
      </c>
      <c r="J238" s="503">
        <v>14.776999999999999</v>
      </c>
      <c r="K238" s="49">
        <v>169.5</v>
      </c>
      <c r="L238">
        <v>1510.7</v>
      </c>
      <c r="M238">
        <v>12.9415</v>
      </c>
      <c r="N238" s="115">
        <f t="shared" si="3"/>
        <v>0.81377956745278246</v>
      </c>
      <c r="P238" t="s">
        <v>394</v>
      </c>
    </row>
    <row r="239" spans="1:17" s="79" customFormat="1" ht="15" thickBot="1" x14ac:dyDescent="0.35">
      <c r="A239" s="126">
        <v>43009</v>
      </c>
      <c r="B239" s="509">
        <v>43012</v>
      </c>
      <c r="C239" s="125" t="s">
        <v>5</v>
      </c>
      <c r="D239" s="125" t="s">
        <v>107</v>
      </c>
      <c r="E239" s="514" t="s">
        <v>1790</v>
      </c>
      <c r="F239" s="79" t="s">
        <v>391</v>
      </c>
      <c r="G239" s="79" t="s">
        <v>420</v>
      </c>
      <c r="H239" s="280">
        <v>13.2</v>
      </c>
      <c r="I239" s="280"/>
      <c r="J239" s="500">
        <v>17.600000000000001</v>
      </c>
      <c r="K239" s="280">
        <v>113.6</v>
      </c>
      <c r="L239" s="79">
        <v>1165.5999999999999</v>
      </c>
      <c r="M239" s="79">
        <v>16.126999999999999</v>
      </c>
      <c r="N239" s="115">
        <f t="shared" si="3"/>
        <v>0.7652280379553108</v>
      </c>
      <c r="P239" s="79" t="s">
        <v>394</v>
      </c>
    </row>
    <row r="240" spans="1:17" ht="15" thickBot="1" x14ac:dyDescent="0.35">
      <c r="A240" s="31">
        <v>43009</v>
      </c>
      <c r="B240" s="508">
        <v>43012</v>
      </c>
      <c r="C240" s="30" t="s">
        <v>17</v>
      </c>
      <c r="D240" s="30" t="s">
        <v>257</v>
      </c>
      <c r="E240" s="512" t="s">
        <v>1791</v>
      </c>
      <c r="F240" s="51" t="s">
        <v>421</v>
      </c>
      <c r="G240" s="51" t="s">
        <v>422</v>
      </c>
      <c r="H240" s="46">
        <v>7.8</v>
      </c>
      <c r="I240" s="142"/>
      <c r="J240" s="494">
        <v>3.867</v>
      </c>
      <c r="K240" s="46">
        <v>120</v>
      </c>
      <c r="L240" s="51">
        <v>266</v>
      </c>
      <c r="M240" s="51">
        <v>3.6389999999999998</v>
      </c>
      <c r="N240" s="115">
        <f t="shared" si="3"/>
        <v>0.81487381783239776</v>
      </c>
      <c r="O240" s="138"/>
      <c r="P240" s="138" t="s">
        <v>394</v>
      </c>
      <c r="Q240" s="51"/>
    </row>
    <row r="241" spans="1:17" ht="15" thickBot="1" x14ac:dyDescent="0.35">
      <c r="A241" s="31">
        <v>43009</v>
      </c>
      <c r="B241" s="508">
        <v>43012</v>
      </c>
      <c r="C241" s="30" t="s">
        <v>17</v>
      </c>
      <c r="D241" s="30" t="s">
        <v>257</v>
      </c>
      <c r="E241" s="512" t="s">
        <v>1792</v>
      </c>
      <c r="F241" s="51" t="s">
        <v>423</v>
      </c>
      <c r="G241" s="51" t="s">
        <v>424</v>
      </c>
      <c r="H241" s="46">
        <v>9.1</v>
      </c>
      <c r="I241" s="142"/>
      <c r="J241" s="494">
        <v>5.63</v>
      </c>
      <c r="K241" s="46">
        <v>102</v>
      </c>
      <c r="L241" s="51">
        <v>264</v>
      </c>
      <c r="M241" s="51">
        <v>5.3494999999999999</v>
      </c>
      <c r="N241" s="115">
        <f t="shared" si="3"/>
        <v>0.74710942963569471</v>
      </c>
      <c r="O241" s="136"/>
      <c r="P241" s="136"/>
      <c r="Q241" s="51"/>
    </row>
    <row r="242" spans="1:17" ht="15" thickBot="1" x14ac:dyDescent="0.35">
      <c r="A242" s="31">
        <v>43009</v>
      </c>
      <c r="B242" s="508">
        <v>43012</v>
      </c>
      <c r="C242" s="30" t="s">
        <v>17</v>
      </c>
      <c r="D242" s="30" t="s">
        <v>257</v>
      </c>
      <c r="E242" s="512" t="s">
        <v>1793</v>
      </c>
      <c r="F242" s="51" t="s">
        <v>421</v>
      </c>
      <c r="G242" s="51" t="s">
        <v>425</v>
      </c>
      <c r="H242" s="46">
        <v>9.6999999999999993</v>
      </c>
      <c r="I242" s="142"/>
      <c r="J242" s="494">
        <v>6.2320000000000002</v>
      </c>
      <c r="K242" s="46">
        <v>100</v>
      </c>
      <c r="L242" s="51">
        <v>414</v>
      </c>
      <c r="M242" s="51">
        <v>5.7759999999999998</v>
      </c>
      <c r="N242" s="115">
        <f t="shared" si="3"/>
        <v>0.68282944712947591</v>
      </c>
      <c r="O242" s="136"/>
      <c r="P242" s="136"/>
      <c r="Q242" s="51"/>
    </row>
    <row r="243" spans="1:17" ht="15" thickBot="1" x14ac:dyDescent="0.35">
      <c r="A243" s="31">
        <v>43009</v>
      </c>
      <c r="B243" s="508">
        <v>43012</v>
      </c>
      <c r="C243" s="30" t="s">
        <v>17</v>
      </c>
      <c r="D243" s="30" t="s">
        <v>257</v>
      </c>
      <c r="E243" s="512" t="s">
        <v>1794</v>
      </c>
      <c r="F243" s="51" t="s">
        <v>421</v>
      </c>
      <c r="G243" s="51" t="s">
        <v>426</v>
      </c>
      <c r="H243" s="46">
        <v>9.8000000000000007</v>
      </c>
      <c r="I243" s="142"/>
      <c r="J243" s="494">
        <v>7.3658000000000001</v>
      </c>
      <c r="K243" s="46">
        <v>162</v>
      </c>
      <c r="L243" s="51">
        <v>423</v>
      </c>
      <c r="M243" s="51">
        <v>6.9778000000000002</v>
      </c>
      <c r="N243" s="115">
        <f t="shared" si="3"/>
        <v>0.78260333704493856</v>
      </c>
      <c r="O243" s="136"/>
      <c r="P243" s="136"/>
      <c r="Q243" s="51"/>
    </row>
    <row r="244" spans="1:17" ht="15" thickBot="1" x14ac:dyDescent="0.35">
      <c r="A244" s="31">
        <v>43009</v>
      </c>
      <c r="B244" s="509">
        <v>43018</v>
      </c>
      <c r="C244" s="30" t="s">
        <v>17</v>
      </c>
      <c r="D244" s="30" t="s">
        <v>257</v>
      </c>
      <c r="E244" s="514" t="s">
        <v>1795</v>
      </c>
      <c r="F244" s="51" t="s">
        <v>427</v>
      </c>
      <c r="G244" s="51" t="s">
        <v>428</v>
      </c>
      <c r="H244" s="46">
        <v>10</v>
      </c>
      <c r="I244" s="142"/>
      <c r="J244" s="494">
        <v>7.9572000000000003</v>
      </c>
      <c r="K244" s="46">
        <v>110</v>
      </c>
      <c r="L244" s="51">
        <v>325</v>
      </c>
      <c r="M244" s="51">
        <v>7.5904999999999996</v>
      </c>
      <c r="N244" s="115">
        <f t="shared" si="3"/>
        <v>0.79571999999999998</v>
      </c>
      <c r="O244" s="136"/>
      <c r="P244" s="136" t="s">
        <v>394</v>
      </c>
      <c r="Q244" s="51"/>
    </row>
    <row r="245" spans="1:17" ht="15" thickBot="1" x14ac:dyDescent="0.35">
      <c r="A245" s="31">
        <v>43009</v>
      </c>
      <c r="B245" s="508">
        <v>43012</v>
      </c>
      <c r="C245" s="30" t="s">
        <v>17</v>
      </c>
      <c r="D245" s="30" t="s">
        <v>257</v>
      </c>
      <c r="E245" s="512" t="s">
        <v>1796</v>
      </c>
      <c r="F245" s="51" t="s">
        <v>421</v>
      </c>
      <c r="G245" s="51" t="s">
        <v>429</v>
      </c>
      <c r="H245" s="46">
        <v>10.199999999999999</v>
      </c>
      <c r="I245" s="142"/>
      <c r="J245" s="494">
        <v>7.7460000000000004</v>
      </c>
      <c r="K245" s="46">
        <v>120</v>
      </c>
      <c r="L245" s="51">
        <v>420</v>
      </c>
      <c r="M245" s="51">
        <v>7.2930000000000001</v>
      </c>
      <c r="N245" s="115">
        <f t="shared" si="3"/>
        <v>0.72992288034014075</v>
      </c>
      <c r="O245" s="136"/>
      <c r="P245" s="136" t="s">
        <v>394</v>
      </c>
      <c r="Q245" s="51"/>
    </row>
    <row r="246" spans="1:17" ht="15" thickBot="1" x14ac:dyDescent="0.35">
      <c r="A246" s="31">
        <v>43009</v>
      </c>
      <c r="B246" s="508">
        <v>43012</v>
      </c>
      <c r="C246" s="30" t="s">
        <v>17</v>
      </c>
      <c r="D246" s="30" t="s">
        <v>257</v>
      </c>
      <c r="E246" s="512" t="s">
        <v>1797</v>
      </c>
      <c r="F246" s="51" t="s">
        <v>421</v>
      </c>
      <c r="G246" s="51" t="s">
        <v>430</v>
      </c>
      <c r="H246" s="46">
        <v>10.4</v>
      </c>
      <c r="I246" s="142"/>
      <c r="J246" s="494">
        <v>8.5571999999999999</v>
      </c>
      <c r="K246" s="46">
        <v>185</v>
      </c>
      <c r="L246" s="51">
        <v>491</v>
      </c>
      <c r="M246" s="51">
        <v>8.0670000000000002</v>
      </c>
      <c r="N246" s="115">
        <f t="shared" si="3"/>
        <v>0.76073196404187515</v>
      </c>
      <c r="O246" s="136"/>
      <c r="P246" s="136"/>
      <c r="Q246" s="51"/>
    </row>
    <row r="247" spans="1:17" ht="15" thickBot="1" x14ac:dyDescent="0.35">
      <c r="A247" s="31">
        <v>43009</v>
      </c>
      <c r="B247" s="509">
        <v>43018</v>
      </c>
      <c r="C247" s="30" t="s">
        <v>17</v>
      </c>
      <c r="D247" s="30" t="s">
        <v>257</v>
      </c>
      <c r="E247" s="514" t="s">
        <v>1798</v>
      </c>
      <c r="F247" s="51" t="s">
        <v>427</v>
      </c>
      <c r="G247" s="51" t="s">
        <v>431</v>
      </c>
      <c r="H247" s="46">
        <v>8</v>
      </c>
      <c r="I247" s="142"/>
      <c r="J247" s="494">
        <v>4.04</v>
      </c>
      <c r="K247" s="46">
        <v>90</v>
      </c>
      <c r="L247" s="51">
        <v>266</v>
      </c>
      <c r="M247" s="51">
        <v>3.83</v>
      </c>
      <c r="N247" s="115">
        <f t="shared" si="3"/>
        <v>0.7890625</v>
      </c>
      <c r="O247" s="136"/>
      <c r="P247" s="136"/>
      <c r="Q247" s="51"/>
    </row>
    <row r="248" spans="1:17" ht="15" thickBot="1" x14ac:dyDescent="0.35">
      <c r="A248" s="31">
        <v>43009</v>
      </c>
      <c r="B248" s="508">
        <v>43012</v>
      </c>
      <c r="C248" s="30" t="s">
        <v>17</v>
      </c>
      <c r="D248" s="30" t="s">
        <v>257</v>
      </c>
      <c r="E248" s="512" t="s">
        <v>1799</v>
      </c>
      <c r="F248" s="51" t="s">
        <v>432</v>
      </c>
      <c r="G248" s="51" t="s">
        <v>433</v>
      </c>
      <c r="H248" s="46">
        <v>9.8000000000000007</v>
      </c>
      <c r="I248" s="142"/>
      <c r="J248" s="494">
        <v>7.2670000000000003</v>
      </c>
      <c r="K248" s="46">
        <v>132</v>
      </c>
      <c r="L248" s="51">
        <v>571</v>
      </c>
      <c r="M248" s="51">
        <v>6.68</v>
      </c>
      <c r="N248" s="115">
        <f t="shared" si="3"/>
        <v>0.7721060102508307</v>
      </c>
      <c r="O248" s="51" t="s">
        <v>436</v>
      </c>
      <c r="P248" s="136" t="s">
        <v>394</v>
      </c>
    </row>
    <row r="249" spans="1:17" ht="15" thickBot="1" x14ac:dyDescent="0.35">
      <c r="A249" s="31">
        <v>43009</v>
      </c>
      <c r="B249" s="508">
        <v>43012</v>
      </c>
      <c r="C249" s="30" t="s">
        <v>17</v>
      </c>
      <c r="D249" s="30" t="s">
        <v>257</v>
      </c>
      <c r="E249" s="512" t="s">
        <v>1800</v>
      </c>
      <c r="F249" s="51" t="s">
        <v>421</v>
      </c>
      <c r="G249" s="51" t="s">
        <v>434</v>
      </c>
      <c r="H249" s="46">
        <v>10</v>
      </c>
      <c r="I249" s="142"/>
      <c r="J249" s="494">
        <v>7.6340000000000003</v>
      </c>
      <c r="K249" s="46">
        <v>160</v>
      </c>
      <c r="L249" s="51">
        <v>491</v>
      </c>
      <c r="M249" s="51">
        <v>7.0812999999999997</v>
      </c>
      <c r="N249" s="115">
        <f t="shared" si="3"/>
        <v>0.76340000000000008</v>
      </c>
      <c r="O249" s="136"/>
      <c r="P249" s="136"/>
      <c r="Q249" s="51"/>
    </row>
    <row r="250" spans="1:17" s="79" customFormat="1" ht="15" thickBot="1" x14ac:dyDescent="0.35">
      <c r="A250" s="126">
        <v>43009</v>
      </c>
      <c r="B250" s="508">
        <v>43012</v>
      </c>
      <c r="C250" s="125" t="s">
        <v>17</v>
      </c>
      <c r="D250" s="125" t="s">
        <v>257</v>
      </c>
      <c r="E250" s="512" t="s">
        <v>1801</v>
      </c>
      <c r="F250" s="79" t="s">
        <v>421</v>
      </c>
      <c r="G250" s="79" t="s">
        <v>435</v>
      </c>
      <c r="H250" s="280">
        <v>10.5</v>
      </c>
      <c r="I250" s="144"/>
      <c r="J250" s="500">
        <v>8.6199999999999992</v>
      </c>
      <c r="K250" s="280">
        <v>175</v>
      </c>
      <c r="L250" s="79">
        <v>610</v>
      </c>
      <c r="M250" s="79">
        <v>7.6449999999999996</v>
      </c>
      <c r="N250" s="115">
        <f t="shared" si="3"/>
        <v>0.74462800993413225</v>
      </c>
      <c r="O250" s="145"/>
      <c r="P250" s="145" t="s">
        <v>394</v>
      </c>
    </row>
    <row r="251" spans="1:17" ht="15" thickBot="1" x14ac:dyDescent="0.35">
      <c r="A251" s="31">
        <v>43009</v>
      </c>
      <c r="B251" s="508">
        <v>43012</v>
      </c>
      <c r="C251" s="30" t="s">
        <v>17</v>
      </c>
      <c r="D251" s="30" t="s">
        <v>258</v>
      </c>
      <c r="E251" s="512" t="s">
        <v>1802</v>
      </c>
      <c r="F251" s="51" t="s">
        <v>437</v>
      </c>
      <c r="G251" s="51" t="s">
        <v>438</v>
      </c>
      <c r="H251" s="46">
        <v>9.6</v>
      </c>
      <c r="I251" s="142"/>
      <c r="J251" s="494">
        <v>8.35</v>
      </c>
      <c r="K251" s="46">
        <v>97</v>
      </c>
      <c r="L251" s="51">
        <v>343</v>
      </c>
      <c r="M251" s="51">
        <v>7.9405999999999999</v>
      </c>
      <c r="N251" s="115">
        <f t="shared" si="3"/>
        <v>0.94378436053240744</v>
      </c>
      <c r="O251" s="138"/>
      <c r="P251" s="138"/>
      <c r="Q251" s="51"/>
    </row>
    <row r="252" spans="1:17" ht="15" thickBot="1" x14ac:dyDescent="0.35">
      <c r="A252" s="31">
        <v>43009</v>
      </c>
      <c r="B252" s="508">
        <v>43012</v>
      </c>
      <c r="C252" s="30" t="s">
        <v>17</v>
      </c>
      <c r="D252" s="30" t="s">
        <v>258</v>
      </c>
      <c r="E252" s="512" t="s">
        <v>1803</v>
      </c>
      <c r="F252" s="51" t="s">
        <v>421</v>
      </c>
      <c r="G252" s="51" t="s">
        <v>439</v>
      </c>
      <c r="H252" s="46">
        <v>9.9</v>
      </c>
      <c r="I252" s="142"/>
      <c r="J252" s="494">
        <v>7.02</v>
      </c>
      <c r="K252" s="46">
        <v>120</v>
      </c>
      <c r="L252" s="51">
        <v>476</v>
      </c>
      <c r="M252" s="51">
        <v>6.4669999999999996</v>
      </c>
      <c r="N252" s="115">
        <f t="shared" si="3"/>
        <v>0.7234883267941119</v>
      </c>
      <c r="O252" s="136"/>
      <c r="P252" s="136"/>
      <c r="Q252" s="51"/>
    </row>
    <row r="253" spans="1:17" ht="15" thickBot="1" x14ac:dyDescent="0.35">
      <c r="A253" s="31">
        <v>43009</v>
      </c>
      <c r="B253" s="508">
        <v>43012</v>
      </c>
      <c r="C253" s="30" t="s">
        <v>17</v>
      </c>
      <c r="D253" s="30" t="s">
        <v>258</v>
      </c>
      <c r="E253" s="512" t="s">
        <v>1804</v>
      </c>
      <c r="F253" s="51" t="s">
        <v>421</v>
      </c>
      <c r="G253" s="51" t="s">
        <v>440</v>
      </c>
      <c r="H253" s="46">
        <v>10.199999999999999</v>
      </c>
      <c r="I253" s="142"/>
      <c r="J253" s="494">
        <v>7.4770000000000003</v>
      </c>
      <c r="K253" s="46">
        <v>96</v>
      </c>
      <c r="L253" s="51">
        <v>422</v>
      </c>
      <c r="M253" s="51">
        <v>6.93</v>
      </c>
      <c r="N253" s="115">
        <f t="shared" si="3"/>
        <v>0.70457440954082529</v>
      </c>
      <c r="O253" s="136"/>
      <c r="P253" s="136"/>
      <c r="Q253" s="51"/>
    </row>
    <row r="254" spans="1:17" ht="15" thickBot="1" x14ac:dyDescent="0.35">
      <c r="A254" s="31">
        <v>43009</v>
      </c>
      <c r="B254" s="508">
        <v>43012</v>
      </c>
      <c r="C254" s="30" t="s">
        <v>17</v>
      </c>
      <c r="D254" s="30" t="s">
        <v>258</v>
      </c>
      <c r="E254" s="512" t="s">
        <v>1805</v>
      </c>
      <c r="F254" s="51" t="s">
        <v>421</v>
      </c>
      <c r="G254" s="51" t="s">
        <v>441</v>
      </c>
      <c r="H254" s="46">
        <v>8.5</v>
      </c>
      <c r="I254" s="142"/>
      <c r="J254" s="494">
        <v>4.641</v>
      </c>
      <c r="K254" s="46">
        <v>7</v>
      </c>
      <c r="L254" s="51">
        <v>293</v>
      </c>
      <c r="M254" s="51">
        <v>4.25</v>
      </c>
      <c r="N254" s="115">
        <f t="shared" si="3"/>
        <v>0.75570934256055367</v>
      </c>
      <c r="O254" s="51" t="s">
        <v>442</v>
      </c>
      <c r="P254" s="136"/>
    </row>
    <row r="255" spans="1:17" ht="15" thickBot="1" x14ac:dyDescent="0.35">
      <c r="A255" s="31">
        <v>43009</v>
      </c>
      <c r="B255" s="508">
        <v>43012</v>
      </c>
      <c r="C255" s="30" t="s">
        <v>17</v>
      </c>
      <c r="D255" s="30" t="s">
        <v>258</v>
      </c>
      <c r="E255" s="512" t="s">
        <v>1806</v>
      </c>
      <c r="F255" s="51" t="s">
        <v>421</v>
      </c>
      <c r="G255" s="51" t="s">
        <v>443</v>
      </c>
      <c r="H255" s="46">
        <v>9.6</v>
      </c>
      <c r="I255" s="142"/>
      <c r="J255" s="494">
        <v>7.3730000000000002</v>
      </c>
      <c r="K255" s="46">
        <v>82</v>
      </c>
      <c r="L255" s="51">
        <v>408</v>
      </c>
      <c r="M255" s="51">
        <v>6.9433999999999996</v>
      </c>
      <c r="N255" s="115">
        <f t="shared" si="3"/>
        <v>0.8333559389467593</v>
      </c>
      <c r="O255" s="136"/>
      <c r="P255" s="136" t="s">
        <v>394</v>
      </c>
      <c r="Q255" s="51"/>
    </row>
    <row r="256" spans="1:17" ht="15" thickBot="1" x14ac:dyDescent="0.35">
      <c r="A256" s="31">
        <v>43009</v>
      </c>
      <c r="B256" s="508">
        <v>43012</v>
      </c>
      <c r="C256" s="30" t="s">
        <v>17</v>
      </c>
      <c r="D256" s="30" t="s">
        <v>258</v>
      </c>
      <c r="E256" s="512" t="s">
        <v>1807</v>
      </c>
      <c r="F256" s="51" t="s">
        <v>421</v>
      </c>
      <c r="G256" s="51" t="s">
        <v>444</v>
      </c>
      <c r="H256" s="46">
        <v>9.8000000000000007</v>
      </c>
      <c r="I256" s="142"/>
      <c r="J256" s="494">
        <v>8.1059999999999999</v>
      </c>
      <c r="K256" s="46">
        <v>110</v>
      </c>
      <c r="L256" s="51">
        <v>398</v>
      </c>
      <c r="M256" s="51">
        <v>7.4329999999999998</v>
      </c>
      <c r="N256" s="115">
        <f t="shared" si="3"/>
        <v>0.86124828940322462</v>
      </c>
      <c r="O256" s="136"/>
      <c r="P256" s="136"/>
      <c r="Q256" s="51"/>
    </row>
    <row r="257" spans="1:17" ht="15" thickBot="1" x14ac:dyDescent="0.35">
      <c r="A257" s="31">
        <v>43009</v>
      </c>
      <c r="B257" s="508">
        <v>43012</v>
      </c>
      <c r="C257" s="30" t="s">
        <v>17</v>
      </c>
      <c r="D257" s="30" t="s">
        <v>258</v>
      </c>
      <c r="E257" s="512" t="s">
        <v>1808</v>
      </c>
      <c r="F257" s="51" t="s">
        <v>423</v>
      </c>
      <c r="G257" s="51" t="s">
        <v>445</v>
      </c>
      <c r="H257" s="46">
        <v>10</v>
      </c>
      <c r="I257" s="142"/>
      <c r="J257" s="494">
        <v>8.4</v>
      </c>
      <c r="K257" s="46">
        <v>138</v>
      </c>
      <c r="L257" s="51">
        <v>495</v>
      </c>
      <c r="M257" s="51">
        <v>7.899</v>
      </c>
      <c r="N257" s="115">
        <f t="shared" si="3"/>
        <v>0.84</v>
      </c>
      <c r="O257" s="136"/>
      <c r="P257" s="136"/>
      <c r="Q257" s="51"/>
    </row>
    <row r="258" spans="1:17" ht="15" thickBot="1" x14ac:dyDescent="0.35">
      <c r="A258" s="31">
        <v>43009</v>
      </c>
      <c r="B258" s="508">
        <v>43012</v>
      </c>
      <c r="C258" s="30" t="s">
        <v>17</v>
      </c>
      <c r="D258" s="30" t="s">
        <v>258</v>
      </c>
      <c r="E258" s="512" t="s">
        <v>1809</v>
      </c>
      <c r="F258" s="51" t="s">
        <v>421</v>
      </c>
      <c r="G258" s="51" t="s">
        <v>446</v>
      </c>
      <c r="H258" s="46">
        <v>10</v>
      </c>
      <c r="I258" s="142"/>
      <c r="J258" s="494">
        <v>8.3740000000000006</v>
      </c>
      <c r="K258" s="46">
        <v>192</v>
      </c>
      <c r="L258" s="51">
        <v>590</v>
      </c>
      <c r="M258" s="51">
        <v>7.8129999999999997</v>
      </c>
      <c r="N258" s="115">
        <f t="shared" si="3"/>
        <v>0.83740000000000014</v>
      </c>
      <c r="O258" s="136"/>
      <c r="P258" s="136"/>
      <c r="Q258" s="51"/>
    </row>
    <row r="259" spans="1:17" ht="15" thickBot="1" x14ac:dyDescent="0.35">
      <c r="A259" s="31">
        <v>43009</v>
      </c>
      <c r="B259" s="508">
        <v>43012</v>
      </c>
      <c r="C259" s="30" t="s">
        <v>17</v>
      </c>
      <c r="D259" s="30" t="s">
        <v>258</v>
      </c>
      <c r="E259" s="512" t="s">
        <v>1810</v>
      </c>
      <c r="F259" s="51" t="s">
        <v>423</v>
      </c>
      <c r="G259" s="51" t="s">
        <v>447</v>
      </c>
      <c r="H259" s="46">
        <v>10.3</v>
      </c>
      <c r="I259" s="142"/>
      <c r="J259" s="494">
        <v>7.7256999999999998</v>
      </c>
      <c r="K259" s="46">
        <v>116</v>
      </c>
      <c r="L259" s="51">
        <v>374</v>
      </c>
      <c r="M259" s="51">
        <v>7.3659999999999997</v>
      </c>
      <c r="N259" s="115">
        <f t="shared" ref="N259:N304" si="4">100*J259/H259^3</f>
        <v>0.7070109917664702</v>
      </c>
      <c r="O259" s="136"/>
      <c r="P259" s="136"/>
      <c r="Q259" s="51"/>
    </row>
    <row r="260" spans="1:17" s="79" customFormat="1" ht="15" thickBot="1" x14ac:dyDescent="0.35">
      <c r="A260" s="126">
        <v>43009</v>
      </c>
      <c r="B260" s="508">
        <v>43012</v>
      </c>
      <c r="C260" s="125" t="s">
        <v>17</v>
      </c>
      <c r="D260" s="125" t="s">
        <v>258</v>
      </c>
      <c r="E260" s="512" t="s">
        <v>1811</v>
      </c>
      <c r="F260" s="79" t="s">
        <v>437</v>
      </c>
      <c r="G260" s="79" t="s">
        <v>448</v>
      </c>
      <c r="H260" s="280">
        <v>10.8</v>
      </c>
      <c r="I260" s="144"/>
      <c r="J260" s="500">
        <v>10.121499999999999</v>
      </c>
      <c r="K260" s="280">
        <v>176</v>
      </c>
      <c r="L260" s="79">
        <v>791</v>
      </c>
      <c r="M260" s="79">
        <v>9.3970000000000002</v>
      </c>
      <c r="N260" s="115">
        <f t="shared" si="4"/>
        <v>0.80347730274856455</v>
      </c>
      <c r="O260" s="145"/>
      <c r="P260" s="145"/>
    </row>
    <row r="261" spans="1:17" ht="15" thickBot="1" x14ac:dyDescent="0.35">
      <c r="A261" s="31">
        <v>43009</v>
      </c>
      <c r="B261" s="508">
        <v>43012</v>
      </c>
      <c r="C261" s="30" t="s">
        <v>17</v>
      </c>
      <c r="D261" s="30" t="s">
        <v>259</v>
      </c>
      <c r="E261" s="512" t="s">
        <v>1812</v>
      </c>
      <c r="F261" t="s">
        <v>437</v>
      </c>
      <c r="G261" t="s">
        <v>449</v>
      </c>
      <c r="H261" s="49">
        <v>11.4</v>
      </c>
      <c r="J261" s="503">
        <v>13.04</v>
      </c>
      <c r="K261" s="49">
        <v>158</v>
      </c>
      <c r="L261">
        <v>554</v>
      </c>
      <c r="M261">
        <v>12.4255</v>
      </c>
      <c r="N261" s="115">
        <f t="shared" si="4"/>
        <v>0.88016285712742914</v>
      </c>
      <c r="P261" t="s">
        <v>394</v>
      </c>
    </row>
    <row r="262" spans="1:17" ht="15" thickBot="1" x14ac:dyDescent="0.35">
      <c r="A262" s="31">
        <v>43009</v>
      </c>
      <c r="B262" s="508">
        <v>43012</v>
      </c>
      <c r="C262" s="30" t="s">
        <v>17</v>
      </c>
      <c r="D262" s="30" t="s">
        <v>259</v>
      </c>
      <c r="E262" s="512" t="s">
        <v>1813</v>
      </c>
      <c r="F262" t="s">
        <v>421</v>
      </c>
      <c r="G262" t="s">
        <v>450</v>
      </c>
      <c r="H262" s="49">
        <v>11.7</v>
      </c>
      <c r="J262" s="503">
        <v>11.981999999999999</v>
      </c>
      <c r="K262" s="49">
        <v>243</v>
      </c>
      <c r="L262">
        <v>830</v>
      </c>
      <c r="M262">
        <v>11.214700000000001</v>
      </c>
      <c r="N262" s="115">
        <f t="shared" si="4"/>
        <v>0.74812080071777631</v>
      </c>
      <c r="P262" t="s">
        <v>394</v>
      </c>
    </row>
    <row r="263" spans="1:17" ht="15" thickBot="1" x14ac:dyDescent="0.35">
      <c r="A263" s="31">
        <v>43009</v>
      </c>
      <c r="B263" s="508">
        <v>43012</v>
      </c>
      <c r="C263" s="30" t="s">
        <v>17</v>
      </c>
      <c r="D263" s="30" t="s">
        <v>259</v>
      </c>
      <c r="E263" s="512" t="s">
        <v>1814</v>
      </c>
      <c r="F263" t="s">
        <v>432</v>
      </c>
      <c r="G263" t="s">
        <v>451</v>
      </c>
      <c r="H263" s="49">
        <v>13</v>
      </c>
      <c r="J263" s="503">
        <v>18.11</v>
      </c>
      <c r="K263" s="49">
        <v>274</v>
      </c>
      <c r="L263">
        <v>1216</v>
      </c>
      <c r="M263">
        <v>16.8597</v>
      </c>
      <c r="N263" s="115">
        <f t="shared" si="4"/>
        <v>0.82430587164314972</v>
      </c>
      <c r="P263" t="s">
        <v>394</v>
      </c>
    </row>
    <row r="264" spans="1:17" ht="15" thickBot="1" x14ac:dyDescent="0.35">
      <c r="A264" s="31">
        <v>43009</v>
      </c>
      <c r="B264" s="508">
        <v>43012</v>
      </c>
      <c r="C264" s="30" t="s">
        <v>17</v>
      </c>
      <c r="D264" s="30" t="s">
        <v>259</v>
      </c>
      <c r="E264" s="512" t="s">
        <v>1815</v>
      </c>
      <c r="F264" t="s">
        <v>421</v>
      </c>
      <c r="G264" t="s">
        <v>452</v>
      </c>
      <c r="H264" s="49">
        <v>11.5</v>
      </c>
      <c r="J264" s="503">
        <v>12.05</v>
      </c>
      <c r="K264" s="49">
        <v>220</v>
      </c>
      <c r="L264">
        <v>770</v>
      </c>
      <c r="M264">
        <v>11.31</v>
      </c>
      <c r="N264" s="115">
        <f t="shared" si="4"/>
        <v>0.79230706008054574</v>
      </c>
      <c r="P264" t="s">
        <v>394</v>
      </c>
    </row>
    <row r="265" spans="1:17" ht="15" thickBot="1" x14ac:dyDescent="0.35">
      <c r="A265" s="31">
        <v>43009</v>
      </c>
      <c r="B265" s="508">
        <v>43012</v>
      </c>
      <c r="C265" s="30" t="s">
        <v>17</v>
      </c>
      <c r="D265" s="30" t="s">
        <v>259</v>
      </c>
      <c r="E265" s="512" t="s">
        <v>1816</v>
      </c>
      <c r="F265" t="s">
        <v>423</v>
      </c>
      <c r="G265" t="s">
        <v>453</v>
      </c>
      <c r="H265" s="49">
        <v>12</v>
      </c>
      <c r="J265" s="503">
        <v>12.525</v>
      </c>
      <c r="K265" s="49">
        <v>174.1</v>
      </c>
      <c r="L265">
        <v>616</v>
      </c>
      <c r="M265">
        <v>11.84</v>
      </c>
      <c r="N265" s="115">
        <f t="shared" si="4"/>
        <v>0.72482638888888884</v>
      </c>
      <c r="P265" t="s">
        <v>394</v>
      </c>
    </row>
    <row r="266" spans="1:17" ht="15" thickBot="1" x14ac:dyDescent="0.35">
      <c r="A266" s="31">
        <v>43009</v>
      </c>
      <c r="B266" s="509">
        <v>43018</v>
      </c>
      <c r="C266" s="30" t="s">
        <v>17</v>
      </c>
      <c r="D266" s="30" t="s">
        <v>259</v>
      </c>
      <c r="E266" s="514" t="s">
        <v>1817</v>
      </c>
      <c r="F266" t="s">
        <v>454</v>
      </c>
      <c r="G266" t="s">
        <v>455</v>
      </c>
      <c r="H266" s="49">
        <v>14.6</v>
      </c>
      <c r="J266" s="503">
        <v>25.8</v>
      </c>
      <c r="K266" s="49">
        <v>280</v>
      </c>
      <c r="L266">
        <v>1980</v>
      </c>
      <c r="M266">
        <v>23.8</v>
      </c>
      <c r="N266" s="115">
        <f t="shared" si="4"/>
        <v>0.8290126138446392</v>
      </c>
      <c r="P266" t="s">
        <v>394</v>
      </c>
    </row>
    <row r="267" spans="1:17" ht="15" thickBot="1" x14ac:dyDescent="0.35">
      <c r="A267" s="31">
        <v>43009</v>
      </c>
      <c r="B267" s="508">
        <v>43018</v>
      </c>
      <c r="C267" s="30" t="s">
        <v>17</v>
      </c>
      <c r="D267" s="30" t="s">
        <v>259</v>
      </c>
      <c r="E267" s="512" t="s">
        <v>1818</v>
      </c>
      <c r="F267" t="s">
        <v>456</v>
      </c>
      <c r="G267" t="s">
        <v>457</v>
      </c>
      <c r="H267" s="49">
        <v>11.6</v>
      </c>
      <c r="J267" s="503">
        <v>13.07</v>
      </c>
      <c r="K267" s="49">
        <v>240</v>
      </c>
      <c r="L267">
        <v>1390</v>
      </c>
      <c r="M267">
        <v>11.677</v>
      </c>
      <c r="N267" s="115">
        <f t="shared" si="4"/>
        <v>0.8373395793185453</v>
      </c>
      <c r="P267" t="s">
        <v>394</v>
      </c>
    </row>
    <row r="268" spans="1:17" ht="15" thickBot="1" x14ac:dyDescent="0.35">
      <c r="A268" s="31">
        <v>43009</v>
      </c>
      <c r="B268" s="508">
        <v>43012</v>
      </c>
      <c r="C268" s="30" t="s">
        <v>17</v>
      </c>
      <c r="D268" s="30" t="s">
        <v>259</v>
      </c>
      <c r="E268" s="512" t="s">
        <v>1819</v>
      </c>
      <c r="F268" t="s">
        <v>437</v>
      </c>
      <c r="G268" t="s">
        <v>458</v>
      </c>
      <c r="H268" s="49">
        <v>12.9</v>
      </c>
      <c r="J268" s="503">
        <v>17.367999999999999</v>
      </c>
      <c r="K268" s="49">
        <v>200</v>
      </c>
      <c r="L268">
        <v>945</v>
      </c>
      <c r="M268">
        <v>16.409199999999998</v>
      </c>
      <c r="N268" s="115">
        <f t="shared" si="4"/>
        <v>0.80905990574321673</v>
      </c>
      <c r="P268" t="s">
        <v>394</v>
      </c>
    </row>
    <row r="269" spans="1:17" s="79" customFormat="1" ht="15" thickBot="1" x14ac:dyDescent="0.35">
      <c r="A269" s="126">
        <v>43009</v>
      </c>
      <c r="B269" s="508">
        <v>43012</v>
      </c>
      <c r="C269" s="125" t="s">
        <v>17</v>
      </c>
      <c r="D269" s="125" t="s">
        <v>259</v>
      </c>
      <c r="E269" s="512" t="s">
        <v>1820</v>
      </c>
      <c r="F269" s="79" t="s">
        <v>437</v>
      </c>
      <c r="G269" s="79" t="s">
        <v>459</v>
      </c>
      <c r="H269" s="280">
        <v>15</v>
      </c>
      <c r="I269" s="280"/>
      <c r="J269" s="500">
        <v>10.121499999999999</v>
      </c>
      <c r="K269" s="280">
        <v>310</v>
      </c>
      <c r="L269" s="79">
        <v>1385</v>
      </c>
      <c r="M269" s="79">
        <v>30.4</v>
      </c>
      <c r="N269" s="115">
        <f t="shared" si="4"/>
        <v>0.29989629629629627</v>
      </c>
      <c r="P269" s="79" t="s">
        <v>394</v>
      </c>
    </row>
    <row r="270" spans="1:17" ht="15" thickBot="1" x14ac:dyDescent="0.35">
      <c r="A270" s="31">
        <v>43009</v>
      </c>
      <c r="B270" s="508">
        <v>43020</v>
      </c>
      <c r="C270" s="30" t="s">
        <v>18</v>
      </c>
      <c r="D270" s="30" t="s">
        <v>260</v>
      </c>
      <c r="E270" s="512" t="s">
        <v>1821</v>
      </c>
      <c r="F270" s="133" t="s">
        <v>460</v>
      </c>
      <c r="G270" s="133" t="s">
        <v>461</v>
      </c>
      <c r="H270" s="504">
        <v>8.4</v>
      </c>
      <c r="I270" s="504"/>
      <c r="J270" s="505">
        <v>6.5979999999999999</v>
      </c>
      <c r="K270" s="504">
        <v>98</v>
      </c>
      <c r="L270" s="133">
        <v>396</v>
      </c>
      <c r="M270" s="133">
        <v>6.069</v>
      </c>
      <c r="N270" s="115">
        <f t="shared" si="4"/>
        <v>1.1132032177950544</v>
      </c>
      <c r="O270" s="136"/>
      <c r="P270" s="136"/>
    </row>
    <row r="271" spans="1:17" ht="15" thickBot="1" x14ac:dyDescent="0.35">
      <c r="A271" s="31">
        <v>43009</v>
      </c>
      <c r="B271" s="508">
        <v>43011</v>
      </c>
      <c r="C271" s="30" t="s">
        <v>18</v>
      </c>
      <c r="D271" s="30" t="s">
        <v>260</v>
      </c>
      <c r="E271" s="512" t="s">
        <v>1822</v>
      </c>
      <c r="F271" s="51" t="s">
        <v>462</v>
      </c>
      <c r="G271" s="51" t="s">
        <v>463</v>
      </c>
      <c r="H271" s="46">
        <v>9.1999999999999993</v>
      </c>
      <c r="I271" s="46">
        <v>8.6</v>
      </c>
      <c r="J271" s="494">
        <v>5.6261000000000001</v>
      </c>
      <c r="K271" s="46">
        <v>53.8</v>
      </c>
      <c r="L271" s="51">
        <v>316.89999999999998</v>
      </c>
      <c r="M271" s="51">
        <v>5.2337999999999996</v>
      </c>
      <c r="N271" s="115">
        <f t="shared" si="4"/>
        <v>0.72251017095422065</v>
      </c>
      <c r="O271" s="136"/>
      <c r="P271" s="136"/>
    </row>
    <row r="272" spans="1:17" ht="15" thickBot="1" x14ac:dyDescent="0.35">
      <c r="A272" s="31">
        <v>43009</v>
      </c>
      <c r="B272" s="508">
        <v>43020</v>
      </c>
      <c r="C272" s="30" t="s">
        <v>18</v>
      </c>
      <c r="D272" s="30" t="s">
        <v>260</v>
      </c>
      <c r="E272" s="512" t="s">
        <v>1823</v>
      </c>
      <c r="F272" s="51" t="s">
        <v>460</v>
      </c>
      <c r="G272" s="51" t="s">
        <v>464</v>
      </c>
      <c r="H272" s="46">
        <v>9.6</v>
      </c>
      <c r="I272" s="46">
        <v>8.9</v>
      </c>
      <c r="J272" s="494">
        <v>6.2270000000000003</v>
      </c>
      <c r="K272" s="46">
        <v>65</v>
      </c>
      <c r="L272" s="51">
        <v>338.3</v>
      </c>
      <c r="M272" s="51">
        <v>5.6970000000000001</v>
      </c>
      <c r="N272" s="115">
        <f t="shared" si="4"/>
        <v>0.70382577401620372</v>
      </c>
      <c r="O272" s="136"/>
      <c r="P272" s="136"/>
    </row>
    <row r="273" spans="1:16" ht="15" thickBot="1" x14ac:dyDescent="0.35">
      <c r="A273" s="31">
        <v>43009</v>
      </c>
      <c r="B273" s="508">
        <v>43020</v>
      </c>
      <c r="C273" s="30" t="s">
        <v>18</v>
      </c>
      <c r="D273" s="30" t="s">
        <v>260</v>
      </c>
      <c r="E273" s="512" t="s">
        <v>1824</v>
      </c>
      <c r="F273" s="51" t="s">
        <v>460</v>
      </c>
      <c r="G273" s="51" t="s">
        <v>465</v>
      </c>
      <c r="H273" s="46">
        <v>10</v>
      </c>
      <c r="I273" s="46">
        <v>9.4</v>
      </c>
      <c r="J273" s="494">
        <v>9.4329999999999998</v>
      </c>
      <c r="K273" s="46">
        <v>107.4</v>
      </c>
      <c r="L273" s="51">
        <v>830</v>
      </c>
      <c r="M273" s="51">
        <v>8.4179999999999993</v>
      </c>
      <c r="N273" s="115">
        <f t="shared" si="4"/>
        <v>0.94329999999999992</v>
      </c>
      <c r="O273" s="136"/>
      <c r="P273" s="136" t="s">
        <v>394</v>
      </c>
    </row>
    <row r="274" spans="1:16" ht="15" thickBot="1" x14ac:dyDescent="0.35">
      <c r="A274" s="31">
        <v>43009</v>
      </c>
      <c r="B274" s="508">
        <v>43020</v>
      </c>
      <c r="C274" s="30" t="s">
        <v>18</v>
      </c>
      <c r="D274" s="30" t="s">
        <v>260</v>
      </c>
      <c r="E274" s="512" t="s">
        <v>1825</v>
      </c>
      <c r="F274" s="51" t="s">
        <v>460</v>
      </c>
      <c r="G274" s="51" t="s">
        <v>466</v>
      </c>
      <c r="H274" s="46">
        <v>10.7</v>
      </c>
      <c r="I274" s="46">
        <v>10.199999999999999</v>
      </c>
      <c r="J274" s="494">
        <v>9.423</v>
      </c>
      <c r="K274" s="46">
        <v>87</v>
      </c>
      <c r="L274" s="51">
        <v>644.5</v>
      </c>
      <c r="M274" s="51">
        <v>8.7739999999999991</v>
      </c>
      <c r="N274" s="115">
        <f t="shared" si="4"/>
        <v>0.76919748939425003</v>
      </c>
      <c r="O274" s="136"/>
      <c r="P274" s="136" t="s">
        <v>394</v>
      </c>
    </row>
    <row r="275" spans="1:16" ht="15" thickBot="1" x14ac:dyDescent="0.35">
      <c r="A275" s="31">
        <v>43009</v>
      </c>
      <c r="B275" s="508">
        <v>43011</v>
      </c>
      <c r="C275" s="30" t="s">
        <v>18</v>
      </c>
      <c r="D275" s="30" t="s">
        <v>260</v>
      </c>
      <c r="E275" s="512" t="s">
        <v>1826</v>
      </c>
      <c r="F275" s="51" t="s">
        <v>467</v>
      </c>
      <c r="G275" s="51" t="s">
        <v>468</v>
      </c>
      <c r="H275" s="46">
        <v>9</v>
      </c>
      <c r="I275" s="46"/>
      <c r="J275" s="494">
        <v>5.65</v>
      </c>
      <c r="K275" s="46">
        <v>95</v>
      </c>
      <c r="L275" s="51">
        <v>433</v>
      </c>
      <c r="M275" s="51">
        <v>5.0549999999999997</v>
      </c>
      <c r="N275" s="115">
        <f t="shared" si="4"/>
        <v>0.77503429355281206</v>
      </c>
      <c r="O275" s="136"/>
      <c r="P275" s="136"/>
    </row>
    <row r="276" spans="1:16" ht="15" thickBot="1" x14ac:dyDescent="0.35">
      <c r="A276" s="31">
        <v>43009</v>
      </c>
      <c r="B276" s="508">
        <v>43020</v>
      </c>
      <c r="C276" s="30" t="s">
        <v>18</v>
      </c>
      <c r="D276" s="30" t="s">
        <v>260</v>
      </c>
      <c r="E276" s="512" t="s">
        <v>1827</v>
      </c>
      <c r="F276" s="51" t="s">
        <v>460</v>
      </c>
      <c r="G276" s="51" t="s">
        <v>469</v>
      </c>
      <c r="H276" s="46">
        <v>9.8000000000000007</v>
      </c>
      <c r="I276" s="46"/>
      <c r="J276" s="494">
        <v>7.6349999999999998</v>
      </c>
      <c r="K276" s="46">
        <v>112</v>
      </c>
      <c r="L276" s="51">
        <v>466</v>
      </c>
      <c r="M276" s="51">
        <v>7</v>
      </c>
      <c r="N276" s="115">
        <f t="shared" si="4"/>
        <v>0.81120536511147545</v>
      </c>
      <c r="O276" s="136"/>
      <c r="P276" s="136"/>
    </row>
    <row r="277" spans="1:16" s="79" customFormat="1" ht="15" thickBot="1" x14ac:dyDescent="0.35">
      <c r="A277" s="126">
        <v>43009</v>
      </c>
      <c r="B277" s="508">
        <v>43011</v>
      </c>
      <c r="C277" s="125" t="s">
        <v>18</v>
      </c>
      <c r="D277" s="125" t="s">
        <v>260</v>
      </c>
      <c r="E277" s="512" t="s">
        <v>1828</v>
      </c>
      <c r="F277" s="79" t="s">
        <v>462</v>
      </c>
      <c r="G277" s="79" t="s">
        <v>470</v>
      </c>
      <c r="H277" s="280">
        <v>10.7</v>
      </c>
      <c r="I277" s="280">
        <v>10</v>
      </c>
      <c r="J277" s="500">
        <v>10.339</v>
      </c>
      <c r="K277" s="280">
        <v>86</v>
      </c>
      <c r="L277" s="79">
        <v>599.20000000000005</v>
      </c>
      <c r="M277" s="79">
        <v>9.4436</v>
      </c>
      <c r="N277" s="115">
        <f t="shared" si="4"/>
        <v>0.84397037491745219</v>
      </c>
      <c r="O277" s="145"/>
      <c r="P277" s="145" t="s">
        <v>394</v>
      </c>
    </row>
    <row r="278" spans="1:16" ht="15" thickBot="1" x14ac:dyDescent="0.35">
      <c r="A278" s="31">
        <v>43009</v>
      </c>
      <c r="B278" s="508">
        <v>43020</v>
      </c>
      <c r="C278" s="30" t="s">
        <v>18</v>
      </c>
      <c r="D278" s="30" t="s">
        <v>261</v>
      </c>
      <c r="E278" s="512" t="s">
        <v>1829</v>
      </c>
      <c r="F278" s="51" t="s">
        <v>460</v>
      </c>
      <c r="G278" s="51" t="s">
        <v>471</v>
      </c>
      <c r="H278" s="46">
        <v>9.3000000000000007</v>
      </c>
      <c r="I278" s="46"/>
      <c r="J278" s="494">
        <v>6.3529999999999998</v>
      </c>
      <c r="K278" s="46">
        <v>65</v>
      </c>
      <c r="L278" s="51">
        <v>443</v>
      </c>
      <c r="M278" s="51">
        <v>5.7480000000000002</v>
      </c>
      <c r="N278" s="115">
        <f t="shared" si="4"/>
        <v>0.78982342417608076</v>
      </c>
      <c r="O278" s="136"/>
      <c r="P278" s="136"/>
    </row>
    <row r="279" spans="1:16" ht="15" thickBot="1" x14ac:dyDescent="0.35">
      <c r="A279" s="31">
        <v>43009</v>
      </c>
      <c r="B279" s="508">
        <v>43020</v>
      </c>
      <c r="C279" s="30" t="s">
        <v>18</v>
      </c>
      <c r="D279" s="30" t="s">
        <v>261</v>
      </c>
      <c r="E279" s="512" t="s">
        <v>1830</v>
      </c>
      <c r="F279" s="51" t="s">
        <v>460</v>
      </c>
      <c r="G279" s="51" t="s">
        <v>472</v>
      </c>
      <c r="H279" s="46">
        <v>10</v>
      </c>
      <c r="I279" s="46">
        <v>9.4</v>
      </c>
      <c r="J279" s="494">
        <v>7.9050000000000002</v>
      </c>
      <c r="K279" s="46">
        <v>79.400000000000006</v>
      </c>
      <c r="L279" s="51">
        <v>289.3</v>
      </c>
      <c r="M279" s="51">
        <v>7.4950000000000001</v>
      </c>
      <c r="N279" s="115">
        <f t="shared" si="4"/>
        <v>0.79049999999999998</v>
      </c>
      <c r="O279" s="136"/>
      <c r="P279" s="136" t="s">
        <v>394</v>
      </c>
    </row>
    <row r="280" spans="1:16" ht="15" thickBot="1" x14ac:dyDescent="0.35">
      <c r="A280" s="31">
        <v>43009</v>
      </c>
      <c r="B280" s="508">
        <v>43020</v>
      </c>
      <c r="C280" s="30" t="s">
        <v>18</v>
      </c>
      <c r="D280" s="30" t="s">
        <v>261</v>
      </c>
      <c r="E280" s="512" t="s">
        <v>1831</v>
      </c>
      <c r="F280" s="51" t="s">
        <v>460</v>
      </c>
      <c r="G280" s="51" t="s">
        <v>473</v>
      </c>
      <c r="H280" s="46">
        <v>9.5</v>
      </c>
      <c r="I280" s="46">
        <v>8.9</v>
      </c>
      <c r="J280" s="494">
        <v>6.5810000000000004</v>
      </c>
      <c r="K280" s="46">
        <v>86.3</v>
      </c>
      <c r="L280" s="51">
        <v>341.9</v>
      </c>
      <c r="M280" s="51">
        <v>6.133</v>
      </c>
      <c r="N280" s="115">
        <f t="shared" si="4"/>
        <v>0.76757544831608104</v>
      </c>
      <c r="O280" s="136"/>
      <c r="P280" s="136"/>
    </row>
    <row r="281" spans="1:16" ht="15" thickBot="1" x14ac:dyDescent="0.35">
      <c r="A281" s="31">
        <v>43009</v>
      </c>
      <c r="B281" s="508">
        <v>43020</v>
      </c>
      <c r="C281" s="30" t="s">
        <v>18</v>
      </c>
      <c r="D281" s="30" t="s">
        <v>261</v>
      </c>
      <c r="E281" s="512" t="s">
        <v>1832</v>
      </c>
      <c r="F281" s="51" t="s">
        <v>460</v>
      </c>
      <c r="G281" s="51" t="s">
        <v>474</v>
      </c>
      <c r="H281" s="46">
        <v>9.9</v>
      </c>
      <c r="I281" s="46"/>
      <c r="J281" s="494">
        <v>7.7130000000000001</v>
      </c>
      <c r="K281" s="46">
        <v>65</v>
      </c>
      <c r="L281" s="51">
        <v>434</v>
      </c>
      <c r="M281" s="51">
        <v>7.1660000000000004</v>
      </c>
      <c r="N281" s="115">
        <f t="shared" si="4"/>
        <v>0.79490961033660745</v>
      </c>
      <c r="O281" s="136"/>
      <c r="P281" s="136"/>
    </row>
    <row r="282" spans="1:16" ht="15" thickBot="1" x14ac:dyDescent="0.35">
      <c r="A282" s="31">
        <v>43009</v>
      </c>
      <c r="B282" s="508">
        <v>43020</v>
      </c>
      <c r="C282" s="30" t="s">
        <v>18</v>
      </c>
      <c r="D282" s="30" t="s">
        <v>261</v>
      </c>
      <c r="E282" s="512" t="s">
        <v>1833</v>
      </c>
      <c r="F282" s="51" t="s">
        <v>460</v>
      </c>
      <c r="G282" s="51" t="s">
        <v>475</v>
      </c>
      <c r="H282" s="46">
        <v>10.5</v>
      </c>
      <c r="I282" s="46">
        <v>9.6999999999999993</v>
      </c>
      <c r="J282" s="494">
        <v>8.0410000000000004</v>
      </c>
      <c r="K282" s="46">
        <v>102</v>
      </c>
      <c r="L282" s="51">
        <v>503.4</v>
      </c>
      <c r="M282" s="51">
        <v>7.3879999999999999</v>
      </c>
      <c r="N282" s="115">
        <f t="shared" si="4"/>
        <v>0.69461181297915997</v>
      </c>
      <c r="O282" s="136"/>
      <c r="P282" s="136" t="s">
        <v>394</v>
      </c>
    </row>
    <row r="283" spans="1:16" s="79" customFormat="1" ht="15" thickBot="1" x14ac:dyDescent="0.35">
      <c r="A283" s="126">
        <v>43009</v>
      </c>
      <c r="B283" s="508">
        <v>43020</v>
      </c>
      <c r="C283" s="125" t="s">
        <v>18</v>
      </c>
      <c r="D283" s="125" t="s">
        <v>261</v>
      </c>
      <c r="E283" s="512" t="s">
        <v>1834</v>
      </c>
      <c r="F283" s="79" t="s">
        <v>460</v>
      </c>
      <c r="G283" s="79" t="s">
        <v>476</v>
      </c>
      <c r="H283" s="280">
        <v>10.9</v>
      </c>
      <c r="I283" s="280"/>
      <c r="J283" s="500">
        <v>9.6999999999999993</v>
      </c>
      <c r="K283" s="280">
        <v>143</v>
      </c>
      <c r="L283" s="79">
        <v>572</v>
      </c>
      <c r="M283" s="79">
        <v>8.8970000000000002</v>
      </c>
      <c r="N283" s="115">
        <f t="shared" si="4"/>
        <v>0.74901797565923223</v>
      </c>
      <c r="O283" s="145"/>
      <c r="P283" s="145" t="s">
        <v>394</v>
      </c>
    </row>
    <row r="284" spans="1:16" ht="15" thickBot="1" x14ac:dyDescent="0.35">
      <c r="A284" s="31">
        <v>43009</v>
      </c>
      <c r="B284" s="508">
        <v>43011</v>
      </c>
      <c r="C284" s="30" t="s">
        <v>18</v>
      </c>
      <c r="D284" s="30" t="s">
        <v>262</v>
      </c>
      <c r="E284" s="512" t="s">
        <v>1835</v>
      </c>
      <c r="F284" t="s">
        <v>477</v>
      </c>
      <c r="G284" t="s">
        <v>478</v>
      </c>
      <c r="H284" s="49">
        <v>11</v>
      </c>
      <c r="I284" s="49">
        <v>10.3</v>
      </c>
      <c r="J284" s="503">
        <v>9.8637999999999995</v>
      </c>
      <c r="K284" s="49">
        <v>133</v>
      </c>
      <c r="L284">
        <v>389</v>
      </c>
      <c r="M284">
        <v>9.2720000000000002</v>
      </c>
      <c r="N284" s="115">
        <f t="shared" si="4"/>
        <v>0.74108189331329832</v>
      </c>
      <c r="P284" t="s">
        <v>394</v>
      </c>
    </row>
    <row r="285" spans="1:16" ht="15" thickBot="1" x14ac:dyDescent="0.35">
      <c r="A285" s="31">
        <v>43009</v>
      </c>
      <c r="B285" s="508">
        <v>43020</v>
      </c>
      <c r="C285" s="30" t="s">
        <v>18</v>
      </c>
      <c r="D285" s="30" t="s">
        <v>262</v>
      </c>
      <c r="E285" s="512" t="s">
        <v>1836</v>
      </c>
      <c r="F285" t="s">
        <v>460</v>
      </c>
      <c r="G285" t="s">
        <v>479</v>
      </c>
      <c r="H285" s="49">
        <v>11.8</v>
      </c>
      <c r="J285" s="503">
        <v>13.629</v>
      </c>
      <c r="K285" s="49">
        <v>162</v>
      </c>
      <c r="L285">
        <v>828</v>
      </c>
      <c r="M285">
        <v>12.425000000000001</v>
      </c>
      <c r="N285" s="115">
        <f t="shared" si="4"/>
        <v>0.82950301637460488</v>
      </c>
      <c r="P285" t="s">
        <v>394</v>
      </c>
    </row>
    <row r="286" spans="1:16" ht="15" thickBot="1" x14ac:dyDescent="0.35">
      <c r="A286" s="31">
        <v>43009</v>
      </c>
      <c r="B286" s="508">
        <v>43020</v>
      </c>
      <c r="C286" s="30" t="s">
        <v>18</v>
      </c>
      <c r="D286" s="30" t="s">
        <v>262</v>
      </c>
      <c r="E286" s="512" t="s">
        <v>1837</v>
      </c>
      <c r="F286" t="s">
        <v>460</v>
      </c>
      <c r="G286" t="s">
        <v>480</v>
      </c>
      <c r="H286" s="49">
        <v>11.9</v>
      </c>
      <c r="J286" s="503">
        <v>14.179</v>
      </c>
      <c r="K286" s="49">
        <v>259</v>
      </c>
      <c r="L286">
        <v>957</v>
      </c>
      <c r="M286">
        <v>12.879</v>
      </c>
      <c r="N286" s="115">
        <f t="shared" si="4"/>
        <v>0.84140428291929725</v>
      </c>
      <c r="P286" t="s">
        <v>394</v>
      </c>
    </row>
    <row r="287" spans="1:16" ht="15" thickBot="1" x14ac:dyDescent="0.35">
      <c r="A287" s="31">
        <v>43009</v>
      </c>
      <c r="B287" s="508">
        <v>43020</v>
      </c>
      <c r="C287" s="30" t="s">
        <v>18</v>
      </c>
      <c r="D287" s="30" t="s">
        <v>262</v>
      </c>
      <c r="E287" s="512" t="s">
        <v>1838</v>
      </c>
      <c r="F287" t="s">
        <v>460</v>
      </c>
      <c r="G287" t="s">
        <v>481</v>
      </c>
      <c r="H287" s="49">
        <v>12.1</v>
      </c>
      <c r="J287" s="503">
        <v>13.832000000000001</v>
      </c>
      <c r="K287" s="49">
        <v>133</v>
      </c>
      <c r="L287">
        <v>604</v>
      </c>
      <c r="M287">
        <v>13.025</v>
      </c>
      <c r="N287" s="115">
        <f t="shared" si="4"/>
        <v>0.78078034005038499</v>
      </c>
      <c r="P287" t="s">
        <v>394</v>
      </c>
    </row>
    <row r="288" spans="1:16" ht="15" thickBot="1" x14ac:dyDescent="0.35">
      <c r="A288" s="31">
        <v>43009</v>
      </c>
      <c r="B288" s="508">
        <v>43020</v>
      </c>
      <c r="C288" s="30" t="s">
        <v>18</v>
      </c>
      <c r="D288" s="30" t="s">
        <v>262</v>
      </c>
      <c r="E288" s="512" t="s">
        <v>1839</v>
      </c>
      <c r="F288" t="s">
        <v>460</v>
      </c>
      <c r="G288" t="s">
        <v>482</v>
      </c>
      <c r="H288" s="49">
        <v>13.2</v>
      </c>
      <c r="J288" s="503">
        <v>19.395</v>
      </c>
      <c r="K288" s="49">
        <v>205</v>
      </c>
      <c r="L288">
        <v>1420</v>
      </c>
      <c r="M288">
        <v>17.614999999999998</v>
      </c>
      <c r="N288" s="115">
        <f t="shared" si="4"/>
        <v>0.84327260205359389</v>
      </c>
      <c r="P288" t="s">
        <v>394</v>
      </c>
    </row>
    <row r="289" spans="1:16" ht="15" thickBot="1" x14ac:dyDescent="0.35">
      <c r="A289" s="31">
        <v>43009</v>
      </c>
      <c r="B289" s="508">
        <v>43020</v>
      </c>
      <c r="C289" s="30" t="s">
        <v>18</v>
      </c>
      <c r="D289" s="30" t="s">
        <v>262</v>
      </c>
      <c r="E289" s="512" t="s">
        <v>1840</v>
      </c>
      <c r="F289" t="s">
        <v>460</v>
      </c>
      <c r="G289" t="s">
        <v>483</v>
      </c>
      <c r="H289" s="49">
        <v>14</v>
      </c>
      <c r="J289" s="503">
        <v>25.158000000000001</v>
      </c>
      <c r="K289" s="49">
        <v>325</v>
      </c>
      <c r="L289">
        <v>1993</v>
      </c>
      <c r="M289">
        <v>22.847000000000001</v>
      </c>
      <c r="N289" s="115">
        <f t="shared" si="4"/>
        <v>0.91683673469387761</v>
      </c>
      <c r="P289" t="s">
        <v>394</v>
      </c>
    </row>
    <row r="290" spans="1:16" ht="15" thickBot="1" x14ac:dyDescent="0.35">
      <c r="A290" s="31">
        <v>43009</v>
      </c>
      <c r="B290" s="508">
        <v>43020</v>
      </c>
      <c r="C290" s="30" t="s">
        <v>18</v>
      </c>
      <c r="D290" s="30" t="s">
        <v>262</v>
      </c>
      <c r="E290" s="512" t="s">
        <v>1841</v>
      </c>
      <c r="F290" t="s">
        <v>460</v>
      </c>
      <c r="G290" t="s">
        <v>484</v>
      </c>
      <c r="H290" s="49">
        <v>14.7</v>
      </c>
      <c r="I290" s="49">
        <v>13.9</v>
      </c>
      <c r="J290" s="503">
        <v>31.48</v>
      </c>
      <c r="K290" s="49">
        <v>444.7</v>
      </c>
      <c r="L290">
        <v>1689</v>
      </c>
      <c r="M290">
        <v>29.49</v>
      </c>
      <c r="N290" s="115">
        <f t="shared" si="4"/>
        <v>0.99102068519573139</v>
      </c>
      <c r="P290" t="s">
        <v>394</v>
      </c>
    </row>
    <row r="291" spans="1:16" ht="15" thickBot="1" x14ac:dyDescent="0.35">
      <c r="A291" s="31">
        <v>43009</v>
      </c>
      <c r="B291" s="508">
        <v>43020</v>
      </c>
      <c r="C291" s="30" t="s">
        <v>18</v>
      </c>
      <c r="D291" s="30" t="s">
        <v>262</v>
      </c>
      <c r="E291" s="512" t="s">
        <v>1842</v>
      </c>
      <c r="F291" t="s">
        <v>460</v>
      </c>
      <c r="G291" t="s">
        <v>485</v>
      </c>
      <c r="H291" s="49">
        <v>11.3</v>
      </c>
      <c r="J291" s="503">
        <v>12.244</v>
      </c>
      <c r="K291" s="49">
        <v>158</v>
      </c>
      <c r="L291">
        <v>602</v>
      </c>
      <c r="M291">
        <v>11.428000000000001</v>
      </c>
      <c r="N291" s="115">
        <f t="shared" si="4"/>
        <v>0.84857061869281036</v>
      </c>
      <c r="P291" t="s">
        <v>394</v>
      </c>
    </row>
    <row r="292" spans="1:16" ht="15" thickBot="1" x14ac:dyDescent="0.35">
      <c r="A292" s="31">
        <v>43009</v>
      </c>
      <c r="B292" s="508">
        <v>43020</v>
      </c>
      <c r="C292" s="30" t="s">
        <v>18</v>
      </c>
      <c r="D292" s="30" t="s">
        <v>262</v>
      </c>
      <c r="E292" s="512" t="s">
        <v>1843</v>
      </c>
      <c r="F292" t="s">
        <v>460</v>
      </c>
      <c r="G292" t="s">
        <v>486</v>
      </c>
      <c r="H292" s="49">
        <v>11.8</v>
      </c>
      <c r="J292" s="503">
        <v>13.583</v>
      </c>
      <c r="K292" s="49">
        <v>177</v>
      </c>
      <c r="L292">
        <v>610</v>
      </c>
      <c r="M292">
        <v>12.734999999999999</v>
      </c>
      <c r="N292" s="115">
        <f t="shared" si="4"/>
        <v>0.82670331436028011</v>
      </c>
      <c r="P292" t="s">
        <v>394</v>
      </c>
    </row>
    <row r="293" spans="1:16" s="79" customFormat="1" ht="15" thickBot="1" x14ac:dyDescent="0.35">
      <c r="A293" s="126">
        <v>43009</v>
      </c>
      <c r="B293" s="508">
        <v>43011</v>
      </c>
      <c r="C293" s="125" t="s">
        <v>18</v>
      </c>
      <c r="D293" s="125" t="s">
        <v>262</v>
      </c>
      <c r="E293" s="512" t="s">
        <v>1844</v>
      </c>
      <c r="F293" s="79" t="s">
        <v>467</v>
      </c>
      <c r="G293" s="79" t="s">
        <v>487</v>
      </c>
      <c r="H293" s="280">
        <v>12</v>
      </c>
      <c r="I293" s="280">
        <v>11.4</v>
      </c>
      <c r="J293" s="500">
        <v>14.99</v>
      </c>
      <c r="K293" s="280">
        <v>219</v>
      </c>
      <c r="L293" s="79">
        <v>1336</v>
      </c>
      <c r="M293" s="79">
        <v>13.374000000000001</v>
      </c>
      <c r="N293" s="115">
        <f t="shared" si="4"/>
        <v>0.86747685185185186</v>
      </c>
      <c r="P293" s="79" t="s">
        <v>394</v>
      </c>
    </row>
    <row r="294" spans="1:16" ht="15" thickBot="1" x14ac:dyDescent="0.35">
      <c r="A294" s="31">
        <v>43009</v>
      </c>
      <c r="B294" s="508">
        <v>43011</v>
      </c>
      <c r="C294" s="30" t="s">
        <v>18</v>
      </c>
      <c r="D294" s="30" t="s">
        <v>263</v>
      </c>
      <c r="E294" s="512" t="s">
        <v>1845</v>
      </c>
      <c r="F294" t="s">
        <v>462</v>
      </c>
      <c r="G294" t="s">
        <v>488</v>
      </c>
      <c r="H294" s="49">
        <v>12.2</v>
      </c>
      <c r="I294" s="49">
        <v>11.7</v>
      </c>
      <c r="J294" s="503">
        <v>15.678000000000001</v>
      </c>
      <c r="K294" s="49">
        <v>592</v>
      </c>
      <c r="L294">
        <v>1011</v>
      </c>
      <c r="M294">
        <v>14.356999999999999</v>
      </c>
      <c r="N294" s="115">
        <f t="shared" si="4"/>
        <v>0.86339825800397418</v>
      </c>
      <c r="P294" t="s">
        <v>394</v>
      </c>
    </row>
    <row r="295" spans="1:16" ht="15" thickBot="1" x14ac:dyDescent="0.35">
      <c r="A295" s="31">
        <v>43009</v>
      </c>
      <c r="B295" s="508">
        <v>43011</v>
      </c>
      <c r="C295" s="30" t="s">
        <v>18</v>
      </c>
      <c r="D295" s="30" t="s">
        <v>263</v>
      </c>
      <c r="E295" s="512" t="s">
        <v>1846</v>
      </c>
      <c r="F295" t="s">
        <v>489</v>
      </c>
      <c r="G295" t="s">
        <v>490</v>
      </c>
      <c r="H295" s="49">
        <v>13.7</v>
      </c>
      <c r="J295" s="503">
        <v>21.337</v>
      </c>
      <c r="K295" s="49">
        <v>221</v>
      </c>
      <c r="L295">
        <v>807</v>
      </c>
      <c r="M295">
        <v>20.210999999999999</v>
      </c>
      <c r="N295" s="115">
        <f t="shared" si="4"/>
        <v>0.82979660902256525</v>
      </c>
      <c r="P295" t="s">
        <v>394</v>
      </c>
    </row>
    <row r="296" spans="1:16" ht="15" thickBot="1" x14ac:dyDescent="0.35">
      <c r="A296" s="31">
        <v>43009</v>
      </c>
      <c r="B296" s="508">
        <v>43020</v>
      </c>
      <c r="C296" s="30" t="s">
        <v>18</v>
      </c>
      <c r="D296" s="30" t="s">
        <v>263</v>
      </c>
      <c r="E296" s="512" t="s">
        <v>1847</v>
      </c>
      <c r="F296" t="s">
        <v>460</v>
      </c>
      <c r="G296" t="s">
        <v>491</v>
      </c>
      <c r="H296" s="49">
        <v>14.1</v>
      </c>
      <c r="J296" s="503">
        <v>21.315000000000001</v>
      </c>
      <c r="K296" s="49">
        <v>206</v>
      </c>
      <c r="L296">
        <v>972</v>
      </c>
      <c r="M296">
        <v>20.04</v>
      </c>
      <c r="N296" s="115">
        <f t="shared" si="4"/>
        <v>0.76037529684602101</v>
      </c>
      <c r="P296" t="s">
        <v>394</v>
      </c>
    </row>
    <row r="297" spans="1:16" ht="15" thickBot="1" x14ac:dyDescent="0.35">
      <c r="A297" s="31">
        <v>43009</v>
      </c>
      <c r="B297" s="508">
        <v>43011</v>
      </c>
      <c r="C297" s="30" t="s">
        <v>18</v>
      </c>
      <c r="D297" s="30" t="s">
        <v>263</v>
      </c>
      <c r="E297" s="512" t="s">
        <v>1848</v>
      </c>
      <c r="F297" t="s">
        <v>359</v>
      </c>
      <c r="G297" t="s">
        <v>492</v>
      </c>
      <c r="H297" s="49">
        <v>15.4</v>
      </c>
      <c r="J297" s="503">
        <v>31.817</v>
      </c>
      <c r="K297" s="49">
        <v>396</v>
      </c>
      <c r="L297">
        <v>2383</v>
      </c>
      <c r="M297">
        <v>28.6</v>
      </c>
      <c r="N297" s="115">
        <f t="shared" si="4"/>
        <v>0.87115827333401952</v>
      </c>
      <c r="P297" t="s">
        <v>394</v>
      </c>
    </row>
    <row r="298" spans="1:16" ht="15" thickBot="1" x14ac:dyDescent="0.35">
      <c r="A298" s="31">
        <v>43009</v>
      </c>
      <c r="B298" s="508">
        <v>43020</v>
      </c>
      <c r="C298" s="30" t="s">
        <v>18</v>
      </c>
      <c r="D298" s="30" t="s">
        <v>263</v>
      </c>
      <c r="E298" s="512" t="s">
        <v>1849</v>
      </c>
      <c r="F298" t="s">
        <v>460</v>
      </c>
      <c r="G298" t="s">
        <v>493</v>
      </c>
      <c r="H298" s="49">
        <v>11.3</v>
      </c>
      <c r="I298" s="49">
        <v>10.5</v>
      </c>
      <c r="J298" s="503">
        <v>12.000999999999999</v>
      </c>
      <c r="K298" s="49">
        <v>91.8</v>
      </c>
      <c r="L298">
        <v>441.7</v>
      </c>
      <c r="M298">
        <v>11.406000000000001</v>
      </c>
      <c r="N298" s="115">
        <f t="shared" si="4"/>
        <v>0.8317294997494622</v>
      </c>
      <c r="P298" t="s">
        <v>394</v>
      </c>
    </row>
    <row r="299" spans="1:16" ht="15" thickBot="1" x14ac:dyDescent="0.35">
      <c r="A299" s="31">
        <v>43009</v>
      </c>
      <c r="B299" s="508">
        <v>43011</v>
      </c>
      <c r="C299" s="30" t="s">
        <v>18</v>
      </c>
      <c r="D299" s="30" t="s">
        <v>263</v>
      </c>
      <c r="E299" s="512" t="s">
        <v>1850</v>
      </c>
      <c r="F299" t="s">
        <v>477</v>
      </c>
      <c r="G299" t="s">
        <v>494</v>
      </c>
      <c r="H299" s="49">
        <v>11.9</v>
      </c>
      <c r="J299" s="503">
        <v>12.722</v>
      </c>
      <c r="K299" s="49">
        <v>140</v>
      </c>
      <c r="L299">
        <v>570</v>
      </c>
      <c r="M299">
        <v>11.74</v>
      </c>
      <c r="N299" s="115">
        <f t="shared" si="4"/>
        <v>0.75494359879394168</v>
      </c>
      <c r="P299" t="s">
        <v>394</v>
      </c>
    </row>
    <row r="300" spans="1:16" ht="15" thickBot="1" x14ac:dyDescent="0.35">
      <c r="A300" s="31">
        <v>43009</v>
      </c>
      <c r="B300" s="508">
        <v>43020</v>
      </c>
      <c r="C300" s="30" t="s">
        <v>18</v>
      </c>
      <c r="D300" s="30" t="s">
        <v>263</v>
      </c>
      <c r="E300" s="512" t="s">
        <v>1851</v>
      </c>
      <c r="F300" t="s">
        <v>460</v>
      </c>
      <c r="G300" t="s">
        <v>495</v>
      </c>
      <c r="H300" s="49">
        <v>12</v>
      </c>
      <c r="I300" s="49">
        <v>11.6</v>
      </c>
      <c r="J300" s="503">
        <v>15.563000000000001</v>
      </c>
      <c r="K300" s="49">
        <v>295.2</v>
      </c>
      <c r="L300">
        <v>607.70000000000005</v>
      </c>
      <c r="M300">
        <v>14.589</v>
      </c>
      <c r="N300" s="115">
        <f t="shared" si="4"/>
        <v>0.90063657407407405</v>
      </c>
      <c r="P300" t="s">
        <v>394</v>
      </c>
    </row>
    <row r="301" spans="1:16" ht="15" thickBot="1" x14ac:dyDescent="0.35">
      <c r="A301" s="31">
        <v>43009</v>
      </c>
      <c r="B301" s="508">
        <v>43020</v>
      </c>
      <c r="C301" s="30" t="s">
        <v>18</v>
      </c>
      <c r="D301" s="30" t="s">
        <v>263</v>
      </c>
      <c r="E301" s="512" t="s">
        <v>1852</v>
      </c>
      <c r="F301" t="s">
        <v>460</v>
      </c>
      <c r="G301" t="s">
        <v>496</v>
      </c>
      <c r="H301" s="49">
        <v>12.8</v>
      </c>
      <c r="J301" s="503">
        <v>19.942</v>
      </c>
      <c r="K301" s="49">
        <v>350</v>
      </c>
      <c r="L301">
        <v>1359</v>
      </c>
      <c r="M301">
        <v>18.068999999999999</v>
      </c>
      <c r="N301" s="115">
        <f t="shared" si="4"/>
        <v>0.95090866088867165</v>
      </c>
      <c r="P301" t="s">
        <v>394</v>
      </c>
    </row>
    <row r="302" spans="1:16" ht="15" thickBot="1" x14ac:dyDescent="0.35">
      <c r="A302" s="31">
        <v>43009</v>
      </c>
      <c r="B302" s="508">
        <v>43011</v>
      </c>
      <c r="C302" s="30" t="s">
        <v>18</v>
      </c>
      <c r="D302" s="30" t="s">
        <v>263</v>
      </c>
      <c r="E302" s="512" t="s">
        <v>1853</v>
      </c>
      <c r="F302" t="s">
        <v>462</v>
      </c>
      <c r="G302" t="s">
        <v>497</v>
      </c>
      <c r="H302" s="49">
        <v>13.9</v>
      </c>
      <c r="I302" s="49">
        <v>13.2</v>
      </c>
      <c r="J302" s="503">
        <v>23.677</v>
      </c>
      <c r="K302" s="49">
        <v>399</v>
      </c>
      <c r="L302">
        <v>1603</v>
      </c>
      <c r="M302">
        <v>21.57</v>
      </c>
      <c r="N302" s="115">
        <f t="shared" si="4"/>
        <v>0.88162170434451037</v>
      </c>
      <c r="P302" t="s">
        <v>394</v>
      </c>
    </row>
    <row r="303" spans="1:16" ht="15" thickBot="1" x14ac:dyDescent="0.35">
      <c r="A303" s="31">
        <v>43009</v>
      </c>
      <c r="B303" s="508">
        <v>43020</v>
      </c>
      <c r="C303" s="30" t="s">
        <v>18</v>
      </c>
      <c r="D303" s="30" t="s">
        <v>263</v>
      </c>
      <c r="E303" s="512" t="s">
        <v>1854</v>
      </c>
      <c r="F303" t="s">
        <v>460</v>
      </c>
      <c r="G303" t="s">
        <v>498</v>
      </c>
      <c r="H303" s="49">
        <v>14.3</v>
      </c>
      <c r="J303" s="503">
        <v>24.571999999999999</v>
      </c>
      <c r="K303" s="49">
        <v>198</v>
      </c>
      <c r="L303">
        <v>1006</v>
      </c>
      <c r="M303">
        <v>23.279</v>
      </c>
      <c r="N303" s="115">
        <f t="shared" si="4"/>
        <v>0.84029618970202846</v>
      </c>
      <c r="P303" t="s">
        <v>394</v>
      </c>
    </row>
    <row r="304" spans="1:16" s="79" customFormat="1" ht="15" thickBot="1" x14ac:dyDescent="0.35">
      <c r="A304" s="126">
        <v>43009</v>
      </c>
      <c r="B304" s="508">
        <v>43020</v>
      </c>
      <c r="C304" s="125" t="s">
        <v>18</v>
      </c>
      <c r="D304" s="125" t="s">
        <v>263</v>
      </c>
      <c r="E304" s="512" t="s">
        <v>1855</v>
      </c>
      <c r="F304" s="79" t="s">
        <v>460</v>
      </c>
      <c r="G304" s="79" t="s">
        <v>499</v>
      </c>
      <c r="H304" s="280">
        <v>15.5</v>
      </c>
      <c r="I304" s="280">
        <v>14.8</v>
      </c>
      <c r="J304" s="500">
        <v>31.503</v>
      </c>
      <c r="K304" s="280">
        <v>293.8</v>
      </c>
      <c r="L304" s="79">
        <v>1029</v>
      </c>
      <c r="M304" s="79">
        <v>30.181999999999999</v>
      </c>
      <c r="N304" s="115">
        <f t="shared" si="4"/>
        <v>0.84597361619280997</v>
      </c>
      <c r="P304" s="79" t="s">
        <v>394</v>
      </c>
    </row>
  </sheetData>
  <mergeCells count="1">
    <mergeCell ref="O107:O113"/>
  </mergeCells>
  <conditionalFormatting sqref="D2:D94">
    <cfRule type="containsBlanks" dxfId="27" priority="2">
      <formula>LEN(TRIM(D2))=0</formula>
    </cfRule>
  </conditionalFormatting>
  <conditionalFormatting sqref="D2:D94">
    <cfRule type="cellIs" dxfId="26" priority="1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J53"/>
  <sheetViews>
    <sheetView zoomScale="80" zoomScaleNormal="8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J56" sqref="J56"/>
    </sheetView>
  </sheetViews>
  <sheetFormatPr baseColWidth="10" defaultColWidth="11.5546875" defaultRowHeight="14.4" x14ac:dyDescent="0.3"/>
  <cols>
    <col min="1" max="1" width="24.109375" style="51" customWidth="1"/>
    <col min="2" max="2" width="22.6640625" style="51" bestFit="1" customWidth="1"/>
    <col min="3" max="4" width="11.88671875" style="46" bestFit="1" customWidth="1"/>
    <col min="5" max="5" width="14.109375" style="46" bestFit="1" customWidth="1"/>
    <col min="6" max="7" width="9.5546875" style="52" hidden="1" customWidth="1"/>
    <col min="8" max="8" width="18.5546875" style="46" customWidth="1"/>
    <col min="9" max="9" width="24" style="46" bestFit="1" customWidth="1"/>
    <col min="10" max="10" width="24" style="46" customWidth="1"/>
    <col min="11" max="11" width="13.5546875" style="46" bestFit="1" customWidth="1"/>
    <col min="12" max="12" width="11.44140625" style="91" customWidth="1"/>
    <col min="13" max="14" width="11.44140625" style="51" customWidth="1"/>
    <col min="15" max="15" width="12" style="91" customWidth="1"/>
    <col min="16" max="16" width="12" style="51" customWidth="1"/>
    <col min="17" max="18" width="12" style="46" customWidth="1"/>
    <col min="19" max="27" width="12" style="51" customWidth="1"/>
    <col min="28" max="28" width="12" style="51" bestFit="1" customWidth="1"/>
    <col min="29" max="29" width="12" style="51" customWidth="1"/>
    <col min="30" max="30" width="12" style="46" customWidth="1"/>
    <col min="31" max="33" width="12" style="51" customWidth="1"/>
    <col min="34" max="34" width="11.5546875" style="110" customWidth="1"/>
    <col min="35" max="50" width="11.5546875" style="51" customWidth="1"/>
    <col min="51" max="16384" width="11.5546875" style="51"/>
  </cols>
  <sheetData>
    <row r="1" spans="1:62" s="63" customFormat="1" ht="28.8" x14ac:dyDescent="0.3">
      <c r="A1" s="4" t="s">
        <v>311</v>
      </c>
      <c r="B1" s="4" t="s">
        <v>310</v>
      </c>
      <c r="C1" s="60" t="s">
        <v>316</v>
      </c>
      <c r="D1" s="60" t="s">
        <v>317</v>
      </c>
      <c r="E1" s="60" t="s">
        <v>314</v>
      </c>
      <c r="F1" s="60"/>
      <c r="G1" s="60" t="s">
        <v>267</v>
      </c>
      <c r="H1" s="62" t="s">
        <v>318</v>
      </c>
      <c r="I1" s="62" t="s">
        <v>319</v>
      </c>
      <c r="J1" s="82" t="s">
        <v>340</v>
      </c>
      <c r="K1" s="62" t="s">
        <v>320</v>
      </c>
      <c r="L1" s="102" t="s">
        <v>2058</v>
      </c>
      <c r="M1" s="99" t="s">
        <v>2057</v>
      </c>
      <c r="N1" s="99" t="s">
        <v>2059</v>
      </c>
      <c r="O1" s="95" t="s">
        <v>321</v>
      </c>
      <c r="P1" s="96" t="s">
        <v>322</v>
      </c>
      <c r="Q1" s="97" t="s">
        <v>323</v>
      </c>
      <c r="R1" s="97" t="s">
        <v>341</v>
      </c>
      <c r="S1" s="97" t="s">
        <v>324</v>
      </c>
      <c r="T1" s="97" t="s">
        <v>326</v>
      </c>
      <c r="U1" s="97" t="s">
        <v>325</v>
      </c>
      <c r="V1" s="97" t="s">
        <v>327</v>
      </c>
      <c r="W1" s="97" t="s">
        <v>328</v>
      </c>
      <c r="X1" s="97" t="s">
        <v>329</v>
      </c>
      <c r="Y1" s="97" t="s">
        <v>330</v>
      </c>
      <c r="Z1" s="98" t="s">
        <v>331</v>
      </c>
      <c r="AA1" s="98" t="s">
        <v>332</v>
      </c>
      <c r="AB1" s="97" t="s">
        <v>333</v>
      </c>
      <c r="AC1" s="97" t="s">
        <v>334</v>
      </c>
      <c r="AD1" s="97" t="s">
        <v>335</v>
      </c>
      <c r="AE1" s="98" t="s">
        <v>336</v>
      </c>
      <c r="AF1" s="98" t="s">
        <v>337</v>
      </c>
      <c r="AG1" s="98" t="s">
        <v>338</v>
      </c>
      <c r="AH1" s="108" t="s">
        <v>20</v>
      </c>
      <c r="AI1" s="100" t="s">
        <v>21</v>
      </c>
      <c r="AJ1" s="100" t="s">
        <v>22</v>
      </c>
      <c r="AK1" s="100" t="s">
        <v>23</v>
      </c>
      <c r="AL1" s="100" t="s">
        <v>25</v>
      </c>
      <c r="AM1" s="100" t="s">
        <v>27</v>
      </c>
      <c r="AN1" s="100" t="s">
        <v>2061</v>
      </c>
      <c r="AO1" s="101" t="s">
        <v>30</v>
      </c>
      <c r="AP1" s="101" t="s">
        <v>16</v>
      </c>
      <c r="AQ1" s="101" t="s">
        <v>32</v>
      </c>
      <c r="AR1" s="101" t="s">
        <v>33</v>
      </c>
      <c r="AS1" s="101" t="s">
        <v>11</v>
      </c>
      <c r="AT1" s="101" t="s">
        <v>28</v>
      </c>
      <c r="AU1" s="101" t="s">
        <v>13</v>
      </c>
      <c r="AV1" s="101" t="s">
        <v>6</v>
      </c>
      <c r="AW1" s="101" t="s">
        <v>24</v>
      </c>
      <c r="AX1" s="101" t="s">
        <v>10</v>
      </c>
      <c r="AY1" s="101" t="s">
        <v>29</v>
      </c>
      <c r="AZ1" s="101" t="s">
        <v>12</v>
      </c>
      <c r="BA1" s="101" t="s">
        <v>15</v>
      </c>
      <c r="BB1" s="101" t="s">
        <v>9</v>
      </c>
      <c r="BC1" s="101" t="s">
        <v>2073</v>
      </c>
      <c r="BD1" s="101" t="s">
        <v>2074</v>
      </c>
      <c r="BE1" s="101" t="s">
        <v>26</v>
      </c>
      <c r="BF1" s="101" t="s">
        <v>14</v>
      </c>
      <c r="BG1" s="101" t="s">
        <v>31</v>
      </c>
      <c r="BH1" s="101" t="s">
        <v>34</v>
      </c>
      <c r="BI1" s="101" t="s">
        <v>7</v>
      </c>
      <c r="BJ1" s="101" t="s">
        <v>8</v>
      </c>
    </row>
    <row r="2" spans="1:62" x14ac:dyDescent="0.3">
      <c r="A2" s="4" t="s">
        <v>290</v>
      </c>
      <c r="B2" s="4" t="s">
        <v>272</v>
      </c>
      <c r="C2" s="61">
        <v>24.5</v>
      </c>
      <c r="D2" s="61">
        <v>21.5</v>
      </c>
      <c r="E2" s="56">
        <v>142.166</v>
      </c>
      <c r="F2" s="56"/>
      <c r="G2" s="61" t="s">
        <v>271</v>
      </c>
      <c r="H2" s="14">
        <f t="shared" ref="H2:H14" si="0">E2-(H15+H28)</f>
        <v>139.042</v>
      </c>
      <c r="I2" s="14">
        <v>24.397569695907052</v>
      </c>
      <c r="J2" s="83">
        <f>H2*I2/100</f>
        <v>33.922868856583079</v>
      </c>
      <c r="K2" s="46">
        <v>4</v>
      </c>
      <c r="L2" s="103">
        <v>20.215070422115044</v>
      </c>
      <c r="M2" s="47">
        <v>2.341300292348937</v>
      </c>
      <c r="N2" s="47">
        <v>13.102371598827064</v>
      </c>
      <c r="O2" s="90">
        <v>0.61539150822015432</v>
      </c>
      <c r="P2" s="54">
        <v>0.24264967904332937</v>
      </c>
      <c r="Q2" s="54">
        <v>0.93375287002367158</v>
      </c>
      <c r="R2" s="54">
        <v>2.744208301111549</v>
      </c>
      <c r="S2" s="53">
        <v>3.4672088377246881</v>
      </c>
      <c r="T2" s="54">
        <v>15.308580723891657</v>
      </c>
      <c r="U2" s="54">
        <v>3.194095038429587</v>
      </c>
      <c r="V2" s="54">
        <v>9.9568873055349894</v>
      </c>
      <c r="W2" s="54">
        <v>16.648118033231377</v>
      </c>
      <c r="X2" s="54">
        <v>5.3849144789838856</v>
      </c>
      <c r="Y2" s="54">
        <v>2.3816143248771784</v>
      </c>
      <c r="Z2" s="54">
        <v>36.853827067081667</v>
      </c>
      <c r="AA2" s="54">
        <v>15.687881636807429</v>
      </c>
      <c r="AB2" s="54">
        <v>70.899466244290863</v>
      </c>
      <c r="AC2" s="54">
        <v>1.6899706482424814</v>
      </c>
      <c r="AD2" s="54">
        <v>8.1514541114825736</v>
      </c>
      <c r="AE2" s="54">
        <v>19.214182135448933</v>
      </c>
      <c r="AF2" s="54">
        <v>24.272986911136503</v>
      </c>
      <c r="AG2" s="54">
        <v>3.7370371931969859</v>
      </c>
      <c r="AH2" s="109">
        <v>0.8060480507950174</v>
      </c>
      <c r="AI2" s="71">
        <v>0</v>
      </c>
      <c r="AJ2" s="71">
        <v>0</v>
      </c>
      <c r="AK2" s="71">
        <v>0</v>
      </c>
      <c r="AL2" s="71">
        <v>0.41079259598052137</v>
      </c>
      <c r="AM2" s="71">
        <v>0.64115383945824567</v>
      </c>
      <c r="AN2" s="71">
        <v>0.25818144566294904</v>
      </c>
      <c r="AO2" s="71">
        <v>0.36088541526540935</v>
      </c>
      <c r="AP2" s="71">
        <v>0</v>
      </c>
      <c r="AQ2" s="71">
        <v>0</v>
      </c>
      <c r="AR2" s="71">
        <v>0.49126003168358201</v>
      </c>
      <c r="AS2" s="71">
        <v>0</v>
      </c>
      <c r="AT2" s="71">
        <v>0</v>
      </c>
      <c r="AU2" s="71">
        <v>0.14077591541338211</v>
      </c>
      <c r="AV2" s="71">
        <v>0</v>
      </c>
      <c r="AW2" s="71">
        <v>0</v>
      </c>
      <c r="AX2" s="71">
        <v>0</v>
      </c>
      <c r="AY2" s="71">
        <v>5.8270464159728297</v>
      </c>
      <c r="AZ2" s="71">
        <v>0</v>
      </c>
      <c r="BA2" s="71">
        <v>0</v>
      </c>
      <c r="BB2" s="71">
        <v>0</v>
      </c>
      <c r="BC2" s="71">
        <v>0</v>
      </c>
      <c r="BD2" s="71">
        <v>0</v>
      </c>
      <c r="BE2" s="71">
        <v>0</v>
      </c>
      <c r="BF2" s="71">
        <v>0</v>
      </c>
      <c r="BG2" s="71">
        <v>0</v>
      </c>
      <c r="BH2" s="71">
        <v>0</v>
      </c>
      <c r="BI2" s="71">
        <v>0</v>
      </c>
      <c r="BJ2" s="71">
        <v>0</v>
      </c>
    </row>
    <row r="3" spans="1:62" x14ac:dyDescent="0.3">
      <c r="A3" s="4" t="s">
        <v>291</v>
      </c>
      <c r="B3" s="4" t="s">
        <v>272</v>
      </c>
      <c r="C3" s="61">
        <v>24.8</v>
      </c>
      <c r="D3" s="61">
        <v>21.8</v>
      </c>
      <c r="E3" s="56">
        <v>151.28200000000001</v>
      </c>
      <c r="F3" s="56"/>
      <c r="G3" s="61" t="s">
        <v>271</v>
      </c>
      <c r="H3" s="14">
        <f t="shared" si="0"/>
        <v>149.20100000000002</v>
      </c>
      <c r="I3" s="14">
        <v>22.486311417076958</v>
      </c>
      <c r="J3" s="83">
        <f t="shared" ref="J3:J53" si="1">H3*I3/100</f>
        <v>33.549801497392998</v>
      </c>
      <c r="K3" s="46">
        <v>4.0999999999999996</v>
      </c>
      <c r="L3" s="103">
        <v>25.738696438967743</v>
      </c>
      <c r="M3" s="47">
        <v>1.6573499501344813</v>
      </c>
      <c r="N3" s="47">
        <v>11.398398401381842</v>
      </c>
      <c r="O3" s="90">
        <v>0.92186896575468569</v>
      </c>
      <c r="P3" s="53">
        <v>0.14457135751151409</v>
      </c>
      <c r="Q3" s="53">
        <v>1.9159608793148175</v>
      </c>
      <c r="R3" s="54">
        <v>4.3580963021352002</v>
      </c>
      <c r="S3" s="54">
        <v>7.2771189542798105</v>
      </c>
      <c r="T3" s="54">
        <v>24.631479326398775</v>
      </c>
      <c r="U3" s="54">
        <v>4.0503159578409589</v>
      </c>
      <c r="V3" s="54">
        <v>18.93934895362959</v>
      </c>
      <c r="W3" s="54">
        <v>26.340911475935098</v>
      </c>
      <c r="X3" s="54">
        <v>7.8607044568854842</v>
      </c>
      <c r="Y3" s="54">
        <v>6.3784662730093604</v>
      </c>
      <c r="Z3" s="54">
        <v>53.901061790936311</v>
      </c>
      <c r="AA3" s="54">
        <v>27.204616566340043</v>
      </c>
      <c r="AB3" s="54">
        <v>90.563559504259757</v>
      </c>
      <c r="AC3" s="53">
        <v>1.3029179082153817</v>
      </c>
      <c r="AD3" s="54">
        <v>6.6386879316365235</v>
      </c>
      <c r="AE3" s="54">
        <v>11.969192175945841</v>
      </c>
      <c r="AF3" s="54">
        <v>29.480031159035128</v>
      </c>
      <c r="AG3" s="54">
        <v>2.6890826420101188</v>
      </c>
      <c r="AH3" s="109">
        <v>0.8559338259645638</v>
      </c>
      <c r="AI3" s="71">
        <v>0</v>
      </c>
      <c r="AJ3" s="71">
        <v>0</v>
      </c>
      <c r="AK3" s="71">
        <v>0</v>
      </c>
      <c r="AL3" s="71">
        <v>0.79881033697632076</v>
      </c>
      <c r="AM3" s="71">
        <v>1.1034449972239269</v>
      </c>
      <c r="AN3" s="71">
        <v>0.4295060870368248</v>
      </c>
      <c r="AO3" s="71">
        <v>0.50143339128994868</v>
      </c>
      <c r="AP3" s="71">
        <v>0.3443657890379202</v>
      </c>
      <c r="AQ3" s="71">
        <v>0</v>
      </c>
      <c r="AR3" s="71">
        <v>0</v>
      </c>
      <c r="AS3" s="71">
        <v>0</v>
      </c>
      <c r="AT3" s="71">
        <v>0</v>
      </c>
      <c r="AU3" s="71">
        <v>0</v>
      </c>
      <c r="AV3" s="71">
        <v>0</v>
      </c>
      <c r="AW3" s="71">
        <v>0</v>
      </c>
      <c r="AX3" s="71">
        <v>0</v>
      </c>
      <c r="AY3" s="71">
        <v>7.0404196436398703</v>
      </c>
      <c r="AZ3" s="71">
        <v>0</v>
      </c>
      <c r="BA3" s="71">
        <v>0</v>
      </c>
      <c r="BB3" s="71">
        <v>0</v>
      </c>
      <c r="BC3" s="71">
        <v>0</v>
      </c>
      <c r="BD3" s="71">
        <v>0</v>
      </c>
      <c r="BE3" s="71">
        <v>0</v>
      </c>
      <c r="BF3" s="71">
        <v>0</v>
      </c>
      <c r="BG3" s="71">
        <v>0</v>
      </c>
      <c r="BH3" s="71">
        <v>0</v>
      </c>
      <c r="BI3" s="71">
        <v>0</v>
      </c>
      <c r="BJ3" s="71">
        <v>0</v>
      </c>
    </row>
    <row r="4" spans="1:62" x14ac:dyDescent="0.3">
      <c r="A4" s="4" t="s">
        <v>295</v>
      </c>
      <c r="B4" s="4" t="s">
        <v>272</v>
      </c>
      <c r="C4" s="61">
        <v>27.2</v>
      </c>
      <c r="D4" s="61">
        <v>24</v>
      </c>
      <c r="E4" s="56">
        <v>221.67</v>
      </c>
      <c r="F4" s="56"/>
      <c r="G4" s="61" t="s">
        <v>271</v>
      </c>
      <c r="H4" s="14">
        <f t="shared" si="0"/>
        <v>216.42699999999999</v>
      </c>
      <c r="I4" s="14">
        <v>30.060606657377921</v>
      </c>
      <c r="J4" s="83">
        <f t="shared" si="1"/>
        <v>65.059269170363308</v>
      </c>
      <c r="K4" s="46">
        <v>12.99</v>
      </c>
      <c r="L4" s="103">
        <v>175.29728213952365</v>
      </c>
      <c r="M4" s="47">
        <v>4.6577952710620405</v>
      </c>
      <c r="N4" s="47">
        <v>21.937179268502994</v>
      </c>
      <c r="O4" s="90">
        <v>3.0198922379142621</v>
      </c>
      <c r="P4" s="54">
        <v>0.99573240591527001</v>
      </c>
      <c r="Q4" s="54">
        <v>7.3352240035210121</v>
      </c>
      <c r="R4" s="54">
        <v>12.21720326737235</v>
      </c>
      <c r="S4" s="54">
        <v>22.033753270194278</v>
      </c>
      <c r="T4" s="54">
        <v>62.713819238068822</v>
      </c>
      <c r="U4" s="54">
        <v>10.81186810849187</v>
      </c>
      <c r="V4" s="54">
        <v>52.744048892241146</v>
      </c>
      <c r="W4" s="54">
        <v>59.513486965587362</v>
      </c>
      <c r="X4" s="54">
        <v>16.513419888302742</v>
      </c>
      <c r="Y4" s="54">
        <v>14.010130952812112</v>
      </c>
      <c r="Z4" s="53">
        <v>110.30838062596561</v>
      </c>
      <c r="AA4" s="54">
        <v>60.990542794989508</v>
      </c>
      <c r="AB4" s="54">
        <v>184.86046750631033</v>
      </c>
      <c r="AC4" s="54">
        <v>3.6296306518742059</v>
      </c>
      <c r="AD4" s="54">
        <v>11.3834537912873</v>
      </c>
      <c r="AE4" s="54">
        <v>23.126401976720693</v>
      </c>
      <c r="AF4" s="54">
        <v>58.206993723493461</v>
      </c>
      <c r="AG4" s="54">
        <v>4.3342224961307672</v>
      </c>
      <c r="AH4" s="109">
        <v>0</v>
      </c>
      <c r="AI4" s="71">
        <v>0</v>
      </c>
      <c r="AJ4" s="71">
        <v>0</v>
      </c>
      <c r="AK4" s="71">
        <v>0</v>
      </c>
      <c r="AL4" s="71">
        <v>0.69488428745432396</v>
      </c>
      <c r="AM4" s="71">
        <v>0.79647130472164518</v>
      </c>
      <c r="AN4" s="71">
        <v>0.2609934726256285</v>
      </c>
      <c r="AO4" s="71">
        <v>0.55704425497360943</v>
      </c>
      <c r="AP4" s="71">
        <v>0</v>
      </c>
      <c r="AQ4" s="71">
        <v>0.35206049533089728</v>
      </c>
      <c r="AR4" s="71">
        <v>0</v>
      </c>
      <c r="AS4" s="71">
        <v>0</v>
      </c>
      <c r="AT4" s="71">
        <v>0</v>
      </c>
      <c r="AU4" s="71">
        <v>0.1570239545269996</v>
      </c>
      <c r="AV4" s="71">
        <v>0</v>
      </c>
      <c r="AW4" s="71">
        <v>0</v>
      </c>
      <c r="AX4" s="71">
        <v>0</v>
      </c>
      <c r="AY4" s="71">
        <v>7.6971215160851179</v>
      </c>
      <c r="AZ4" s="71">
        <v>0</v>
      </c>
      <c r="BA4" s="71">
        <v>0</v>
      </c>
      <c r="BB4" s="71">
        <v>0</v>
      </c>
      <c r="BC4" s="71">
        <v>0</v>
      </c>
      <c r="BD4" s="71">
        <v>0</v>
      </c>
      <c r="BE4" s="71">
        <v>0</v>
      </c>
      <c r="BF4" s="71">
        <v>0</v>
      </c>
      <c r="BG4" s="71">
        <v>0</v>
      </c>
      <c r="BH4" s="71">
        <v>0</v>
      </c>
      <c r="BI4" s="71">
        <v>0</v>
      </c>
      <c r="BJ4" s="71">
        <v>0</v>
      </c>
    </row>
    <row r="5" spans="1:62" x14ac:dyDescent="0.3">
      <c r="A5" s="4" t="s">
        <v>308</v>
      </c>
      <c r="B5" s="4" t="s">
        <v>272</v>
      </c>
      <c r="C5" s="61">
        <v>23</v>
      </c>
      <c r="D5" s="61">
        <v>20</v>
      </c>
      <c r="E5" s="56">
        <v>111.90900000000001</v>
      </c>
      <c r="F5" s="56"/>
      <c r="G5" s="61" t="s">
        <v>271</v>
      </c>
      <c r="H5" s="14">
        <f t="shared" si="0"/>
        <v>110.376</v>
      </c>
      <c r="I5" s="14"/>
      <c r="J5" s="83"/>
      <c r="K5" s="14"/>
      <c r="L5" s="104"/>
      <c r="M5" s="57"/>
      <c r="N5" s="8"/>
    </row>
    <row r="6" spans="1:62" x14ac:dyDescent="0.3">
      <c r="A6" s="4" t="s">
        <v>292</v>
      </c>
      <c r="B6" s="4" t="s">
        <v>272</v>
      </c>
      <c r="C6" s="61">
        <v>25</v>
      </c>
      <c r="D6" s="61">
        <v>22.5</v>
      </c>
      <c r="E6" s="56">
        <v>180.15</v>
      </c>
      <c r="F6" s="56"/>
      <c r="G6" s="61" t="s">
        <v>271</v>
      </c>
      <c r="H6" s="14">
        <f t="shared" si="0"/>
        <v>177.03900000000002</v>
      </c>
      <c r="I6" s="14">
        <v>29.410822356710586</v>
      </c>
      <c r="J6" s="83">
        <f t="shared" si="1"/>
        <v>52.068625792096853</v>
      </c>
      <c r="K6" s="46">
        <v>32.200000000000003</v>
      </c>
      <c r="L6" s="103">
        <v>657.93077607363364</v>
      </c>
      <c r="M6" s="47">
        <v>1.717729085850223</v>
      </c>
      <c r="N6" s="47">
        <v>11.813654964404806</v>
      </c>
      <c r="O6" s="90">
        <v>7.3703165850529979</v>
      </c>
      <c r="P6" s="53">
        <v>1.1358720638738073</v>
      </c>
      <c r="Q6" s="53">
        <v>22.618608969493664</v>
      </c>
      <c r="R6" s="54">
        <v>38.451078026506352</v>
      </c>
      <c r="S6" s="54">
        <v>64.842654678946303</v>
      </c>
      <c r="T6" s="54">
        <v>199.86916891546599</v>
      </c>
      <c r="U6" s="54">
        <v>29.468892707322446</v>
      </c>
      <c r="V6" s="54">
        <v>169.6942332400354</v>
      </c>
      <c r="W6" s="54">
        <v>160.65569969376145</v>
      </c>
      <c r="X6" s="54">
        <v>44.381358009920717</v>
      </c>
      <c r="Y6" s="54">
        <v>60.346387648666195</v>
      </c>
      <c r="Z6" s="54">
        <v>284.21550757117427</v>
      </c>
      <c r="AA6" s="54">
        <v>220.0783112219838</v>
      </c>
      <c r="AB6" s="54">
        <v>512.91607169162774</v>
      </c>
      <c r="AC6" s="53">
        <v>13.898997110364627</v>
      </c>
      <c r="AD6" s="54">
        <v>42.846402545500581</v>
      </c>
      <c r="AE6" s="54">
        <v>94.636673278307853</v>
      </c>
      <c r="AF6" s="54">
        <v>128.74612436687551</v>
      </c>
      <c r="AG6" s="54">
        <v>10.354695200548356</v>
      </c>
      <c r="AH6" s="109">
        <v>0</v>
      </c>
      <c r="AI6" s="71">
        <v>0</v>
      </c>
      <c r="AJ6" s="71">
        <v>0</v>
      </c>
      <c r="AK6" s="71">
        <v>0</v>
      </c>
      <c r="AL6" s="71">
        <v>0.18953760920519924</v>
      </c>
      <c r="AM6" s="71">
        <v>0</v>
      </c>
      <c r="AN6" s="71">
        <v>0</v>
      </c>
      <c r="AO6" s="71">
        <v>0.16492648625612616</v>
      </c>
      <c r="AP6" s="71">
        <v>0</v>
      </c>
      <c r="AQ6" s="71">
        <v>0.34135947155337742</v>
      </c>
      <c r="AR6" s="71">
        <v>0</v>
      </c>
      <c r="AS6" s="71">
        <v>0</v>
      </c>
      <c r="AT6" s="71">
        <v>0</v>
      </c>
      <c r="AU6" s="71">
        <v>0</v>
      </c>
      <c r="AV6" s="71">
        <v>0</v>
      </c>
      <c r="AW6" s="71">
        <v>0</v>
      </c>
      <c r="AX6" s="71">
        <v>0</v>
      </c>
      <c r="AY6" s="71">
        <v>1.6553608360028436</v>
      </c>
      <c r="AZ6" s="71">
        <v>0</v>
      </c>
      <c r="BA6" s="71">
        <v>0</v>
      </c>
      <c r="BB6" s="71">
        <v>0</v>
      </c>
      <c r="BC6" s="71">
        <v>0</v>
      </c>
      <c r="BD6" s="71">
        <v>0</v>
      </c>
      <c r="BE6" s="71">
        <v>0</v>
      </c>
      <c r="BF6" s="71">
        <v>0</v>
      </c>
      <c r="BG6" s="71">
        <v>0</v>
      </c>
      <c r="BH6" s="71">
        <v>0</v>
      </c>
      <c r="BI6" s="71">
        <v>0</v>
      </c>
      <c r="BJ6" s="71">
        <v>0</v>
      </c>
    </row>
    <row r="7" spans="1:62" x14ac:dyDescent="0.3">
      <c r="A7" s="4" t="s">
        <v>293</v>
      </c>
      <c r="B7" s="4" t="s">
        <v>272</v>
      </c>
      <c r="C7" s="61">
        <v>25.5</v>
      </c>
      <c r="D7" s="61">
        <v>22.7</v>
      </c>
      <c r="E7" s="56">
        <v>151.542</v>
      </c>
      <c r="F7" s="56"/>
      <c r="G7" s="61" t="s">
        <v>271</v>
      </c>
      <c r="H7" s="14">
        <f t="shared" si="0"/>
        <v>149.04</v>
      </c>
      <c r="I7" s="14">
        <v>22.543127955263508</v>
      </c>
      <c r="J7" s="83">
        <f t="shared" si="1"/>
        <v>33.598277904524728</v>
      </c>
      <c r="K7" s="46">
        <v>2</v>
      </c>
      <c r="L7" s="105">
        <v>12.092343014903657</v>
      </c>
      <c r="M7" s="47">
        <v>4.1794903879075882</v>
      </c>
      <c r="N7" s="47">
        <v>19.684469701822717</v>
      </c>
      <c r="O7" s="90">
        <v>0.20898368039894016</v>
      </c>
      <c r="P7" s="53">
        <v>0.17952714389700689</v>
      </c>
      <c r="Q7" s="53">
        <v>0.29339369481827449</v>
      </c>
      <c r="R7" s="54">
        <v>1.1012444427008148</v>
      </c>
      <c r="S7" s="54">
        <v>1.4777792576857536</v>
      </c>
      <c r="T7" s="54">
        <v>5.583204799620531</v>
      </c>
      <c r="U7" s="54">
        <v>1.3861188058922456</v>
      </c>
      <c r="V7" s="54">
        <v>3.8764742185245549</v>
      </c>
      <c r="W7" s="54">
        <v>7.7132234578654639</v>
      </c>
      <c r="X7" s="54">
        <v>2.6119693903471894</v>
      </c>
      <c r="Y7" s="54">
        <v>1.5545751233560103</v>
      </c>
      <c r="Z7" s="54">
        <v>17.593808060495277</v>
      </c>
      <c r="AA7" s="54">
        <v>6.9734915017100372</v>
      </c>
      <c r="AB7" s="54">
        <v>30.444749419954881</v>
      </c>
      <c r="AC7" s="53">
        <v>0.50711401886104057</v>
      </c>
      <c r="AD7" s="54">
        <v>3.2865483385572687</v>
      </c>
      <c r="AE7" s="54">
        <v>7.010444630893657</v>
      </c>
      <c r="AF7" s="54">
        <v>11.72571189055488</v>
      </c>
      <c r="AG7" s="54">
        <v>1.4778367634544862</v>
      </c>
      <c r="AH7" s="109">
        <v>0</v>
      </c>
      <c r="AI7" s="71">
        <v>0</v>
      </c>
      <c r="AJ7" s="71">
        <v>0</v>
      </c>
      <c r="AK7" s="71">
        <v>0</v>
      </c>
      <c r="AL7" s="71">
        <v>0.47872517293590239</v>
      </c>
      <c r="AM7" s="71">
        <v>0.77825207688989562</v>
      </c>
      <c r="AN7" s="71">
        <v>0.37948816910607719</v>
      </c>
      <c r="AO7" s="71">
        <v>0.35578778612356382</v>
      </c>
      <c r="AP7" s="71">
        <v>0.1064186681708874</v>
      </c>
      <c r="AQ7" s="71">
        <v>0.40915595404209837</v>
      </c>
      <c r="AR7" s="71">
        <v>0</v>
      </c>
      <c r="AS7" s="71">
        <v>0</v>
      </c>
      <c r="AT7" s="71">
        <v>0</v>
      </c>
      <c r="AU7" s="71">
        <v>0</v>
      </c>
      <c r="AV7" s="71">
        <v>0</v>
      </c>
      <c r="AW7" s="71">
        <v>0</v>
      </c>
      <c r="AX7" s="71">
        <v>0</v>
      </c>
      <c r="AY7" s="71">
        <v>4.262614934047722</v>
      </c>
      <c r="AZ7" s="71">
        <v>0</v>
      </c>
      <c r="BA7" s="71">
        <v>0</v>
      </c>
      <c r="BB7" s="71">
        <v>0</v>
      </c>
      <c r="BC7" s="71">
        <v>0</v>
      </c>
      <c r="BD7" s="71">
        <v>0</v>
      </c>
      <c r="BE7" s="71">
        <v>0</v>
      </c>
      <c r="BF7" s="71">
        <v>0</v>
      </c>
      <c r="BG7" s="71">
        <v>0</v>
      </c>
      <c r="BH7" s="71">
        <v>0</v>
      </c>
      <c r="BI7" s="71">
        <v>0</v>
      </c>
      <c r="BJ7" s="71">
        <v>0</v>
      </c>
    </row>
    <row r="8" spans="1:62" x14ac:dyDescent="0.3">
      <c r="A8" s="4" t="s">
        <v>300</v>
      </c>
      <c r="B8" s="4" t="s">
        <v>272</v>
      </c>
      <c r="C8" s="61">
        <v>28.5</v>
      </c>
      <c r="D8" s="61">
        <v>24.5</v>
      </c>
      <c r="E8" s="56">
        <v>232.28299999999999</v>
      </c>
      <c r="F8" s="56"/>
      <c r="G8" s="61" t="s">
        <v>271</v>
      </c>
      <c r="H8" s="14">
        <f t="shared" si="0"/>
        <v>226.89299999999997</v>
      </c>
      <c r="I8" s="14">
        <v>28.385074041933773</v>
      </c>
      <c r="J8" s="83">
        <f t="shared" si="1"/>
        <v>64.403746045964795</v>
      </c>
      <c r="K8" s="46">
        <v>14.65</v>
      </c>
      <c r="L8" s="103">
        <v>134.35770779947632</v>
      </c>
      <c r="M8" s="47">
        <v>4.3827459788063257</v>
      </c>
      <c r="N8" s="47">
        <v>20.641758306277509</v>
      </c>
      <c r="O8" s="90">
        <v>2.1612290197738582</v>
      </c>
      <c r="P8" s="54">
        <v>0.62818512746478306</v>
      </c>
      <c r="Q8" s="54">
        <v>4.9001049191839563</v>
      </c>
      <c r="R8" s="54">
        <v>11.712603538021684</v>
      </c>
      <c r="S8" s="54">
        <v>16.780063402080497</v>
      </c>
      <c r="T8" s="54">
        <v>62.773134977306484</v>
      </c>
      <c r="U8" s="54">
        <v>10.092539163872186</v>
      </c>
      <c r="V8" s="54">
        <v>45.54383614583665</v>
      </c>
      <c r="W8" s="54">
        <v>56.633368327501081</v>
      </c>
      <c r="X8" s="54">
        <v>15.457953196485255</v>
      </c>
      <c r="Y8" s="54">
        <v>10.075465021423755</v>
      </c>
      <c r="Z8" s="53">
        <v>108.01199392366087</v>
      </c>
      <c r="AA8" s="54">
        <v>66.635829735435323</v>
      </c>
      <c r="AB8" s="54">
        <v>192.6130259189267</v>
      </c>
      <c r="AC8" s="54">
        <v>4.1952252198184414</v>
      </c>
      <c r="AD8" s="54">
        <v>11.207083850458996</v>
      </c>
      <c r="AE8" s="54">
        <v>30.127988287643255</v>
      </c>
      <c r="AF8" s="54">
        <v>61.137315050802528</v>
      </c>
      <c r="AG8" s="54">
        <v>3.6851153256825926</v>
      </c>
      <c r="AH8" s="109">
        <v>4.0471907792975328</v>
      </c>
      <c r="AI8" s="71">
        <v>0</v>
      </c>
      <c r="AJ8" s="71">
        <v>0</v>
      </c>
      <c r="AK8" s="71">
        <v>0</v>
      </c>
      <c r="AL8" s="71">
        <v>0.29403713956888239</v>
      </c>
      <c r="AM8" s="71">
        <v>1.1270168498517015</v>
      </c>
      <c r="AN8" s="71">
        <v>0.5896450900494572</v>
      </c>
      <c r="AO8" s="71">
        <v>0.62169896419795323</v>
      </c>
      <c r="AP8" s="71">
        <v>0</v>
      </c>
      <c r="AQ8" s="71">
        <v>0.53441786680767678</v>
      </c>
      <c r="AR8" s="71">
        <v>0</v>
      </c>
      <c r="AS8" s="71">
        <v>0</v>
      </c>
      <c r="AT8" s="71">
        <v>0</v>
      </c>
      <c r="AU8" s="71">
        <v>0</v>
      </c>
      <c r="AV8" s="71">
        <v>0</v>
      </c>
      <c r="AW8" s="71">
        <v>0</v>
      </c>
      <c r="AX8" s="71">
        <v>0</v>
      </c>
      <c r="AY8" s="71">
        <v>7.7781037924516907</v>
      </c>
      <c r="AZ8" s="71">
        <v>0</v>
      </c>
      <c r="BA8" s="71">
        <v>0</v>
      </c>
      <c r="BB8" s="71">
        <v>0</v>
      </c>
      <c r="BC8" s="71">
        <v>0</v>
      </c>
      <c r="BD8" s="71">
        <v>0</v>
      </c>
      <c r="BE8" s="71">
        <v>0</v>
      </c>
      <c r="BF8" s="71">
        <v>0</v>
      </c>
      <c r="BG8" s="71">
        <v>0</v>
      </c>
      <c r="BH8" s="71">
        <v>0.73371470707166819</v>
      </c>
      <c r="BI8" s="71">
        <v>0</v>
      </c>
      <c r="BJ8" s="71">
        <v>0</v>
      </c>
    </row>
    <row r="9" spans="1:62" x14ac:dyDescent="0.3">
      <c r="A9" s="4" t="s">
        <v>299</v>
      </c>
      <c r="B9" s="4" t="s">
        <v>272</v>
      </c>
      <c r="C9" s="61">
        <v>28</v>
      </c>
      <c r="D9" s="61">
        <v>24.8</v>
      </c>
      <c r="E9" s="56">
        <v>230.53700000000001</v>
      </c>
      <c r="F9" s="56"/>
      <c r="G9" s="61" t="s">
        <v>271</v>
      </c>
      <c r="H9" s="14">
        <f t="shared" si="0"/>
        <v>222.142</v>
      </c>
      <c r="I9" s="14">
        <v>26.827040938414132</v>
      </c>
      <c r="J9" s="83">
        <f t="shared" si="1"/>
        <v>59.594125281411927</v>
      </c>
      <c r="K9" s="46">
        <v>13.03</v>
      </c>
      <c r="L9" s="103">
        <v>79.436250422338262</v>
      </c>
      <c r="M9" s="47">
        <v>4.3719417080630771</v>
      </c>
      <c r="N9" s="47">
        <v>20.590872595256116</v>
      </c>
      <c r="O9" s="90">
        <v>1.4601111302068135</v>
      </c>
      <c r="P9" s="54">
        <v>0.47306078691053832</v>
      </c>
      <c r="Q9" s="54">
        <v>1.9576934093384619</v>
      </c>
      <c r="R9" s="54">
        <v>3.5951284689539906</v>
      </c>
      <c r="S9" s="54">
        <v>6.5332248488200761</v>
      </c>
      <c r="T9" s="54">
        <v>17.181056089169903</v>
      </c>
      <c r="U9" s="54">
        <v>5.0455736081370732</v>
      </c>
      <c r="V9" s="54">
        <v>15.289642733529273</v>
      </c>
      <c r="W9" s="54">
        <v>22.098711615641999</v>
      </c>
      <c r="X9" s="54">
        <v>5.3145441476879434</v>
      </c>
      <c r="Y9" s="54">
        <v>3.7769388931451267</v>
      </c>
      <c r="Z9" s="53">
        <v>34.850286522605749</v>
      </c>
      <c r="AA9" s="54">
        <v>21.904673198250414</v>
      </c>
      <c r="AB9" s="54">
        <v>63.821093313172732</v>
      </c>
      <c r="AC9" s="54">
        <v>2.0652386534499505</v>
      </c>
      <c r="AD9" s="54">
        <v>5.7549149837423155</v>
      </c>
      <c r="AE9" s="54">
        <v>11.525585901067586</v>
      </c>
      <c r="AF9" s="54">
        <v>19.761841778345104</v>
      </c>
      <c r="AG9" s="54">
        <v>2.476903552667642</v>
      </c>
      <c r="AH9" s="109">
        <v>2.0444350996007152</v>
      </c>
      <c r="AI9" s="71">
        <v>0</v>
      </c>
      <c r="AJ9" s="71">
        <v>0</v>
      </c>
      <c r="AK9" s="71">
        <v>0</v>
      </c>
      <c r="AL9" s="71">
        <v>0.78795195340936663</v>
      </c>
      <c r="AM9" s="71">
        <v>0</v>
      </c>
      <c r="AN9" s="71">
        <v>0</v>
      </c>
      <c r="AO9" s="71">
        <v>0.25856588206745934</v>
      </c>
      <c r="AP9" s="71">
        <v>0</v>
      </c>
      <c r="AQ9" s="71">
        <v>0.22456017956806604</v>
      </c>
      <c r="AR9" s="71">
        <v>0.28161336483149435</v>
      </c>
      <c r="AS9" s="71">
        <v>0</v>
      </c>
      <c r="AT9" s="71">
        <v>0</v>
      </c>
      <c r="AU9" s="71">
        <v>0</v>
      </c>
      <c r="AV9" s="71">
        <v>0</v>
      </c>
      <c r="AW9" s="71">
        <v>0</v>
      </c>
      <c r="AX9" s="71">
        <v>0</v>
      </c>
      <c r="AY9" s="71">
        <v>3.2243011048146513</v>
      </c>
      <c r="AZ9" s="71">
        <v>0</v>
      </c>
      <c r="BA9" s="71">
        <v>0</v>
      </c>
      <c r="BB9" s="71">
        <v>0</v>
      </c>
      <c r="BC9" s="71">
        <v>0</v>
      </c>
      <c r="BD9" s="71">
        <v>0</v>
      </c>
      <c r="BE9" s="71">
        <v>0</v>
      </c>
      <c r="BF9" s="71">
        <v>0</v>
      </c>
      <c r="BG9" s="71">
        <v>0</v>
      </c>
      <c r="BH9" s="71">
        <v>0</v>
      </c>
      <c r="BI9" s="71">
        <v>0</v>
      </c>
      <c r="BJ9" s="71">
        <v>0</v>
      </c>
    </row>
    <row r="10" spans="1:62" x14ac:dyDescent="0.3">
      <c r="A10" s="4" t="s">
        <v>296</v>
      </c>
      <c r="B10" s="4" t="s">
        <v>272</v>
      </c>
      <c r="C10" s="61">
        <v>27.5</v>
      </c>
      <c r="D10" s="61">
        <v>24.5</v>
      </c>
      <c r="E10" s="56">
        <v>249.089</v>
      </c>
      <c r="F10" s="56"/>
      <c r="G10" s="61" t="s">
        <v>271</v>
      </c>
      <c r="H10" s="14">
        <f t="shared" si="0"/>
        <v>242.024</v>
      </c>
      <c r="I10" s="14">
        <v>34.651547591646001</v>
      </c>
      <c r="J10" s="83">
        <f t="shared" si="1"/>
        <v>83.865061543205314</v>
      </c>
      <c r="K10" s="46">
        <v>25.23</v>
      </c>
      <c r="L10" s="103">
        <v>576.0195983852509</v>
      </c>
      <c r="M10" s="47">
        <v>1.8438337506285698</v>
      </c>
      <c r="N10" s="47">
        <v>12.680937827206153</v>
      </c>
      <c r="O10" s="90">
        <v>8.6203862839188172</v>
      </c>
      <c r="P10" s="54">
        <v>1.8853800302058896</v>
      </c>
      <c r="Q10" s="54">
        <v>24.296437010961682</v>
      </c>
      <c r="R10" s="54">
        <v>40.815632456844469</v>
      </c>
      <c r="S10" s="54">
        <v>71.582011095721626</v>
      </c>
      <c r="T10" s="54">
        <v>224.43237856828227</v>
      </c>
      <c r="U10" s="54">
        <v>32.993347905978865</v>
      </c>
      <c r="V10" s="54">
        <v>186.67467030160336</v>
      </c>
      <c r="W10" s="54">
        <v>169.68578708985277</v>
      </c>
      <c r="X10" s="54">
        <v>50.475182702758417</v>
      </c>
      <c r="Y10" s="54">
        <v>50.600561093371375</v>
      </c>
      <c r="Z10" s="53">
        <v>287.6162035799249</v>
      </c>
      <c r="AA10" s="54">
        <v>210.59189178444947</v>
      </c>
      <c r="AB10" s="54">
        <v>504.74261627799626</v>
      </c>
      <c r="AC10" s="54">
        <v>15.223970997743777</v>
      </c>
      <c r="AD10" s="54">
        <v>43.149682367012467</v>
      </c>
      <c r="AE10" s="54">
        <v>96.524888157240369</v>
      </c>
      <c r="AF10" s="54">
        <v>127.273240331179</v>
      </c>
      <c r="AG10" s="54">
        <v>9.6403013193578673</v>
      </c>
      <c r="AH10" s="109">
        <v>0</v>
      </c>
      <c r="AI10" s="71">
        <v>0</v>
      </c>
      <c r="AJ10" s="71">
        <v>0</v>
      </c>
      <c r="AK10" s="71">
        <v>0</v>
      </c>
      <c r="AL10" s="71">
        <v>0</v>
      </c>
      <c r="AM10" s="71">
        <v>0</v>
      </c>
      <c r="AN10" s="71">
        <v>0.21012066365007542</v>
      </c>
      <c r="AO10" s="71">
        <v>0.2757466063348416</v>
      </c>
      <c r="AP10" s="71">
        <v>0</v>
      </c>
      <c r="AQ10" s="71">
        <v>0.38690799396681747</v>
      </c>
      <c r="AR10" s="71">
        <v>0</v>
      </c>
      <c r="AS10" s="71">
        <v>0</v>
      </c>
      <c r="AT10" s="71">
        <v>0</v>
      </c>
      <c r="AU10" s="71">
        <v>0</v>
      </c>
      <c r="AV10" s="71">
        <v>0</v>
      </c>
      <c r="AW10" s="71">
        <v>0</v>
      </c>
      <c r="AX10" s="71">
        <v>0</v>
      </c>
      <c r="AY10" s="71">
        <v>2.9032053943749445</v>
      </c>
      <c r="AZ10" s="71">
        <v>0</v>
      </c>
      <c r="BA10" s="71">
        <v>0</v>
      </c>
      <c r="BB10" s="71">
        <v>0</v>
      </c>
      <c r="BC10" s="71">
        <v>0</v>
      </c>
      <c r="BD10" s="71">
        <v>0</v>
      </c>
      <c r="BE10" s="71">
        <v>0</v>
      </c>
      <c r="BF10" s="71">
        <v>0</v>
      </c>
      <c r="BG10" s="71">
        <v>0</v>
      </c>
      <c r="BH10" s="71">
        <v>0</v>
      </c>
      <c r="BI10" s="71">
        <v>0</v>
      </c>
      <c r="BJ10" s="71">
        <v>0</v>
      </c>
    </row>
    <row r="11" spans="1:62" x14ac:dyDescent="0.3">
      <c r="A11" s="4" t="s">
        <v>294</v>
      </c>
      <c r="B11" s="4" t="s">
        <v>272</v>
      </c>
      <c r="C11" s="61">
        <v>26</v>
      </c>
      <c r="D11" s="61">
        <v>22.5</v>
      </c>
      <c r="E11" s="56">
        <v>193.09399999999999</v>
      </c>
      <c r="F11" s="56"/>
      <c r="G11" s="61" t="s">
        <v>271</v>
      </c>
      <c r="H11" s="14">
        <f t="shared" si="0"/>
        <v>190.339</v>
      </c>
      <c r="I11" s="14">
        <v>24.448492321488629</v>
      </c>
      <c r="J11" s="83">
        <f t="shared" si="1"/>
        <v>46.535015799798238</v>
      </c>
      <c r="K11" s="46">
        <v>9</v>
      </c>
      <c r="L11" s="103">
        <v>41.288025371211901</v>
      </c>
      <c r="M11" s="47">
        <v>4.2678232027780272</v>
      </c>
      <c r="N11" s="47">
        <v>20.100497603938404</v>
      </c>
      <c r="O11" s="90">
        <v>1.747903654507333</v>
      </c>
      <c r="P11" s="53">
        <v>0.26204011215436868</v>
      </c>
      <c r="Q11" s="53">
        <v>2.0342064922191962</v>
      </c>
      <c r="R11" s="54">
        <v>3.939556730630736</v>
      </c>
      <c r="S11" s="54">
        <v>7.7492878558070801</v>
      </c>
      <c r="T11" s="54">
        <v>24.399224640411003</v>
      </c>
      <c r="U11" s="54">
        <v>6.0845043689363472</v>
      </c>
      <c r="V11" s="54">
        <v>23.961231072931113</v>
      </c>
      <c r="W11" s="54">
        <v>35.129244553694633</v>
      </c>
      <c r="X11" s="54">
        <v>10.247476944392901</v>
      </c>
      <c r="Y11" s="54">
        <v>8.1143996449239069</v>
      </c>
      <c r="Z11" s="54">
        <v>69.34771090248492</v>
      </c>
      <c r="AA11" s="54">
        <v>34.855372044260669</v>
      </c>
      <c r="AB11" s="54">
        <v>113.87722602843931</v>
      </c>
      <c r="AC11" s="53">
        <v>2.0033670375456873</v>
      </c>
      <c r="AD11" s="54">
        <v>7.9077617241409168</v>
      </c>
      <c r="AE11" s="54">
        <v>13.590664694948883</v>
      </c>
      <c r="AF11" s="54">
        <v>39.550824241758576</v>
      </c>
      <c r="AG11" s="54">
        <v>2.8109302327942562</v>
      </c>
      <c r="AH11" s="109">
        <v>1.572509364362725</v>
      </c>
      <c r="AI11" s="71">
        <v>0</v>
      </c>
      <c r="AJ11" s="71">
        <v>0</v>
      </c>
      <c r="AK11" s="71">
        <v>0</v>
      </c>
      <c r="AL11" s="71">
        <v>0.99866833777220743</v>
      </c>
      <c r="AM11" s="71">
        <v>0.81367584853148534</v>
      </c>
      <c r="AN11" s="71">
        <v>0.34624784584051382</v>
      </c>
      <c r="AO11" s="71">
        <v>0.44917750274165752</v>
      </c>
      <c r="AP11" s="71">
        <v>0</v>
      </c>
      <c r="AQ11" s="71">
        <v>0</v>
      </c>
      <c r="AR11" s="71">
        <v>0.35990378855599892</v>
      </c>
      <c r="AS11" s="71">
        <v>0</v>
      </c>
      <c r="AT11" s="71">
        <v>0</v>
      </c>
      <c r="AU11" s="71">
        <v>0</v>
      </c>
      <c r="AV11" s="71">
        <v>0</v>
      </c>
      <c r="AW11" s="71">
        <v>0</v>
      </c>
      <c r="AX11" s="71">
        <v>0</v>
      </c>
      <c r="AY11" s="71">
        <v>5.8642098957709354</v>
      </c>
      <c r="AZ11" s="71">
        <v>0</v>
      </c>
      <c r="BA11" s="71">
        <v>0</v>
      </c>
      <c r="BB11" s="71">
        <v>0</v>
      </c>
      <c r="BC11" s="71">
        <v>0</v>
      </c>
      <c r="BD11" s="71">
        <v>0</v>
      </c>
      <c r="BE11" s="71">
        <v>0</v>
      </c>
      <c r="BF11" s="71">
        <v>0</v>
      </c>
      <c r="BG11" s="71">
        <v>0</v>
      </c>
      <c r="BH11" s="71">
        <v>0</v>
      </c>
      <c r="BI11" s="71">
        <v>0</v>
      </c>
      <c r="BJ11" s="71">
        <v>0</v>
      </c>
    </row>
    <row r="12" spans="1:62" x14ac:dyDescent="0.3">
      <c r="A12" s="4" t="s">
        <v>297</v>
      </c>
      <c r="B12" s="4" t="s">
        <v>272</v>
      </c>
      <c r="C12" s="61">
        <v>27.5</v>
      </c>
      <c r="D12" s="61">
        <v>24</v>
      </c>
      <c r="E12" s="56">
        <v>207.34899999999999</v>
      </c>
      <c r="F12" s="56"/>
      <c r="G12" s="61" t="s">
        <v>271</v>
      </c>
      <c r="H12" s="14">
        <f t="shared" si="0"/>
        <v>200.22</v>
      </c>
      <c r="I12" s="14">
        <v>30.179125430667263</v>
      </c>
      <c r="J12" s="83">
        <f t="shared" si="1"/>
        <v>60.42464493728199</v>
      </c>
      <c r="K12" s="53">
        <v>2.7790922953972372</v>
      </c>
      <c r="L12" s="103">
        <v>141.30673501658222</v>
      </c>
      <c r="M12" s="47">
        <v>4.9212316717736702</v>
      </c>
      <c r="N12" s="47">
        <v>23.177906095670409</v>
      </c>
      <c r="O12" s="90">
        <v>2.21</v>
      </c>
      <c r="P12" s="54">
        <v>0.85782073406325998</v>
      </c>
      <c r="Q12" s="54">
        <v>4.1237673358117704</v>
      </c>
      <c r="R12" s="54">
        <v>8.0694083519588506</v>
      </c>
      <c r="S12" s="53">
        <v>14.260170634986988</v>
      </c>
      <c r="T12" s="54">
        <v>44.580747374684194</v>
      </c>
      <c r="U12" s="54">
        <v>8.214601945787356</v>
      </c>
      <c r="V12" s="54">
        <v>34.86036420216017</v>
      </c>
      <c r="W12" s="54">
        <v>50.053464650695766</v>
      </c>
      <c r="X12" s="54">
        <v>12.943627316461775</v>
      </c>
      <c r="Y12" s="54">
        <v>9.6084030114847394</v>
      </c>
      <c r="Z12" s="54">
        <v>88.84032913589958</v>
      </c>
      <c r="AA12" s="54">
        <v>47.881000968561651</v>
      </c>
      <c r="AB12" s="54">
        <v>158.55102385691362</v>
      </c>
      <c r="AC12" s="54">
        <v>3.1918619508088697</v>
      </c>
      <c r="AD12" s="54">
        <v>10.477243118956363</v>
      </c>
      <c r="AE12" s="54">
        <v>18.675075130176552</v>
      </c>
      <c r="AF12" s="54">
        <v>52.694170919803383</v>
      </c>
      <c r="AG12" s="54">
        <v>3.7809826090320255</v>
      </c>
      <c r="AH12" s="109">
        <v>0</v>
      </c>
      <c r="AI12" s="71">
        <v>0</v>
      </c>
      <c r="AJ12" s="71">
        <v>0</v>
      </c>
      <c r="AK12" s="71">
        <v>0</v>
      </c>
      <c r="AL12" s="71">
        <v>1.0832907451464149</v>
      </c>
      <c r="AM12" s="71">
        <v>0.91658485933804301</v>
      </c>
      <c r="AN12" s="71">
        <v>0.38667430316914841</v>
      </c>
      <c r="AO12" s="71">
        <v>0.49692483919288039</v>
      </c>
      <c r="AP12" s="71">
        <v>0</v>
      </c>
      <c r="AQ12" s="71">
        <v>0</v>
      </c>
      <c r="AR12" s="71">
        <v>0.46038503867491132</v>
      </c>
      <c r="AS12" s="71">
        <v>0</v>
      </c>
      <c r="AT12" s="71">
        <v>0</v>
      </c>
      <c r="AU12" s="71">
        <v>0</v>
      </c>
      <c r="AV12" s="71">
        <v>0</v>
      </c>
      <c r="AW12" s="71">
        <v>0</v>
      </c>
      <c r="AX12" s="71">
        <v>0</v>
      </c>
      <c r="AY12" s="71">
        <v>5.9153364121223424</v>
      </c>
      <c r="AZ12" s="71">
        <v>0</v>
      </c>
      <c r="BA12" s="71">
        <v>0</v>
      </c>
      <c r="BB12" s="71">
        <v>0</v>
      </c>
      <c r="BC12" s="71">
        <v>0</v>
      </c>
      <c r="BD12" s="71">
        <v>0</v>
      </c>
      <c r="BE12" s="71">
        <v>0</v>
      </c>
      <c r="BF12" s="71">
        <v>0</v>
      </c>
      <c r="BG12" s="71">
        <v>0</v>
      </c>
      <c r="BH12" s="71">
        <v>0</v>
      </c>
      <c r="BI12" s="71">
        <v>0</v>
      </c>
      <c r="BJ12" s="71">
        <v>0</v>
      </c>
    </row>
    <row r="13" spans="1:62" x14ac:dyDescent="0.3">
      <c r="A13" s="4" t="s">
        <v>298</v>
      </c>
      <c r="B13" s="4" t="s">
        <v>272</v>
      </c>
      <c r="C13" s="61">
        <v>27.5</v>
      </c>
      <c r="D13" s="61">
        <v>24</v>
      </c>
      <c r="E13" s="56">
        <v>199.255</v>
      </c>
      <c r="F13" s="56"/>
      <c r="G13" s="61" t="s">
        <v>268</v>
      </c>
      <c r="H13" s="14">
        <f t="shared" si="0"/>
        <v>196.85899999999998</v>
      </c>
      <c r="I13" s="40"/>
      <c r="J13" s="83"/>
      <c r="L13" s="106"/>
      <c r="M13" s="58"/>
      <c r="N13" s="8"/>
    </row>
    <row r="14" spans="1:62" s="2" customFormat="1" x14ac:dyDescent="0.3">
      <c r="A14" s="621" t="s">
        <v>301</v>
      </c>
      <c r="B14" s="621" t="s">
        <v>272</v>
      </c>
      <c r="C14" s="622">
        <v>28.5</v>
      </c>
      <c r="D14" s="622">
        <v>25</v>
      </c>
      <c r="E14" s="623">
        <v>250.34899999999999</v>
      </c>
      <c r="F14" s="623"/>
      <c r="G14" s="622" t="s">
        <v>271</v>
      </c>
      <c r="H14" s="19">
        <f t="shared" si="0"/>
        <v>243.83499999999998</v>
      </c>
      <c r="I14" s="19">
        <v>29.668702732888608</v>
      </c>
      <c r="J14" s="624">
        <f t="shared" si="1"/>
        <v>72.342681308738932</v>
      </c>
      <c r="K14" s="625">
        <v>12.52</v>
      </c>
      <c r="L14" s="626">
        <v>94.725754011850583</v>
      </c>
      <c r="M14" s="627">
        <v>4.6486183588564094</v>
      </c>
      <c r="N14" s="627">
        <v>21.893958054071998</v>
      </c>
      <c r="O14" s="628">
        <v>1.7313613016481368</v>
      </c>
      <c r="P14" s="629">
        <v>0.64927248486543343</v>
      </c>
      <c r="Q14" s="629">
        <v>3.4639237750710654</v>
      </c>
      <c r="R14" s="629">
        <v>6.5773818368531289</v>
      </c>
      <c r="S14" s="630">
        <v>9.0187626399395313</v>
      </c>
      <c r="T14" s="629">
        <v>34.010684667077818</v>
      </c>
      <c r="U14" s="629">
        <v>5.8020833346427763</v>
      </c>
      <c r="V14" s="629">
        <v>27.851534157099511</v>
      </c>
      <c r="W14" s="629">
        <v>33.571357575531522</v>
      </c>
      <c r="X14" s="629">
        <v>8.8653666335172581</v>
      </c>
      <c r="Y14" s="629">
        <v>12.337371651819133</v>
      </c>
      <c r="Z14" s="629">
        <v>69.940941096743501</v>
      </c>
      <c r="AA14" s="629">
        <v>44.793826750405032</v>
      </c>
      <c r="AB14" s="629">
        <v>134.6076709817967</v>
      </c>
      <c r="AC14" s="629">
        <v>2.6407102958129185</v>
      </c>
      <c r="AD14" s="629">
        <v>8.9166001361704197</v>
      </c>
      <c r="AE14" s="629">
        <v>20.556588492257049</v>
      </c>
      <c r="AF14" s="629">
        <v>47.579001377071549</v>
      </c>
      <c r="AG14" s="629">
        <v>3.7233049309340345</v>
      </c>
      <c r="AH14" s="631">
        <v>0</v>
      </c>
      <c r="AI14" s="632">
        <v>0</v>
      </c>
      <c r="AJ14" s="632">
        <v>0</v>
      </c>
      <c r="AK14" s="632">
        <v>0</v>
      </c>
      <c r="AL14" s="632">
        <v>0.55348746081504707</v>
      </c>
      <c r="AM14" s="632">
        <v>1.2059128498276572</v>
      </c>
      <c r="AN14" s="632">
        <v>0.47841813359054741</v>
      </c>
      <c r="AO14" s="632">
        <v>0.43563720761996633</v>
      </c>
      <c r="AP14" s="632">
        <v>0.21219857728478422</v>
      </c>
      <c r="AQ14" s="632">
        <v>0.44483361466120092</v>
      </c>
      <c r="AR14" s="632">
        <v>0</v>
      </c>
      <c r="AS14" s="632">
        <v>0</v>
      </c>
      <c r="AT14" s="632">
        <v>0</v>
      </c>
      <c r="AU14" s="632">
        <v>0</v>
      </c>
      <c r="AV14" s="632">
        <v>0</v>
      </c>
      <c r="AW14" s="632">
        <v>0</v>
      </c>
      <c r="AX14" s="632">
        <v>0</v>
      </c>
      <c r="AY14" s="632">
        <v>4.9301350019149215</v>
      </c>
      <c r="AZ14" s="632">
        <v>0</v>
      </c>
      <c r="BA14" s="632">
        <v>0</v>
      </c>
      <c r="BB14" s="632">
        <v>0</v>
      </c>
      <c r="BC14" s="632">
        <v>0</v>
      </c>
      <c r="BD14" s="632">
        <v>0</v>
      </c>
      <c r="BE14" s="632">
        <v>0</v>
      </c>
      <c r="BF14" s="632">
        <v>0</v>
      </c>
      <c r="BG14" s="632">
        <v>0</v>
      </c>
      <c r="BH14" s="632">
        <v>0</v>
      </c>
      <c r="BI14" s="632">
        <v>0</v>
      </c>
      <c r="BJ14" s="632">
        <v>0</v>
      </c>
    </row>
    <row r="15" spans="1:62" x14ac:dyDescent="0.3">
      <c r="A15" s="4" t="s">
        <v>290</v>
      </c>
      <c r="B15" s="4" t="s">
        <v>312</v>
      </c>
      <c r="C15" s="61">
        <v>24.5</v>
      </c>
      <c r="D15" s="61">
        <v>21.5</v>
      </c>
      <c r="E15" s="56">
        <v>142.166</v>
      </c>
      <c r="F15" s="56"/>
      <c r="G15" s="61" t="s">
        <v>271</v>
      </c>
      <c r="H15" s="14">
        <v>1.2140000000000022</v>
      </c>
      <c r="I15" s="14">
        <v>20.263591433278563</v>
      </c>
      <c r="J15" s="83">
        <f t="shared" si="1"/>
        <v>0.24600000000000222</v>
      </c>
      <c r="K15" s="55">
        <v>5.4</v>
      </c>
      <c r="L15" s="104"/>
      <c r="M15" s="57"/>
      <c r="N15" s="8"/>
      <c r="P15" s="53">
        <v>1.1410436050905206</v>
      </c>
      <c r="Q15" s="54">
        <v>0.68460371985245816</v>
      </c>
      <c r="R15" s="53">
        <v>3.0116406796873103</v>
      </c>
      <c r="S15" s="53">
        <v>4.1537359790546073</v>
      </c>
      <c r="T15" s="54">
        <v>18.872959537734488</v>
      </c>
      <c r="U15" s="54">
        <v>4.0401558341901112</v>
      </c>
      <c r="V15" s="54">
        <v>12.708887877228388</v>
      </c>
      <c r="W15" s="53">
        <v>19.815641693369805</v>
      </c>
      <c r="X15" s="54">
        <v>6.858300358741058</v>
      </c>
      <c r="Y15" s="54">
        <v>3.6533083757153078</v>
      </c>
      <c r="Z15" s="54">
        <v>44.679177852092074</v>
      </c>
      <c r="AA15" s="54">
        <v>19.278455614226537</v>
      </c>
      <c r="AB15" s="54">
        <v>77.457494329607471</v>
      </c>
      <c r="AC15" s="54">
        <v>1.9031805418183998</v>
      </c>
      <c r="AD15" s="54">
        <v>8.8666451644839999</v>
      </c>
      <c r="AE15" s="54">
        <v>20.546934643536595</v>
      </c>
      <c r="AF15" s="54">
        <v>28.972095074022711</v>
      </c>
      <c r="AG15" s="54">
        <v>4.410108522083279</v>
      </c>
      <c r="AH15" s="109">
        <v>0</v>
      </c>
      <c r="AI15" s="71">
        <v>0</v>
      </c>
      <c r="AJ15" s="71">
        <v>0</v>
      </c>
      <c r="AK15" s="71">
        <v>0</v>
      </c>
      <c r="AL15" s="71">
        <v>2.2643500378084829</v>
      </c>
      <c r="AM15" s="71">
        <v>3.4982652578457656</v>
      </c>
      <c r="AN15" s="71">
        <v>1.4274352100089367</v>
      </c>
      <c r="AO15" s="71">
        <v>1.3710387021378978</v>
      </c>
      <c r="AP15" s="71">
        <v>0.39461057262665838</v>
      </c>
      <c r="AQ15" s="71">
        <v>0</v>
      </c>
      <c r="AR15" s="71">
        <v>3.9528582808664812</v>
      </c>
      <c r="AS15" s="71">
        <v>0</v>
      </c>
      <c r="AT15" s="71">
        <v>0</v>
      </c>
      <c r="AU15" s="71">
        <v>0.56084416030796735</v>
      </c>
      <c r="AV15" s="71">
        <v>0</v>
      </c>
      <c r="AW15" s="71">
        <v>0</v>
      </c>
      <c r="AX15" s="71">
        <v>0</v>
      </c>
      <c r="AY15" s="71">
        <v>49.300320260090011</v>
      </c>
      <c r="AZ15" s="71">
        <v>2.7369115928491428</v>
      </c>
      <c r="BA15" s="71">
        <v>0.41092321440846913</v>
      </c>
      <c r="BB15" s="71">
        <v>0</v>
      </c>
      <c r="BC15" s="71">
        <v>0</v>
      </c>
      <c r="BD15" s="71">
        <v>0</v>
      </c>
      <c r="BE15" s="71">
        <v>0</v>
      </c>
      <c r="BF15" s="71">
        <v>0</v>
      </c>
      <c r="BG15" s="71">
        <v>0</v>
      </c>
      <c r="BH15" s="71">
        <v>0</v>
      </c>
      <c r="BI15" s="71">
        <v>0</v>
      </c>
      <c r="BJ15" s="71">
        <v>0</v>
      </c>
    </row>
    <row r="16" spans="1:62" x14ac:dyDescent="0.3">
      <c r="A16" s="4" t="s">
        <v>291</v>
      </c>
      <c r="B16" s="4" t="s">
        <v>312</v>
      </c>
      <c r="C16" s="61">
        <v>24.8</v>
      </c>
      <c r="D16" s="61">
        <v>21.8</v>
      </c>
      <c r="E16" s="56">
        <v>151.28200000000001</v>
      </c>
      <c r="F16" s="56"/>
      <c r="G16" s="61" t="s">
        <v>271</v>
      </c>
      <c r="H16" s="14">
        <v>0.92999999999999972</v>
      </c>
      <c r="I16" s="14">
        <v>21.397849462365389</v>
      </c>
      <c r="J16" s="83">
        <f t="shared" si="1"/>
        <v>0.19899999999999807</v>
      </c>
      <c r="K16" s="55">
        <v>9.1999999999999993</v>
      </c>
      <c r="L16" s="104"/>
      <c r="M16" s="57"/>
      <c r="N16" s="8"/>
      <c r="P16" s="53">
        <v>0.30906745112472284</v>
      </c>
      <c r="Q16" s="54">
        <v>1.0980207624429481</v>
      </c>
      <c r="R16" s="53">
        <v>3.9857317082014148</v>
      </c>
      <c r="S16" s="53">
        <v>6.8051294508639053</v>
      </c>
      <c r="T16" s="54">
        <v>26.275248779613609</v>
      </c>
      <c r="U16" s="54">
        <v>5.2968102329180082</v>
      </c>
      <c r="V16" s="54">
        <v>23.81666748256777</v>
      </c>
      <c r="W16" s="53">
        <v>27.012749253309046</v>
      </c>
      <c r="X16" s="54">
        <v>8.831532550066548</v>
      </c>
      <c r="Y16" s="54">
        <v>12.514741777384554</v>
      </c>
      <c r="Z16" s="54">
        <v>60.525003440311053</v>
      </c>
      <c r="AA16" s="54">
        <v>32.421611900382203</v>
      </c>
      <c r="AB16" s="54">
        <v>94.510473913032314</v>
      </c>
      <c r="AC16" s="54">
        <v>1.5290574954294402</v>
      </c>
      <c r="AD16" s="54">
        <v>7.7802135070855982</v>
      </c>
      <c r="AE16" s="54">
        <v>12.614289604309146</v>
      </c>
      <c r="AF16" s="54">
        <v>34.344377418055892</v>
      </c>
      <c r="AG16" s="54">
        <v>2.8524389142801754</v>
      </c>
    </row>
    <row r="17" spans="1:62" x14ac:dyDescent="0.3">
      <c r="A17" s="4" t="s">
        <v>295</v>
      </c>
      <c r="B17" s="4" t="s">
        <v>312</v>
      </c>
      <c r="C17" s="61">
        <v>27.2</v>
      </c>
      <c r="D17" s="61">
        <v>24</v>
      </c>
      <c r="E17" s="56">
        <v>221.67</v>
      </c>
      <c r="F17" s="56"/>
      <c r="G17" s="61" t="s">
        <v>271</v>
      </c>
      <c r="H17" s="14">
        <v>2.416999999999998</v>
      </c>
      <c r="I17" s="14">
        <v>26.603227141083892</v>
      </c>
      <c r="J17" s="83">
        <f t="shared" si="1"/>
        <v>0.64299999999999713</v>
      </c>
      <c r="K17" s="55">
        <v>19.7</v>
      </c>
      <c r="L17" s="104"/>
      <c r="M17" s="57"/>
      <c r="N17" s="8"/>
      <c r="P17" s="53">
        <v>2.166785964802981</v>
      </c>
      <c r="Q17" s="54">
        <v>9.5332217493892983</v>
      </c>
      <c r="R17" s="53">
        <v>17.476041374439728</v>
      </c>
      <c r="S17" s="53">
        <v>31.759340567216562</v>
      </c>
      <c r="T17" s="54">
        <v>85.498620513361914</v>
      </c>
      <c r="U17" s="54">
        <v>15.588651799750698</v>
      </c>
      <c r="V17" s="54">
        <v>75.306032788197172</v>
      </c>
      <c r="W17" s="53">
        <v>84.963735140493299</v>
      </c>
      <c r="X17" s="54">
        <v>23.889990835283669</v>
      </c>
      <c r="Y17" s="54">
        <v>20.16676607704488</v>
      </c>
      <c r="Z17" s="54">
        <v>162.65885743953558</v>
      </c>
      <c r="AA17" s="54">
        <v>90.439424073761955</v>
      </c>
      <c r="AB17" s="54">
        <v>259.74089289167421</v>
      </c>
      <c r="AC17" s="54">
        <v>5.6248831914729172</v>
      </c>
      <c r="AD17" s="54">
        <v>25.870380411182254</v>
      </c>
      <c r="AE17" s="54">
        <v>33.788044987090458</v>
      </c>
      <c r="AF17" s="54">
        <v>85.851156869027918</v>
      </c>
      <c r="AG17" s="54">
        <v>12.233615011208386</v>
      </c>
      <c r="AH17" s="109">
        <v>0</v>
      </c>
      <c r="AI17" s="71">
        <v>0</v>
      </c>
      <c r="AJ17" s="71">
        <v>0</v>
      </c>
      <c r="AK17" s="71">
        <v>2.4147853502429779</v>
      </c>
      <c r="AL17" s="71">
        <v>3.556693611473273</v>
      </c>
      <c r="AM17" s="71">
        <v>4.9529012961116656</v>
      </c>
      <c r="AN17" s="71">
        <v>1.5841121251629728</v>
      </c>
      <c r="AO17" s="71">
        <v>2.0208187744458934</v>
      </c>
      <c r="AP17" s="71">
        <v>0.81481095176010443</v>
      </c>
      <c r="AQ17" s="71">
        <v>2.156182529335072</v>
      </c>
      <c r="AR17" s="71">
        <v>7.1904231919625747</v>
      </c>
      <c r="AS17" s="71">
        <v>0</v>
      </c>
      <c r="AT17" s="71">
        <v>0</v>
      </c>
      <c r="AU17" s="71">
        <v>0</v>
      </c>
      <c r="AV17" s="71">
        <v>0</v>
      </c>
      <c r="AW17" s="71">
        <v>0</v>
      </c>
      <c r="AX17" s="71">
        <v>0</v>
      </c>
      <c r="AY17" s="71">
        <v>68.6138372574584</v>
      </c>
      <c r="AZ17" s="71">
        <v>11.080827977605646</v>
      </c>
      <c r="BA17" s="71">
        <v>0.49151499348109523</v>
      </c>
      <c r="BB17" s="71">
        <v>0</v>
      </c>
      <c r="BC17" s="71">
        <v>0</v>
      </c>
      <c r="BD17" s="71">
        <v>0</v>
      </c>
      <c r="BE17" s="71">
        <v>0.45865971316818777</v>
      </c>
      <c r="BF17" s="71">
        <v>0</v>
      </c>
      <c r="BG17" s="71">
        <v>0</v>
      </c>
      <c r="BH17" s="71">
        <v>0</v>
      </c>
      <c r="BI17" s="71">
        <v>0</v>
      </c>
      <c r="BJ17" s="71">
        <v>0</v>
      </c>
    </row>
    <row r="18" spans="1:62" x14ac:dyDescent="0.3">
      <c r="A18" s="4" t="s">
        <v>308</v>
      </c>
      <c r="B18" s="4" t="s">
        <v>312</v>
      </c>
      <c r="C18" s="61">
        <v>23</v>
      </c>
      <c r="D18" s="61">
        <v>20</v>
      </c>
      <c r="E18" s="56">
        <v>111.90900000000001</v>
      </c>
      <c r="F18" s="56"/>
      <c r="G18" s="61" t="s">
        <v>271</v>
      </c>
      <c r="H18" s="14">
        <v>0.78999999999999915</v>
      </c>
      <c r="I18" s="14"/>
      <c r="J18" s="83"/>
      <c r="K18" s="14"/>
      <c r="L18" s="104"/>
      <c r="M18" s="57"/>
      <c r="N18" s="8"/>
    </row>
    <row r="19" spans="1:62" x14ac:dyDescent="0.3">
      <c r="A19" s="4" t="s">
        <v>292</v>
      </c>
      <c r="B19" s="4" t="s">
        <v>312</v>
      </c>
      <c r="C19" s="61">
        <v>25</v>
      </c>
      <c r="D19" s="61">
        <v>22.5</v>
      </c>
      <c r="E19" s="56">
        <v>180.15</v>
      </c>
      <c r="F19" s="56"/>
      <c r="G19" s="61" t="s">
        <v>271</v>
      </c>
      <c r="H19" s="14">
        <v>2.1819999999999986</v>
      </c>
      <c r="I19" s="14">
        <v>35.059578368469182</v>
      </c>
      <c r="J19" s="83">
        <f t="shared" si="1"/>
        <v>0.76499999999999702</v>
      </c>
      <c r="L19" s="104"/>
      <c r="M19" s="57"/>
      <c r="N19" s="8"/>
      <c r="AH19" s="109">
        <v>1.1305438637192191</v>
      </c>
      <c r="AI19" s="71">
        <v>0</v>
      </c>
      <c r="AJ19" s="71">
        <v>0</v>
      </c>
      <c r="AK19" s="71">
        <v>0</v>
      </c>
      <c r="AL19" s="71">
        <v>0.92963908129784911</v>
      </c>
      <c r="AM19" s="71">
        <v>2.1080380004717894</v>
      </c>
      <c r="AN19" s="71">
        <v>0.70017316806416341</v>
      </c>
      <c r="AO19" s="71">
        <v>0.7292745169522421</v>
      </c>
      <c r="AP19" s="71">
        <v>0.46110098432373314</v>
      </c>
      <c r="AQ19" s="71">
        <v>0.82136347065257032</v>
      </c>
      <c r="AR19" s="71">
        <v>0.83781132722866758</v>
      </c>
      <c r="AS19" s="71">
        <v>0</v>
      </c>
      <c r="AT19" s="71">
        <v>0</v>
      </c>
      <c r="AU19" s="71">
        <v>0</v>
      </c>
      <c r="AV19" s="71">
        <v>0</v>
      </c>
      <c r="AW19" s="71">
        <v>0</v>
      </c>
      <c r="AX19" s="71">
        <v>0</v>
      </c>
      <c r="AY19" s="71">
        <v>9.8413098582488043</v>
      </c>
      <c r="AZ19" s="71">
        <v>1.9673524050524331</v>
      </c>
      <c r="BA19" s="71">
        <v>0</v>
      </c>
      <c r="BB19" s="71">
        <v>0</v>
      </c>
      <c r="BC19" s="71">
        <v>0</v>
      </c>
      <c r="BD19" s="71">
        <v>0</v>
      </c>
      <c r="BE19" s="71">
        <v>0</v>
      </c>
      <c r="BF19" s="71">
        <v>0</v>
      </c>
      <c r="BG19" s="71">
        <v>0</v>
      </c>
      <c r="BH19" s="71">
        <v>0</v>
      </c>
      <c r="BI19" s="71">
        <v>0</v>
      </c>
      <c r="BJ19" s="71">
        <v>0</v>
      </c>
    </row>
    <row r="20" spans="1:62" x14ac:dyDescent="0.3">
      <c r="A20" s="4" t="s">
        <v>293</v>
      </c>
      <c r="B20" s="4" t="s">
        <v>312</v>
      </c>
      <c r="C20" s="61">
        <v>25.5</v>
      </c>
      <c r="D20" s="61">
        <v>22.7</v>
      </c>
      <c r="E20" s="56">
        <v>151.542</v>
      </c>
      <c r="F20" s="56"/>
      <c r="G20" s="61" t="s">
        <v>271</v>
      </c>
      <c r="H20" s="14">
        <v>1.0190000000000019</v>
      </c>
      <c r="I20" s="14">
        <v>25.220804710500587</v>
      </c>
      <c r="J20" s="83">
        <f t="shared" si="1"/>
        <v>0.25700000000000145</v>
      </c>
      <c r="K20" s="55">
        <v>7.1</v>
      </c>
      <c r="L20" s="104"/>
      <c r="M20" s="57"/>
      <c r="N20" s="8"/>
      <c r="P20" s="53">
        <v>0.6161104488894098</v>
      </c>
      <c r="Q20" s="54">
        <v>1.4144198859552146</v>
      </c>
      <c r="R20" s="53">
        <v>3.5053489637676525</v>
      </c>
      <c r="S20" s="53">
        <v>7.5469084009330132</v>
      </c>
      <c r="T20" s="54">
        <v>37.83942100861524</v>
      </c>
      <c r="U20" s="54">
        <v>9.4320467801767123</v>
      </c>
      <c r="V20" s="54">
        <v>25.453569885776211</v>
      </c>
      <c r="W20" s="53">
        <v>49.951889138087843</v>
      </c>
      <c r="X20" s="54">
        <v>16.709985988586034</v>
      </c>
      <c r="Y20" s="54">
        <v>17.132473428138898</v>
      </c>
      <c r="Z20" s="54">
        <v>120.67205851486256</v>
      </c>
      <c r="AA20" s="54">
        <v>47.451373080125052</v>
      </c>
      <c r="AB20" s="54">
        <v>203.74317159485508</v>
      </c>
      <c r="AC20" s="54">
        <v>2.783932223411294</v>
      </c>
      <c r="AD20" s="54">
        <v>23.075950746292168</v>
      </c>
      <c r="AE20" s="54">
        <v>44.638937543224898</v>
      </c>
      <c r="AF20" s="54">
        <v>78.596030535423111</v>
      </c>
      <c r="AG20" s="54">
        <v>9.2953670120576337</v>
      </c>
    </row>
    <row r="21" spans="1:62" x14ac:dyDescent="0.3">
      <c r="A21" s="4" t="s">
        <v>300</v>
      </c>
      <c r="B21" s="4" t="s">
        <v>312</v>
      </c>
      <c r="C21" s="61">
        <v>28.5</v>
      </c>
      <c r="D21" s="61">
        <v>24.5</v>
      </c>
      <c r="E21" s="56">
        <v>232.28299999999999</v>
      </c>
      <c r="F21" s="56"/>
      <c r="G21" s="61" t="s">
        <v>271</v>
      </c>
      <c r="H21" s="14">
        <v>2.4329999999999998</v>
      </c>
      <c r="I21" s="14">
        <v>21.989313604603378</v>
      </c>
      <c r="J21" s="83">
        <f t="shared" si="1"/>
        <v>0.53500000000000014</v>
      </c>
      <c r="K21" s="55">
        <v>6.3</v>
      </c>
      <c r="L21" s="103">
        <v>22.224356911827599</v>
      </c>
      <c r="M21" s="47">
        <v>11.139199231507339</v>
      </c>
      <c r="N21" s="47">
        <v>43.796294522451667</v>
      </c>
      <c r="P21" s="53">
        <v>0.81297216172464792</v>
      </c>
      <c r="Q21" s="54">
        <v>1.4080303623913368</v>
      </c>
      <c r="R21" s="53">
        <v>4.3150277336344276</v>
      </c>
      <c r="S21" s="53">
        <v>5.6899226240236089</v>
      </c>
      <c r="T21" s="54">
        <v>21.044436855561699</v>
      </c>
      <c r="U21" s="54">
        <v>4.0213309648721802</v>
      </c>
      <c r="V21" s="54">
        <v>17.285087128846541</v>
      </c>
      <c r="W21" s="53">
        <v>18.127620993767231</v>
      </c>
      <c r="X21" s="54">
        <v>6.3765877742521981</v>
      </c>
      <c r="Y21" s="54">
        <v>3.5761202276084165</v>
      </c>
      <c r="Z21" s="54">
        <v>36.076235400923366</v>
      </c>
      <c r="AA21" s="54">
        <v>23.345051920781017</v>
      </c>
      <c r="AB21" s="54">
        <v>57.330615357336256</v>
      </c>
      <c r="AC21" s="54">
        <v>1.1714616757635716</v>
      </c>
      <c r="AD21" s="54">
        <v>4.7364293098598811</v>
      </c>
      <c r="AE21" s="54">
        <v>9.2164324347945819</v>
      </c>
      <c r="AF21" s="54">
        <v>20.807708091480059</v>
      </c>
      <c r="AG21" s="54">
        <v>1.5560177780601374</v>
      </c>
    </row>
    <row r="22" spans="1:62" x14ac:dyDescent="0.3">
      <c r="A22" s="4" t="s">
        <v>299</v>
      </c>
      <c r="B22" s="4" t="s">
        <v>312</v>
      </c>
      <c r="C22" s="61">
        <v>28</v>
      </c>
      <c r="D22" s="61">
        <v>24.8</v>
      </c>
      <c r="E22" s="56">
        <v>230.53700000000001</v>
      </c>
      <c r="F22" s="56"/>
      <c r="G22" s="61" t="s">
        <v>271</v>
      </c>
      <c r="H22" s="14">
        <v>3.2070000000000007</v>
      </c>
      <c r="I22" s="14">
        <v>27.814156532584949</v>
      </c>
      <c r="J22" s="83">
        <f t="shared" si="1"/>
        <v>0.89199999999999946</v>
      </c>
      <c r="K22" s="55">
        <v>27.9</v>
      </c>
      <c r="L22" s="103">
        <v>171.30044240728353</v>
      </c>
      <c r="M22" s="47">
        <v>7.8805042364392257</v>
      </c>
      <c r="N22" s="47">
        <v>30.98399421282431</v>
      </c>
      <c r="P22" s="53">
        <v>1.7564299707260644</v>
      </c>
      <c r="Q22" s="54">
        <v>3.0328354660632533</v>
      </c>
      <c r="R22" s="53">
        <v>7.9675224522986063</v>
      </c>
      <c r="S22" s="53">
        <v>13.43770284389036</v>
      </c>
      <c r="T22" s="54">
        <v>42.318784020333538</v>
      </c>
      <c r="U22" s="54">
        <v>9.959577561381364</v>
      </c>
      <c r="V22" s="54">
        <v>38.302178013562767</v>
      </c>
      <c r="W22" s="53">
        <v>51.45117065397227</v>
      </c>
      <c r="X22" s="54">
        <v>15.924612831446705</v>
      </c>
      <c r="Y22" s="54">
        <v>13.629199040512642</v>
      </c>
      <c r="Z22" s="54">
        <v>107.89734193825673</v>
      </c>
      <c r="AA22" s="54">
        <v>67.154520264621141</v>
      </c>
      <c r="AB22" s="54">
        <v>189.47201705188161</v>
      </c>
      <c r="AC22" s="54">
        <v>5.4561449588677382</v>
      </c>
      <c r="AD22" s="54">
        <v>29.919106994963098</v>
      </c>
      <c r="AE22" s="54">
        <v>33.587915688925328</v>
      </c>
      <c r="AF22" s="54">
        <v>67.992810432693858</v>
      </c>
      <c r="AG22" s="54">
        <v>13.920828637843528</v>
      </c>
      <c r="AH22" s="109">
        <v>0</v>
      </c>
      <c r="AI22" s="71">
        <v>0</v>
      </c>
      <c r="AJ22" s="71">
        <v>0</v>
      </c>
      <c r="AK22" s="71">
        <v>2.2323802779498982</v>
      </c>
      <c r="AL22" s="71">
        <v>2.6111976630963971</v>
      </c>
      <c r="AM22" s="71">
        <v>1.5253937797124693</v>
      </c>
      <c r="AN22" s="71">
        <v>0.6716538087034678</v>
      </c>
      <c r="AO22" s="71">
        <v>0.66080817916260948</v>
      </c>
      <c r="AP22" s="71">
        <v>0</v>
      </c>
      <c r="AQ22" s="71">
        <v>0</v>
      </c>
      <c r="AR22" s="71">
        <v>1.9046823987628156</v>
      </c>
      <c r="AS22" s="71">
        <v>0</v>
      </c>
      <c r="AT22" s="71">
        <v>0</v>
      </c>
      <c r="AU22" s="71">
        <v>0</v>
      </c>
      <c r="AV22" s="71">
        <v>0</v>
      </c>
      <c r="AW22" s="71">
        <v>0</v>
      </c>
      <c r="AX22" s="71">
        <v>0</v>
      </c>
      <c r="AY22" s="71">
        <v>15.506200240563604</v>
      </c>
      <c r="AZ22" s="71">
        <v>2.1208431181625524</v>
      </c>
      <c r="BA22" s="71">
        <v>0</v>
      </c>
      <c r="BB22" s="71">
        <v>0</v>
      </c>
      <c r="BC22" s="71">
        <v>0</v>
      </c>
      <c r="BD22" s="71">
        <v>0</v>
      </c>
      <c r="BE22" s="71">
        <v>0</v>
      </c>
      <c r="BF22" s="71">
        <v>0</v>
      </c>
      <c r="BG22" s="71">
        <v>0</v>
      </c>
      <c r="BH22" s="71">
        <v>0</v>
      </c>
      <c r="BI22" s="71">
        <v>0</v>
      </c>
      <c r="BJ22" s="71">
        <v>0</v>
      </c>
    </row>
    <row r="23" spans="1:62" x14ac:dyDescent="0.3">
      <c r="A23" s="4" t="s">
        <v>296</v>
      </c>
      <c r="B23" s="4" t="s">
        <v>312</v>
      </c>
      <c r="C23" s="61">
        <v>27.5</v>
      </c>
      <c r="D23" s="61">
        <v>24.5</v>
      </c>
      <c r="E23" s="56">
        <v>249.089</v>
      </c>
      <c r="F23" s="56"/>
      <c r="G23" s="61" t="s">
        <v>271</v>
      </c>
      <c r="H23" s="14">
        <v>3.5090000000000003</v>
      </c>
      <c r="I23" s="14">
        <v>29.43858649187796</v>
      </c>
      <c r="J23" s="83">
        <f t="shared" si="1"/>
        <v>1.0329999999999977</v>
      </c>
      <c r="K23" s="55">
        <v>39.5</v>
      </c>
      <c r="L23" s="103">
        <v>523.64974575326778</v>
      </c>
      <c r="M23" s="47">
        <v>5.8544086870137999</v>
      </c>
      <c r="N23" s="47">
        <v>23.01793888253852</v>
      </c>
      <c r="O23" s="90">
        <v>4.2070216762193402</v>
      </c>
      <c r="P23" s="53">
        <v>4.0727094449176429</v>
      </c>
      <c r="Q23" s="54">
        <v>32.233168089660609</v>
      </c>
      <c r="R23" s="53">
        <v>61.850547272822539</v>
      </c>
      <c r="S23" s="53">
        <v>103.87109108375417</v>
      </c>
      <c r="T23" s="54">
        <v>327.7898146983498</v>
      </c>
      <c r="U23" s="54">
        <v>45.649085763388918</v>
      </c>
      <c r="V23" s="54">
        <v>264.70749452075665</v>
      </c>
      <c r="W23" s="53">
        <v>254.42200824926496</v>
      </c>
      <c r="X23" s="54">
        <v>58.10939413584039</v>
      </c>
      <c r="Y23" s="54">
        <v>48.985084030062225</v>
      </c>
      <c r="Z23" s="54">
        <v>393.32587646008551</v>
      </c>
      <c r="AA23" s="54">
        <v>275.84634316115734</v>
      </c>
      <c r="AB23" s="54">
        <v>736.50176879495939</v>
      </c>
      <c r="AC23" s="54">
        <v>19.205981524460839</v>
      </c>
      <c r="AD23" s="54">
        <v>22.551717447282421</v>
      </c>
      <c r="AE23" s="54">
        <v>129.56723012845285</v>
      </c>
      <c r="AF23" s="54">
        <v>164.47108885449737</v>
      </c>
      <c r="AG23" s="54">
        <v>18.606270603193707</v>
      </c>
      <c r="AH23" s="109">
        <v>0</v>
      </c>
      <c r="AI23" s="71">
        <v>0</v>
      </c>
      <c r="AJ23" s="71">
        <v>0</v>
      </c>
      <c r="AK23" s="71">
        <v>0</v>
      </c>
      <c r="AL23" s="71">
        <v>0.39582186234817818</v>
      </c>
      <c r="AM23" s="71">
        <v>0.94648440104786846</v>
      </c>
      <c r="AN23" s="71">
        <v>0</v>
      </c>
      <c r="AO23" s="71">
        <v>0.7577975708502025</v>
      </c>
      <c r="AP23" s="71">
        <v>0.50840485829959514</v>
      </c>
      <c r="AQ23" s="71">
        <v>0.84864777327935226</v>
      </c>
      <c r="AR23" s="71">
        <v>0.46558418671112173</v>
      </c>
      <c r="AS23" s="71">
        <v>0</v>
      </c>
      <c r="AT23" s="71">
        <v>0</v>
      </c>
      <c r="AU23" s="71">
        <v>0</v>
      </c>
      <c r="AV23" s="71">
        <v>0</v>
      </c>
      <c r="AW23" s="71">
        <v>0</v>
      </c>
      <c r="AX23" s="71">
        <v>0</v>
      </c>
      <c r="AY23" s="71">
        <v>14.80226149083115</v>
      </c>
      <c r="AZ23" s="71">
        <v>2.7133017385091693</v>
      </c>
      <c r="BA23" s="71">
        <v>0</v>
      </c>
      <c r="BB23" s="71">
        <v>0</v>
      </c>
      <c r="BC23" s="71">
        <v>0</v>
      </c>
      <c r="BD23" s="71">
        <v>0</v>
      </c>
      <c r="BE23" s="71">
        <v>0</v>
      </c>
      <c r="BF23" s="71">
        <v>0</v>
      </c>
      <c r="BG23" s="71">
        <v>0</v>
      </c>
      <c r="BH23" s="71">
        <v>0</v>
      </c>
      <c r="BI23" s="71">
        <v>0</v>
      </c>
      <c r="BJ23" s="71">
        <v>0</v>
      </c>
    </row>
    <row r="24" spans="1:62" x14ac:dyDescent="0.3">
      <c r="A24" s="4" t="s">
        <v>294</v>
      </c>
      <c r="B24" s="4" t="s">
        <v>312</v>
      </c>
      <c r="C24" s="61">
        <v>26</v>
      </c>
      <c r="D24" s="61">
        <v>22.5</v>
      </c>
      <c r="E24" s="56">
        <v>193.09399999999999</v>
      </c>
      <c r="F24" s="56"/>
      <c r="G24" s="61" t="s">
        <v>271</v>
      </c>
      <c r="H24" s="14">
        <v>1.407</v>
      </c>
      <c r="I24" s="14">
        <v>15.138592750533117</v>
      </c>
      <c r="J24" s="83">
        <f t="shared" si="1"/>
        <v>0.21300000000000097</v>
      </c>
      <c r="L24" s="104"/>
      <c r="M24" s="57"/>
      <c r="N24" s="8"/>
      <c r="Q24" s="44"/>
      <c r="R24" s="51"/>
      <c r="S24" s="46"/>
      <c r="T24" s="46"/>
      <c r="X24" s="46"/>
      <c r="AD24" s="51"/>
      <c r="AH24" s="109">
        <v>0</v>
      </c>
      <c r="AI24" s="71">
        <v>0</v>
      </c>
      <c r="AJ24" s="71">
        <v>0</v>
      </c>
      <c r="AK24" s="71">
        <v>2.8411595291760579</v>
      </c>
      <c r="AL24" s="71">
        <v>2.8507522780250052</v>
      </c>
      <c r="AM24" s="71">
        <v>2.4656275631676703</v>
      </c>
      <c r="AN24" s="71">
        <v>1.2458677685950412</v>
      </c>
      <c r="AO24" s="71">
        <v>1.4429222292858657</v>
      </c>
      <c r="AP24" s="71">
        <v>0</v>
      </c>
      <c r="AQ24" s="71">
        <v>0.85488450942996397</v>
      </c>
      <c r="AR24" s="71">
        <v>3.219322513493637</v>
      </c>
      <c r="AS24" s="71">
        <v>0</v>
      </c>
      <c r="AT24" s="71">
        <v>0</v>
      </c>
      <c r="AU24" s="71">
        <v>0</v>
      </c>
      <c r="AV24" s="71">
        <v>0</v>
      </c>
      <c r="AW24" s="71">
        <v>0</v>
      </c>
      <c r="AX24" s="71">
        <v>0</v>
      </c>
      <c r="AY24" s="71">
        <v>40.249316779477205</v>
      </c>
      <c r="AZ24" s="71">
        <v>9.5718892337608921</v>
      </c>
      <c r="BA24" s="71">
        <v>0.5015257469802924</v>
      </c>
      <c r="BB24" s="71">
        <v>0</v>
      </c>
      <c r="BC24" s="71">
        <v>0</v>
      </c>
      <c r="BD24" s="71">
        <v>0</v>
      </c>
      <c r="BE24" s="71">
        <v>5.3369357914812461E-2</v>
      </c>
      <c r="BF24" s="71">
        <v>0</v>
      </c>
      <c r="BG24" s="71">
        <v>0</v>
      </c>
      <c r="BH24" s="71">
        <v>0</v>
      </c>
      <c r="BI24" s="71">
        <v>0</v>
      </c>
      <c r="BJ24" s="71">
        <v>0</v>
      </c>
    </row>
    <row r="25" spans="1:62" x14ac:dyDescent="0.3">
      <c r="A25" s="4" t="s">
        <v>297</v>
      </c>
      <c r="B25" s="4" t="s">
        <v>312</v>
      </c>
      <c r="C25" s="61">
        <v>27.5</v>
      </c>
      <c r="D25" s="61">
        <v>24</v>
      </c>
      <c r="E25" s="56">
        <v>207.34899999999999</v>
      </c>
      <c r="F25" s="56"/>
      <c r="G25" s="61" t="s">
        <v>271</v>
      </c>
      <c r="H25" s="14">
        <v>3.4619999999999997</v>
      </c>
      <c r="I25" s="14">
        <v>32.611207394569654</v>
      </c>
      <c r="J25" s="83">
        <f t="shared" si="1"/>
        <v>1.1290000000000013</v>
      </c>
      <c r="K25" s="55">
        <v>15.5</v>
      </c>
      <c r="L25" s="103">
        <v>87.417504673774232</v>
      </c>
      <c r="M25" s="47">
        <v>8.5331339868689753</v>
      </c>
      <c r="N25" s="47">
        <v>33.549956466474363</v>
      </c>
      <c r="P25" s="53">
        <v>1.2732685967007653</v>
      </c>
      <c r="Q25" s="54">
        <v>2.2488402318497878</v>
      </c>
      <c r="R25" s="53">
        <v>7.9998275738635201</v>
      </c>
      <c r="S25" s="53">
        <v>13.399652183106747</v>
      </c>
      <c r="T25" s="54">
        <v>43.3021070109154</v>
      </c>
      <c r="U25" s="54">
        <v>8.4626356558776958</v>
      </c>
      <c r="V25" s="54">
        <v>34.385038662361772</v>
      </c>
      <c r="W25" s="53">
        <v>51.355202315725606</v>
      </c>
      <c r="X25" s="54">
        <v>13.725000393789109</v>
      </c>
      <c r="Y25" s="54">
        <v>8.4170779206078645</v>
      </c>
      <c r="Z25" s="54">
        <v>92.853848949725574</v>
      </c>
      <c r="AA25" s="54">
        <v>49.293214440450051</v>
      </c>
      <c r="AB25" s="54">
        <v>152.3652134693242</v>
      </c>
      <c r="AC25" s="54">
        <v>3.5424184300241377</v>
      </c>
      <c r="AD25" s="54">
        <v>12.086996766237341</v>
      </c>
      <c r="AE25" s="54">
        <v>16.099797244177537</v>
      </c>
      <c r="AF25" s="54">
        <v>50.762840099317074</v>
      </c>
      <c r="AG25" s="54">
        <v>4.0524804447318381</v>
      </c>
      <c r="AH25" s="109">
        <v>0</v>
      </c>
      <c r="AI25" s="71">
        <v>0</v>
      </c>
      <c r="AJ25" s="71">
        <v>0</v>
      </c>
      <c r="AK25" s="71">
        <v>3.738936502094397</v>
      </c>
      <c r="AL25" s="71">
        <v>3.9102564102564106</v>
      </c>
      <c r="AM25" s="71">
        <v>3.2495263044489051</v>
      </c>
      <c r="AN25" s="71">
        <v>1.3080778870252554</v>
      </c>
      <c r="AO25" s="71">
        <v>1.4661654135338347</v>
      </c>
      <c r="AP25" s="71">
        <v>0.58559861191440132</v>
      </c>
      <c r="AQ25" s="71">
        <v>1.5201465201465201</v>
      </c>
      <c r="AR25" s="71">
        <v>3.666987831569875</v>
      </c>
      <c r="AS25" s="71">
        <v>0</v>
      </c>
      <c r="AT25" s="71">
        <v>0</v>
      </c>
      <c r="AU25" s="71">
        <v>0</v>
      </c>
      <c r="AV25" s="71">
        <v>0</v>
      </c>
      <c r="AW25" s="71">
        <v>1.6584731058415267</v>
      </c>
      <c r="AX25" s="71">
        <v>0</v>
      </c>
      <c r="AY25" s="71">
        <v>34.172113314961614</v>
      </c>
      <c r="AZ25" s="71">
        <v>3.3310373218113156</v>
      </c>
      <c r="BA25" s="71">
        <v>0.41642567958357435</v>
      </c>
      <c r="BB25" s="71">
        <v>0</v>
      </c>
      <c r="BC25" s="71">
        <v>0</v>
      </c>
      <c r="BD25" s="71">
        <v>0</v>
      </c>
      <c r="BE25" s="71">
        <v>0</v>
      </c>
      <c r="BF25" s="71">
        <v>0</v>
      </c>
      <c r="BG25" s="71">
        <v>0</v>
      </c>
      <c r="BH25" s="71">
        <v>0</v>
      </c>
      <c r="BI25" s="71">
        <v>0</v>
      </c>
      <c r="BJ25" s="71">
        <v>0</v>
      </c>
    </row>
    <row r="26" spans="1:62" x14ac:dyDescent="0.3">
      <c r="A26" s="4" t="s">
        <v>298</v>
      </c>
      <c r="B26" s="4" t="s">
        <v>312</v>
      </c>
      <c r="C26" s="61">
        <v>27.5</v>
      </c>
      <c r="D26" s="61">
        <v>24</v>
      </c>
      <c r="E26" s="56">
        <v>199.255</v>
      </c>
      <c r="F26" s="56"/>
      <c r="G26" s="61" t="s">
        <v>268</v>
      </c>
      <c r="H26" s="40">
        <v>2.2190000000000012</v>
      </c>
      <c r="I26" s="40"/>
      <c r="J26" s="83"/>
      <c r="L26" s="106"/>
      <c r="M26" s="58"/>
      <c r="N26" s="8"/>
      <c r="AD26" s="51"/>
    </row>
    <row r="27" spans="1:62" ht="15" thickBot="1" x14ac:dyDescent="0.35">
      <c r="A27" s="4" t="s">
        <v>301</v>
      </c>
      <c r="B27" s="4" t="s">
        <v>312</v>
      </c>
      <c r="C27" s="61">
        <v>28.5</v>
      </c>
      <c r="D27" s="61">
        <v>25</v>
      </c>
      <c r="E27" s="56">
        <v>250.34899999999999</v>
      </c>
      <c r="F27" s="56"/>
      <c r="G27" s="61" t="s">
        <v>271</v>
      </c>
      <c r="H27" s="14">
        <v>1.7199999999999989</v>
      </c>
      <c r="I27" s="14">
        <v>25.348837209302339</v>
      </c>
      <c r="J27" s="83">
        <f t="shared" si="1"/>
        <v>0.43599999999999994</v>
      </c>
      <c r="K27" s="55">
        <v>5.8</v>
      </c>
      <c r="L27" s="103">
        <v>23.265978861241067</v>
      </c>
      <c r="M27" s="47">
        <v>17.390311036530445</v>
      </c>
      <c r="N27" s="47">
        <v>68.373961912688259</v>
      </c>
      <c r="P27" s="53">
        <v>0.43937241781703262</v>
      </c>
      <c r="Q27" s="54">
        <v>0.94364406471061402</v>
      </c>
      <c r="R27" s="53">
        <v>2.5296365892518278</v>
      </c>
      <c r="S27" s="53">
        <v>3.6936617029512071</v>
      </c>
      <c r="T27" s="54">
        <v>15.650289508287074</v>
      </c>
      <c r="U27" s="54">
        <v>2.710895045694441</v>
      </c>
      <c r="V27" s="54">
        <v>12.689852328923006</v>
      </c>
      <c r="W27" s="53">
        <v>14.355825046437976</v>
      </c>
      <c r="X27" s="54">
        <v>3.7657692607551576</v>
      </c>
      <c r="Y27" s="54">
        <v>4.9946124622052217</v>
      </c>
      <c r="Z27" s="54">
        <v>28.637074322174239</v>
      </c>
      <c r="AA27" s="54">
        <v>19.330767447528807</v>
      </c>
      <c r="AB27" s="54">
        <v>52.280791938918561</v>
      </c>
      <c r="AC27" s="54">
        <v>0.97580433828690594</v>
      </c>
      <c r="AD27" s="54">
        <v>3.9627628816910105</v>
      </c>
      <c r="AE27" s="54">
        <v>6.7349729170116497</v>
      </c>
      <c r="AF27" s="54">
        <v>19.452443466148704</v>
      </c>
      <c r="AG27" s="54">
        <v>1.4351312313194375</v>
      </c>
    </row>
    <row r="28" spans="1:62" s="275" customFormat="1" x14ac:dyDescent="0.3">
      <c r="A28" s="581" t="s">
        <v>290</v>
      </c>
      <c r="B28" s="582" t="s">
        <v>313</v>
      </c>
      <c r="C28" s="583">
        <v>24.5</v>
      </c>
      <c r="D28" s="583">
        <v>21.5</v>
      </c>
      <c r="E28" s="584">
        <v>142.166</v>
      </c>
      <c r="F28" s="584"/>
      <c r="G28" s="583" t="s">
        <v>271</v>
      </c>
      <c r="H28" s="585">
        <v>1.9100000000000001</v>
      </c>
      <c r="I28" s="585">
        <v>15.759162303664837</v>
      </c>
      <c r="J28" s="586">
        <f t="shared" si="1"/>
        <v>0.30099999999999844</v>
      </c>
      <c r="K28" s="587">
        <v>2.7</v>
      </c>
      <c r="L28" s="588"/>
      <c r="M28" s="589"/>
      <c r="N28" s="590"/>
      <c r="O28" s="591"/>
      <c r="P28" s="592">
        <v>0.52104413518034531</v>
      </c>
      <c r="Q28" s="592">
        <v>0.23249414142127584</v>
      </c>
      <c r="R28" s="593">
        <v>0.7867833673581075</v>
      </c>
      <c r="S28" s="593">
        <v>1.0399231592423037</v>
      </c>
      <c r="T28" s="593">
        <v>4.9482742401391668</v>
      </c>
      <c r="U28" s="593">
        <v>1.0884666412989548</v>
      </c>
      <c r="V28" s="593">
        <v>3.2356345018176529</v>
      </c>
      <c r="W28" s="593">
        <v>3.9860774375266872</v>
      </c>
      <c r="X28" s="593">
        <v>1.6747810336386806</v>
      </c>
      <c r="Y28" s="593">
        <v>1.0201524858046165</v>
      </c>
      <c r="Z28" s="593">
        <v>10.974692111954202</v>
      </c>
      <c r="AA28" s="593">
        <v>5.0156142905294701</v>
      </c>
      <c r="AB28" s="593">
        <v>19.902745308207024</v>
      </c>
      <c r="AC28" s="593">
        <v>0.50793792452710607</v>
      </c>
      <c r="AD28" s="593">
        <v>2.3911449921821974</v>
      </c>
      <c r="AE28" s="593">
        <v>5.3552606748630351</v>
      </c>
      <c r="AF28" s="593">
        <v>7.4710979596892226</v>
      </c>
      <c r="AG28" s="593">
        <v>1.0555723221586806</v>
      </c>
      <c r="AH28" s="594">
        <v>0</v>
      </c>
      <c r="AI28" s="595">
        <v>0</v>
      </c>
      <c r="AJ28" s="595">
        <v>0</v>
      </c>
      <c r="AK28" s="595">
        <v>0</v>
      </c>
      <c r="AL28" s="595">
        <v>0.77339743589743604</v>
      </c>
      <c r="AM28" s="595">
        <v>1.3507673453996984</v>
      </c>
      <c r="AN28" s="595">
        <v>0.53651175213675206</v>
      </c>
      <c r="AO28" s="595">
        <v>0</v>
      </c>
      <c r="AP28" s="595">
        <v>0</v>
      </c>
      <c r="AQ28" s="595">
        <v>0</v>
      </c>
      <c r="AR28" s="595">
        <v>0.60262443438914037</v>
      </c>
      <c r="AS28" s="595">
        <v>0</v>
      </c>
      <c r="AT28" s="595">
        <v>0</v>
      </c>
      <c r="AU28" s="595">
        <v>0.14676282051282052</v>
      </c>
      <c r="AV28" s="595">
        <v>0</v>
      </c>
      <c r="AW28" s="595">
        <v>0</v>
      </c>
      <c r="AX28" s="595">
        <v>0</v>
      </c>
      <c r="AY28" s="595">
        <v>11.309191176470588</v>
      </c>
      <c r="AZ28" s="595">
        <v>0</v>
      </c>
      <c r="BA28" s="595">
        <v>0</v>
      </c>
      <c r="BB28" s="595">
        <v>0</v>
      </c>
      <c r="BC28" s="595">
        <v>0</v>
      </c>
      <c r="BD28" s="595">
        <v>0</v>
      </c>
      <c r="BE28" s="595">
        <v>0</v>
      </c>
      <c r="BF28" s="595">
        <v>0</v>
      </c>
      <c r="BG28" s="595">
        <v>0</v>
      </c>
      <c r="BH28" s="595">
        <v>0</v>
      </c>
      <c r="BI28" s="595">
        <v>0</v>
      </c>
      <c r="BJ28" s="595">
        <v>0</v>
      </c>
    </row>
    <row r="29" spans="1:62" x14ac:dyDescent="0.3">
      <c r="A29" s="596" t="s">
        <v>291</v>
      </c>
      <c r="B29" s="4" t="s">
        <v>313</v>
      </c>
      <c r="C29" s="61">
        <v>24.8</v>
      </c>
      <c r="D29" s="61">
        <v>21.8</v>
      </c>
      <c r="E29" s="56">
        <v>151.28200000000001</v>
      </c>
      <c r="F29" s="56"/>
      <c r="G29" s="61" t="s">
        <v>271</v>
      </c>
      <c r="H29" s="14">
        <v>1.1509999999999998</v>
      </c>
      <c r="I29" s="14">
        <v>13.119026933101635</v>
      </c>
      <c r="J29" s="83">
        <f t="shared" si="1"/>
        <v>0.15099999999999977</v>
      </c>
      <c r="K29" s="55">
        <v>3.3</v>
      </c>
      <c r="L29" s="104"/>
      <c r="M29" s="57"/>
      <c r="N29" s="8"/>
      <c r="O29" s="93"/>
      <c r="P29" s="53">
        <v>0.36948834700913369</v>
      </c>
      <c r="Q29" s="53">
        <v>0.32394799757779774</v>
      </c>
      <c r="R29" s="54">
        <v>2.1457172825947231</v>
      </c>
      <c r="S29" s="54">
        <v>1.7482841077748503</v>
      </c>
      <c r="T29" s="54">
        <v>6.5123397099343876</v>
      </c>
      <c r="U29" s="54">
        <v>1.4921311407783067</v>
      </c>
      <c r="V29" s="54">
        <v>5.5660521501544951</v>
      </c>
      <c r="W29" s="54">
        <v>5.6388991069194976</v>
      </c>
      <c r="X29" s="54">
        <v>2.0642729063830174</v>
      </c>
      <c r="Y29" s="54">
        <v>1.6286825577435502</v>
      </c>
      <c r="Z29" s="54">
        <v>13.885104297172411</v>
      </c>
      <c r="AA29" s="54">
        <v>7.7582645982721319</v>
      </c>
      <c r="AB29" s="54">
        <v>22.273475365487954</v>
      </c>
      <c r="AC29" s="54">
        <v>0.26152287934154383</v>
      </c>
      <c r="AD29" s="54">
        <v>1.5893657129273751</v>
      </c>
      <c r="AE29" s="54">
        <v>2.8319429354259542</v>
      </c>
      <c r="AF29" s="54">
        <v>8.1113481622025247</v>
      </c>
      <c r="AG29" s="54">
        <v>0.75187707882439136</v>
      </c>
    </row>
    <row r="30" spans="1:62" x14ac:dyDescent="0.3">
      <c r="A30" s="596" t="s">
        <v>295</v>
      </c>
      <c r="B30" s="4" t="s">
        <v>313</v>
      </c>
      <c r="C30" s="61">
        <v>27.2</v>
      </c>
      <c r="D30" s="61">
        <v>24</v>
      </c>
      <c r="E30" s="56">
        <v>221.67</v>
      </c>
      <c r="F30" s="56"/>
      <c r="G30" s="61" t="s">
        <v>271</v>
      </c>
      <c r="H30" s="14">
        <v>2.8260000000000005</v>
      </c>
      <c r="I30" s="14">
        <v>16.10049539985852</v>
      </c>
      <c r="J30" s="83">
        <f t="shared" si="1"/>
        <v>0.45500000000000185</v>
      </c>
      <c r="K30" s="55">
        <v>7.5</v>
      </c>
      <c r="L30" s="104"/>
      <c r="M30" s="57"/>
      <c r="N30" s="8"/>
      <c r="P30" s="53">
        <v>0.52248424004670813</v>
      </c>
      <c r="Q30" s="53">
        <v>2.3397920850891287</v>
      </c>
      <c r="R30" s="54">
        <v>5.611171666792111</v>
      </c>
      <c r="S30" s="54">
        <v>9.6568324571422899</v>
      </c>
      <c r="T30" s="54">
        <v>27.051973514877879</v>
      </c>
      <c r="U30" s="54">
        <v>4.8279464811938464</v>
      </c>
      <c r="V30" s="54">
        <v>24.146817285177875</v>
      </c>
      <c r="W30" s="54">
        <v>25.813777974793457</v>
      </c>
      <c r="X30" s="54">
        <v>7.6648290742432259</v>
      </c>
      <c r="Y30" s="54">
        <v>6.6331332568127861</v>
      </c>
      <c r="Z30" s="54">
        <v>48.520879033117211</v>
      </c>
      <c r="AA30" s="54">
        <v>29.029118620189998</v>
      </c>
      <c r="AB30" s="54">
        <v>79.292911068220349</v>
      </c>
      <c r="AC30" s="54">
        <v>1.8764116923189942</v>
      </c>
      <c r="AD30" s="54">
        <v>7.3255104399641047</v>
      </c>
      <c r="AE30" s="54">
        <v>11.777384980430806</v>
      </c>
      <c r="AF30" s="54">
        <v>26.643021614464011</v>
      </c>
      <c r="AG30" s="54">
        <v>3.2994120781958496</v>
      </c>
      <c r="AH30" s="109">
        <v>0</v>
      </c>
      <c r="AI30" s="71">
        <v>0</v>
      </c>
      <c r="AJ30" s="71">
        <v>0</v>
      </c>
      <c r="AK30" s="71">
        <v>0</v>
      </c>
      <c r="AL30" s="71">
        <v>0.86963562753036427</v>
      </c>
      <c r="AM30" s="71">
        <v>1.1152679209335554</v>
      </c>
      <c r="AN30" s="71">
        <v>0.38969057258530937</v>
      </c>
      <c r="AO30" s="71">
        <v>0.51437246963562744</v>
      </c>
      <c r="AP30" s="71">
        <v>0</v>
      </c>
      <c r="AQ30" s="71">
        <v>0</v>
      </c>
      <c r="AR30" s="71">
        <v>0.60790426291974275</v>
      </c>
      <c r="AS30" s="71">
        <v>0</v>
      </c>
      <c r="AT30" s="71">
        <v>0</v>
      </c>
      <c r="AU30" s="71">
        <v>0</v>
      </c>
      <c r="AV30" s="71">
        <v>0</v>
      </c>
      <c r="AW30" s="71">
        <v>0</v>
      </c>
      <c r="AX30" s="71">
        <v>0</v>
      </c>
      <c r="AY30" s="71">
        <v>15.266722348858567</v>
      </c>
      <c r="AZ30" s="71">
        <v>1.5430582111387061</v>
      </c>
      <c r="BA30" s="71">
        <v>0</v>
      </c>
      <c r="BB30" s="71">
        <v>0</v>
      </c>
      <c r="BC30" s="71">
        <v>0</v>
      </c>
      <c r="BD30" s="71">
        <v>0</v>
      </c>
      <c r="BE30" s="71">
        <v>7.9959514170040477E-2</v>
      </c>
      <c r="BF30" s="71">
        <v>0</v>
      </c>
      <c r="BG30" s="71">
        <v>0</v>
      </c>
      <c r="BH30" s="71">
        <v>0</v>
      </c>
      <c r="BI30" s="71">
        <v>0</v>
      </c>
      <c r="BJ30" s="71">
        <v>0</v>
      </c>
    </row>
    <row r="31" spans="1:62" x14ac:dyDescent="0.3">
      <c r="A31" s="596" t="s">
        <v>308</v>
      </c>
      <c r="B31" s="4" t="s">
        <v>313</v>
      </c>
      <c r="C31" s="61">
        <v>23</v>
      </c>
      <c r="D31" s="61">
        <v>20</v>
      </c>
      <c r="E31" s="56">
        <v>111.90900000000001</v>
      </c>
      <c r="F31" s="56"/>
      <c r="G31" s="61" t="s">
        <v>271</v>
      </c>
      <c r="H31" s="14">
        <v>0.7430000000000021</v>
      </c>
      <c r="I31" s="14"/>
      <c r="J31" s="83"/>
      <c r="K31" s="14"/>
      <c r="L31" s="104"/>
      <c r="M31" s="57"/>
      <c r="N31" s="8"/>
      <c r="O31" s="93"/>
    </row>
    <row r="32" spans="1:62" x14ac:dyDescent="0.3">
      <c r="A32" s="596" t="s">
        <v>292</v>
      </c>
      <c r="B32" s="4" t="s">
        <v>313</v>
      </c>
      <c r="C32" s="61">
        <v>25</v>
      </c>
      <c r="D32" s="61">
        <v>22.5</v>
      </c>
      <c r="E32" s="56">
        <v>180.15</v>
      </c>
      <c r="F32" s="56"/>
      <c r="G32" s="61" t="s">
        <v>271</v>
      </c>
      <c r="H32" s="14">
        <v>0.92899999999999849</v>
      </c>
      <c r="I32" s="14">
        <v>15.931108719052736</v>
      </c>
      <c r="J32" s="83">
        <f t="shared" si="1"/>
        <v>0.14799999999999966</v>
      </c>
      <c r="L32" s="104"/>
      <c r="M32" s="57"/>
      <c r="N32" s="8"/>
      <c r="O32" s="93"/>
      <c r="AH32" s="109">
        <v>0</v>
      </c>
      <c r="AI32" s="71">
        <v>0</v>
      </c>
      <c r="AJ32" s="71">
        <v>0</v>
      </c>
      <c r="AK32" s="71">
        <v>0</v>
      </c>
      <c r="AL32" s="71">
        <v>0.45918732430360343</v>
      </c>
      <c r="AM32" s="71">
        <v>1.0156383698380964</v>
      </c>
      <c r="AN32" s="71">
        <v>0.37390748786097622</v>
      </c>
      <c r="AO32" s="71">
        <v>0.4338359315103501</v>
      </c>
      <c r="AP32" s="71">
        <v>0</v>
      </c>
      <c r="AQ32" s="71">
        <v>0</v>
      </c>
      <c r="AR32" s="71">
        <v>0</v>
      </c>
      <c r="AS32" s="71">
        <v>0</v>
      </c>
      <c r="AT32" s="71">
        <v>0</v>
      </c>
      <c r="AU32" s="71">
        <v>0</v>
      </c>
      <c r="AV32" s="71">
        <v>0</v>
      </c>
      <c r="AW32" s="71">
        <v>0</v>
      </c>
      <c r="AX32" s="71">
        <v>0</v>
      </c>
      <c r="AY32" s="71">
        <v>4.1804374558410125</v>
      </c>
      <c r="AZ32" s="71">
        <v>0</v>
      </c>
      <c r="BA32" s="71">
        <v>0</v>
      </c>
      <c r="BB32" s="71">
        <v>0</v>
      </c>
      <c r="BC32" s="71">
        <v>0</v>
      </c>
      <c r="BD32" s="71">
        <v>0</v>
      </c>
      <c r="BE32" s="71">
        <v>0</v>
      </c>
      <c r="BF32" s="71">
        <v>0</v>
      </c>
      <c r="BG32" s="71">
        <v>0</v>
      </c>
      <c r="BH32" s="71">
        <v>0</v>
      </c>
      <c r="BI32" s="71">
        <v>0</v>
      </c>
      <c r="BJ32" s="71">
        <v>0</v>
      </c>
    </row>
    <row r="33" spans="1:62" x14ac:dyDescent="0.3">
      <c r="A33" s="596" t="s">
        <v>293</v>
      </c>
      <c r="B33" s="4" t="s">
        <v>313</v>
      </c>
      <c r="C33" s="61">
        <v>25.5</v>
      </c>
      <c r="D33" s="61">
        <v>22.7</v>
      </c>
      <c r="E33" s="56">
        <v>151.542</v>
      </c>
      <c r="F33" s="56"/>
      <c r="G33" s="61" t="s">
        <v>271</v>
      </c>
      <c r="H33" s="14">
        <v>1.4830000000000005</v>
      </c>
      <c r="I33" s="14">
        <v>15.913688469318988</v>
      </c>
      <c r="J33" s="83">
        <f t="shared" si="1"/>
        <v>0.23600000000000068</v>
      </c>
      <c r="K33" s="55">
        <v>2.4</v>
      </c>
      <c r="L33" s="104"/>
      <c r="M33" s="57"/>
      <c r="N33" s="8"/>
      <c r="P33" s="53">
        <v>0.19991542984181357</v>
      </c>
      <c r="Q33" s="53">
        <v>0.14141516603665719</v>
      </c>
      <c r="R33" s="54">
        <v>0.43867276298634689</v>
      </c>
      <c r="S33" s="54">
        <v>1.0478228222440369</v>
      </c>
      <c r="T33" s="54">
        <v>4.6550341227845546</v>
      </c>
      <c r="U33" s="54">
        <v>1.1648036761376095</v>
      </c>
      <c r="V33" s="54">
        <v>3.192893357540274</v>
      </c>
      <c r="W33" s="54">
        <v>5.8500775821311262</v>
      </c>
      <c r="X33" s="54">
        <v>2.1706723140064605</v>
      </c>
      <c r="Y33" s="54">
        <v>1.280334942229524</v>
      </c>
      <c r="Z33" s="54">
        <v>13.602279962809728</v>
      </c>
      <c r="AA33" s="54">
        <v>5.6602431986471817</v>
      </c>
      <c r="AB33" s="54">
        <v>22.638940003380412</v>
      </c>
      <c r="AC33" s="54">
        <v>0.28554374362491869</v>
      </c>
      <c r="AD33" s="54">
        <v>2.6304255142255535</v>
      </c>
      <c r="AE33" s="54">
        <v>4.8387430400248537</v>
      </c>
      <c r="AF33" s="54">
        <v>9.2724756244008368</v>
      </c>
      <c r="AG33" s="54">
        <v>1.0106364731554018</v>
      </c>
    </row>
    <row r="34" spans="1:62" x14ac:dyDescent="0.3">
      <c r="A34" s="596" t="s">
        <v>300</v>
      </c>
      <c r="B34" s="4" t="s">
        <v>313</v>
      </c>
      <c r="C34" s="61">
        <v>28.5</v>
      </c>
      <c r="D34" s="61">
        <v>24.5</v>
      </c>
      <c r="E34" s="56">
        <v>232.28299999999999</v>
      </c>
      <c r="F34" s="56"/>
      <c r="G34" s="61" t="s">
        <v>271</v>
      </c>
      <c r="H34" s="14">
        <v>2.9570000000000007</v>
      </c>
      <c r="I34" s="14">
        <v>16.334122421373028</v>
      </c>
      <c r="J34" s="83">
        <f t="shared" si="1"/>
        <v>0.48300000000000054</v>
      </c>
      <c r="K34" s="55">
        <v>5.7</v>
      </c>
      <c r="L34" s="103">
        <v>26.217944957561159</v>
      </c>
      <c r="M34" s="47">
        <v>11.23025535601557</v>
      </c>
      <c r="N34" s="47">
        <v>44.154302379583413</v>
      </c>
      <c r="P34" s="53">
        <v>0.45154583992980279</v>
      </c>
      <c r="Q34" s="53">
        <v>0.77183344446228763</v>
      </c>
      <c r="R34" s="54">
        <v>2.8862695604042425</v>
      </c>
      <c r="S34" s="54">
        <v>4.3764076542178589</v>
      </c>
      <c r="T34" s="54">
        <v>16.544256850106599</v>
      </c>
      <c r="U34" s="54">
        <v>3.243904962423203</v>
      </c>
      <c r="V34" s="54">
        <v>13.53477999698695</v>
      </c>
      <c r="W34" s="54">
        <v>14.811148283916836</v>
      </c>
      <c r="X34" s="54">
        <v>4.9880644855292005</v>
      </c>
      <c r="Y34" s="54">
        <v>3.0653315868493287</v>
      </c>
      <c r="Z34" s="54">
        <v>29.569734933389469</v>
      </c>
      <c r="AA34" s="54">
        <v>18.001311873345976</v>
      </c>
      <c r="AB34" s="54">
        <v>46.389005467728452</v>
      </c>
      <c r="AC34" s="54">
        <v>1.0490856184296304</v>
      </c>
      <c r="AD34" s="54">
        <v>4.0271699629558997</v>
      </c>
      <c r="AE34" s="54">
        <v>6.7874318603140154</v>
      </c>
      <c r="AF34" s="54">
        <v>15.908258772173749</v>
      </c>
      <c r="AG34" s="54">
        <v>1.2325711698264974</v>
      </c>
    </row>
    <row r="35" spans="1:62" x14ac:dyDescent="0.3">
      <c r="A35" s="596" t="s">
        <v>299</v>
      </c>
      <c r="B35" s="4" t="s">
        <v>313</v>
      </c>
      <c r="C35" s="61">
        <v>28</v>
      </c>
      <c r="D35" s="61">
        <v>24.8</v>
      </c>
      <c r="E35" s="56">
        <v>230.53700000000001</v>
      </c>
      <c r="F35" s="56"/>
      <c r="G35" s="61" t="s">
        <v>271</v>
      </c>
      <c r="H35" s="14">
        <v>5.1879999999999988</v>
      </c>
      <c r="I35" s="14">
        <v>18.369313801079407</v>
      </c>
      <c r="J35" s="83">
        <f t="shared" si="1"/>
        <v>0.9529999999999994</v>
      </c>
      <c r="K35" s="55">
        <v>11.5</v>
      </c>
      <c r="L35" s="103">
        <v>58.30981082477728</v>
      </c>
      <c r="M35" s="47">
        <v>5.8049348107855137</v>
      </c>
      <c r="N35" s="47">
        <v>22.823421089164949</v>
      </c>
      <c r="P35" s="53">
        <v>0.94200990726531508</v>
      </c>
      <c r="Q35" s="53">
        <v>1.2401409792472382</v>
      </c>
      <c r="R35" s="54">
        <v>3.6209390710381451</v>
      </c>
      <c r="S35" s="54">
        <v>6.4734440489191458</v>
      </c>
      <c r="T35" s="54">
        <v>17.251249038427794</v>
      </c>
      <c r="U35" s="54">
        <v>4.8215951539900797</v>
      </c>
      <c r="V35" s="54">
        <v>16.501405794776659</v>
      </c>
      <c r="W35" s="54">
        <v>19.827024089095797</v>
      </c>
      <c r="X35" s="54">
        <v>6.5759555214885079</v>
      </c>
      <c r="Y35" s="54">
        <v>4.9975232932179292</v>
      </c>
      <c r="Z35" s="54">
        <v>40.281929424423268</v>
      </c>
      <c r="AA35" s="54">
        <v>26.211517576272907</v>
      </c>
      <c r="AB35" s="54">
        <v>68.779291714490995</v>
      </c>
      <c r="AC35" s="54">
        <v>2.0758402998310976</v>
      </c>
      <c r="AD35" s="54">
        <v>9.1269575629980295</v>
      </c>
      <c r="AE35" s="54">
        <v>12.138792519719477</v>
      </c>
      <c r="AF35" s="54">
        <v>22.972442612243256</v>
      </c>
      <c r="AG35" s="54">
        <v>3.3667332679109565</v>
      </c>
      <c r="AH35" s="109">
        <v>0</v>
      </c>
      <c r="AI35" s="71">
        <v>0</v>
      </c>
      <c r="AJ35" s="71">
        <v>0</v>
      </c>
      <c r="AK35" s="71">
        <v>1.9432610269988917</v>
      </c>
      <c r="AL35" s="71">
        <v>2.625653472740852</v>
      </c>
      <c r="AM35" s="71">
        <v>1.7815885428107019</v>
      </c>
      <c r="AN35" s="71">
        <v>0.84713094349016693</v>
      </c>
      <c r="AO35" s="71">
        <v>0.72951829723674388</v>
      </c>
      <c r="AP35" s="71">
        <v>0.11712098581030621</v>
      </c>
      <c r="AQ35" s="71">
        <v>0.74789021657953703</v>
      </c>
      <c r="AR35" s="71">
        <v>0.82912182049817684</v>
      </c>
      <c r="AS35" s="71">
        <v>0</v>
      </c>
      <c r="AT35" s="71">
        <v>0</v>
      </c>
      <c r="AU35" s="71">
        <v>0</v>
      </c>
      <c r="AV35" s="71">
        <v>0</v>
      </c>
      <c r="AW35" s="71">
        <v>0</v>
      </c>
      <c r="AX35" s="71">
        <v>0</v>
      </c>
      <c r="AY35" s="71">
        <v>24.848292184685675</v>
      </c>
      <c r="AZ35" s="71">
        <v>1.6062206211834997</v>
      </c>
      <c r="BA35" s="71">
        <v>0</v>
      </c>
      <c r="BB35" s="71">
        <v>0</v>
      </c>
      <c r="BC35" s="71">
        <v>0</v>
      </c>
      <c r="BD35" s="71">
        <v>0</v>
      </c>
      <c r="BE35" s="71">
        <v>0</v>
      </c>
      <c r="BF35" s="71">
        <v>0</v>
      </c>
      <c r="BG35" s="71">
        <v>0</v>
      </c>
      <c r="BH35" s="71">
        <v>0</v>
      </c>
      <c r="BI35" s="71">
        <v>0</v>
      </c>
      <c r="BJ35" s="71">
        <v>0</v>
      </c>
    </row>
    <row r="36" spans="1:62" x14ac:dyDescent="0.3">
      <c r="A36" s="596" t="s">
        <v>296</v>
      </c>
      <c r="B36" s="4" t="s">
        <v>313</v>
      </c>
      <c r="C36" s="61">
        <v>27.5</v>
      </c>
      <c r="D36" s="61">
        <v>24.5</v>
      </c>
      <c r="E36" s="56">
        <v>249.089</v>
      </c>
      <c r="F36" s="56"/>
      <c r="G36" s="61" t="s">
        <v>271</v>
      </c>
      <c r="H36" s="14">
        <v>3.5559999999999974</v>
      </c>
      <c r="I36" s="14">
        <v>17.716535433070852</v>
      </c>
      <c r="J36" s="83">
        <f t="shared" si="1"/>
        <v>0.62999999999999912</v>
      </c>
      <c r="K36" s="55">
        <v>13.2</v>
      </c>
      <c r="L36" s="103">
        <v>176.31478880936734</v>
      </c>
      <c r="M36" s="47">
        <v>10.711377984486107</v>
      </c>
      <c r="N36" s="47">
        <v>73.667334822712732</v>
      </c>
      <c r="P36" s="53">
        <v>0.9597090840643997</v>
      </c>
      <c r="Q36" s="53">
        <v>9.0333464925917184</v>
      </c>
      <c r="R36" s="54">
        <v>15.3775579175805</v>
      </c>
      <c r="S36" s="54">
        <v>28.490826741098388</v>
      </c>
      <c r="T36" s="54">
        <v>97.424627699880858</v>
      </c>
      <c r="U36" s="54">
        <v>13.897962173220369</v>
      </c>
      <c r="V36" s="54">
        <v>80.581434206908284</v>
      </c>
      <c r="W36" s="54">
        <v>78.729020934848819</v>
      </c>
      <c r="X36" s="54">
        <v>22.085477701429763</v>
      </c>
      <c r="Y36" s="54">
        <v>20.887075520485535</v>
      </c>
      <c r="Z36" s="54">
        <v>136.08263361853375</v>
      </c>
      <c r="AA36" s="54">
        <v>90.600301924178311</v>
      </c>
      <c r="AB36" s="54">
        <v>240.23613434302362</v>
      </c>
      <c r="AC36" s="54">
        <v>6.3732306267753831</v>
      </c>
      <c r="AD36" s="54">
        <v>23.803536194948606</v>
      </c>
      <c r="AE36" s="54">
        <v>45.993073721313415</v>
      </c>
      <c r="AF36" s="54">
        <v>59.577893746058166</v>
      </c>
      <c r="AG36" s="54">
        <v>4.781911794759278</v>
      </c>
      <c r="AH36" s="109">
        <v>0</v>
      </c>
      <c r="AI36" s="71">
        <v>0</v>
      </c>
      <c r="AJ36" s="71">
        <v>0</v>
      </c>
      <c r="AK36" s="71">
        <v>0</v>
      </c>
      <c r="AL36" s="71">
        <v>0.23815022358068719</v>
      </c>
      <c r="AM36" s="71">
        <v>0.69909801923826098</v>
      </c>
      <c r="AN36" s="71">
        <v>0.44280862625233491</v>
      </c>
      <c r="AO36" s="71">
        <v>0.68545310465840281</v>
      </c>
      <c r="AP36" s="71">
        <v>0.14683873889171906</v>
      </c>
      <c r="AQ36" s="71">
        <v>0.81439972830701324</v>
      </c>
      <c r="AR36" s="71">
        <v>0</v>
      </c>
      <c r="AS36" s="71">
        <v>0</v>
      </c>
      <c r="AT36" s="71">
        <v>0</v>
      </c>
      <c r="AU36" s="71">
        <v>0</v>
      </c>
      <c r="AV36" s="71">
        <v>0</v>
      </c>
      <c r="AW36" s="71">
        <v>0</v>
      </c>
      <c r="AX36" s="71">
        <v>0</v>
      </c>
      <c r="AY36" s="71">
        <v>15.628870709431679</v>
      </c>
      <c r="AZ36" s="71">
        <v>1.3094896100739499</v>
      </c>
      <c r="BA36" s="71">
        <v>0</v>
      </c>
      <c r="BB36" s="71">
        <v>0</v>
      </c>
      <c r="BC36" s="71">
        <v>0</v>
      </c>
      <c r="BD36" s="71">
        <v>0</v>
      </c>
      <c r="BE36" s="71">
        <v>0</v>
      </c>
      <c r="BF36" s="71">
        <v>0</v>
      </c>
      <c r="BG36" s="71">
        <v>0</v>
      </c>
      <c r="BH36" s="71">
        <v>0</v>
      </c>
      <c r="BI36" s="71">
        <v>0</v>
      </c>
      <c r="BJ36" s="71">
        <v>0</v>
      </c>
    </row>
    <row r="37" spans="1:62" x14ac:dyDescent="0.3">
      <c r="A37" s="596" t="s">
        <v>294</v>
      </c>
      <c r="B37" s="4" t="s">
        <v>313</v>
      </c>
      <c r="C37" s="61">
        <v>26</v>
      </c>
      <c r="D37" s="61">
        <v>22.5</v>
      </c>
      <c r="E37" s="56">
        <v>193.09399999999999</v>
      </c>
      <c r="F37" s="56"/>
      <c r="G37" s="61" t="s">
        <v>271</v>
      </c>
      <c r="H37" s="14">
        <v>1.347999999999999</v>
      </c>
      <c r="I37" s="14">
        <v>13.649851632047302</v>
      </c>
      <c r="J37" s="83">
        <f t="shared" si="1"/>
        <v>0.1839999999999975</v>
      </c>
      <c r="L37" s="104"/>
      <c r="M37" s="57"/>
      <c r="N37" s="8"/>
      <c r="O37" s="93"/>
      <c r="AH37" s="109">
        <v>0</v>
      </c>
      <c r="AI37" s="71">
        <v>0</v>
      </c>
      <c r="AJ37" s="71">
        <v>0</v>
      </c>
      <c r="AK37" s="71">
        <v>2.9287100731967648</v>
      </c>
      <c r="AL37" s="71">
        <v>2.4261062131784561</v>
      </c>
      <c r="AM37" s="71">
        <v>2.0674785737635206</v>
      </c>
      <c r="AN37" s="71">
        <v>0.98727698157355936</v>
      </c>
      <c r="AO37" s="71">
        <v>1.0086282538754021</v>
      </c>
      <c r="AP37" s="71">
        <v>0.31914093511051683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13.516912164105184</v>
      </c>
      <c r="AZ37" s="71">
        <v>0.81303860532221062</v>
      </c>
      <c r="BA37" s="71">
        <v>0</v>
      </c>
      <c r="BB37" s="71">
        <v>0</v>
      </c>
      <c r="BC37" s="71">
        <v>0</v>
      </c>
      <c r="BD37" s="71">
        <v>0</v>
      </c>
      <c r="BE37" s="71">
        <v>0</v>
      </c>
      <c r="BF37" s="71">
        <v>0</v>
      </c>
      <c r="BG37" s="71">
        <v>0</v>
      </c>
      <c r="BH37" s="71">
        <v>0</v>
      </c>
      <c r="BI37" s="71">
        <v>0</v>
      </c>
      <c r="BJ37" s="71">
        <v>0</v>
      </c>
    </row>
    <row r="38" spans="1:62" x14ac:dyDescent="0.3">
      <c r="A38" s="596" t="s">
        <v>297</v>
      </c>
      <c r="B38" s="4" t="s">
        <v>313</v>
      </c>
      <c r="C38" s="61">
        <v>27.5</v>
      </c>
      <c r="D38" s="61">
        <v>24</v>
      </c>
      <c r="E38" s="56">
        <v>207.34899999999999</v>
      </c>
      <c r="F38" s="56"/>
      <c r="G38" s="61" t="s">
        <v>271</v>
      </c>
      <c r="H38" s="14">
        <v>3.666999999999998</v>
      </c>
      <c r="I38" s="14">
        <v>17.998363785110456</v>
      </c>
      <c r="J38" s="83">
        <f t="shared" si="1"/>
        <v>0.66000000000000014</v>
      </c>
      <c r="K38" s="55">
        <v>12.9</v>
      </c>
      <c r="L38" s="103">
        <v>55.140352210535937</v>
      </c>
      <c r="M38" s="47">
        <v>10.060410261672034</v>
      </c>
      <c r="N38" s="47">
        <v>69.190314474371078</v>
      </c>
      <c r="P38" s="53">
        <v>1.476976001825028</v>
      </c>
      <c r="Q38" s="53">
        <v>2.4026934254775814</v>
      </c>
      <c r="R38" s="54">
        <v>5.8680523587024043</v>
      </c>
      <c r="S38" s="54">
        <v>10.085142182873824</v>
      </c>
      <c r="T38" s="56">
        <v>31.595272727054606</v>
      </c>
      <c r="U38" s="54">
        <v>6.7789696391288041</v>
      </c>
      <c r="V38" s="54">
        <v>25.140723674276224</v>
      </c>
      <c r="W38" s="54">
        <v>36.913605397747872</v>
      </c>
      <c r="X38" s="54">
        <v>9.632580568720396</v>
      </c>
      <c r="Y38" s="54">
        <v>6.7406129691635073</v>
      </c>
      <c r="Z38" s="54">
        <v>67.097439586041389</v>
      </c>
      <c r="AA38" s="54">
        <v>34.208647761006461</v>
      </c>
      <c r="AB38" s="54">
        <v>111.44566337963238</v>
      </c>
      <c r="AC38" s="54">
        <v>2.3201561542002258</v>
      </c>
      <c r="AD38" s="54">
        <v>9.0284492706753134</v>
      </c>
      <c r="AE38" s="54">
        <v>13.345981898921391</v>
      </c>
      <c r="AF38" s="54">
        <v>36.860489544349107</v>
      </c>
      <c r="AG38" s="54">
        <v>2.7519131715650715</v>
      </c>
      <c r="AH38" s="109">
        <v>0</v>
      </c>
      <c r="AI38" s="71">
        <v>0</v>
      </c>
      <c r="AJ38" s="71">
        <v>0</v>
      </c>
      <c r="AK38" s="71">
        <v>1.932751135120804</v>
      </c>
      <c r="AL38" s="71">
        <v>3.643674808603719</v>
      </c>
      <c r="AM38" s="71">
        <v>2.4662756535352024</v>
      </c>
      <c r="AN38" s="71">
        <v>1.3381638109126266</v>
      </c>
      <c r="AO38" s="71">
        <v>1.2547089561307572</v>
      </c>
      <c r="AP38" s="71">
        <v>0.22154575282537373</v>
      </c>
      <c r="AQ38" s="71">
        <v>0</v>
      </c>
      <c r="AR38" s="71">
        <v>1.0466234908108343</v>
      </c>
      <c r="AS38" s="71">
        <v>0</v>
      </c>
      <c r="AT38" s="71">
        <v>0</v>
      </c>
      <c r="AU38" s="71">
        <v>0</v>
      </c>
      <c r="AV38" s="71">
        <v>0</v>
      </c>
      <c r="AW38" s="71">
        <v>0</v>
      </c>
      <c r="AX38" s="71">
        <v>0</v>
      </c>
      <c r="AY38" s="71">
        <v>38.170328036427847</v>
      </c>
      <c r="AZ38" s="71">
        <v>2.5451059023682396</v>
      </c>
      <c r="BA38" s="71">
        <v>0.24592295540162842</v>
      </c>
      <c r="BB38" s="71">
        <v>0</v>
      </c>
      <c r="BC38" s="71">
        <v>0</v>
      </c>
      <c r="BD38" s="71">
        <v>0</v>
      </c>
      <c r="BE38" s="71">
        <v>0</v>
      </c>
      <c r="BF38" s="71">
        <v>0</v>
      </c>
      <c r="BG38" s="71">
        <v>0</v>
      </c>
      <c r="BH38" s="71">
        <v>0</v>
      </c>
      <c r="BI38" s="71">
        <v>0</v>
      </c>
      <c r="BJ38" s="71">
        <v>0</v>
      </c>
    </row>
    <row r="39" spans="1:62" x14ac:dyDescent="0.3">
      <c r="A39" s="596" t="s">
        <v>298</v>
      </c>
      <c r="B39" s="4" t="s">
        <v>313</v>
      </c>
      <c r="C39" s="61">
        <v>27.5</v>
      </c>
      <c r="D39" s="61">
        <v>24</v>
      </c>
      <c r="E39" s="56">
        <v>199.255</v>
      </c>
      <c r="F39" s="56"/>
      <c r="G39" s="61" t="s">
        <v>268</v>
      </c>
      <c r="H39" s="40">
        <v>0.17699999999999999</v>
      </c>
      <c r="I39" s="40"/>
      <c r="J39" s="83"/>
      <c r="L39" s="106"/>
      <c r="M39" s="58"/>
      <c r="N39" s="8"/>
      <c r="O39" s="93"/>
    </row>
    <row r="40" spans="1:62" s="79" customFormat="1" ht="15" thickBot="1" x14ac:dyDescent="0.35">
      <c r="A40" s="597" t="s">
        <v>301</v>
      </c>
      <c r="B40" s="72" t="s">
        <v>313</v>
      </c>
      <c r="C40" s="73">
        <v>28.5</v>
      </c>
      <c r="D40" s="73">
        <v>25</v>
      </c>
      <c r="E40" s="74">
        <v>250.34899999999999</v>
      </c>
      <c r="F40" s="74"/>
      <c r="G40" s="73" t="s">
        <v>271</v>
      </c>
      <c r="H40" s="75">
        <v>4.7940000000000005</v>
      </c>
      <c r="I40" s="75">
        <v>18.940342094284475</v>
      </c>
      <c r="J40" s="84">
        <f t="shared" si="1"/>
        <v>0.90799999999999781</v>
      </c>
      <c r="K40" s="80">
        <v>11.9</v>
      </c>
      <c r="L40" s="107">
        <v>39.215267343135025</v>
      </c>
      <c r="M40" s="76">
        <v>4.8660020255699106</v>
      </c>
      <c r="N40" s="76">
        <v>19.131793356915129</v>
      </c>
      <c r="O40" s="92"/>
      <c r="P40" s="78">
        <v>0.99079789894334802</v>
      </c>
      <c r="Q40" s="77">
        <v>1.961535108641878</v>
      </c>
      <c r="R40" s="78">
        <v>5.3951856642576743</v>
      </c>
      <c r="S40" s="78">
        <v>6.8627730334948147</v>
      </c>
      <c r="T40" s="77">
        <v>26.161464118325725</v>
      </c>
      <c r="U40" s="77">
        <v>4.6446517033905206</v>
      </c>
      <c r="V40" s="77">
        <v>20.284081034131617</v>
      </c>
      <c r="W40" s="78">
        <v>25.836442126216763</v>
      </c>
      <c r="X40" s="77">
        <v>6.2479510197439563</v>
      </c>
      <c r="Y40" s="77">
        <v>9.4032699857293522</v>
      </c>
      <c r="Z40" s="77">
        <v>49.98944686828959</v>
      </c>
      <c r="AA40" s="77">
        <v>32.136619287387113</v>
      </c>
      <c r="AB40" s="77">
        <v>96.636962741209516</v>
      </c>
      <c r="AC40" s="77">
        <v>1.8429021217382209</v>
      </c>
      <c r="AD40" s="77">
        <v>6.8164196972134139</v>
      </c>
      <c r="AE40" s="77">
        <v>14.050346595600836</v>
      </c>
      <c r="AF40" s="77">
        <v>34.231192949741697</v>
      </c>
      <c r="AG40" s="77">
        <v>2.4230878292038893</v>
      </c>
      <c r="AH40" s="112"/>
    </row>
    <row r="41" spans="1:62" s="69" customFormat="1" x14ac:dyDescent="0.3">
      <c r="A41" s="64" t="s">
        <v>290</v>
      </c>
      <c r="B41" s="64" t="s">
        <v>315</v>
      </c>
      <c r="C41" s="65">
        <v>24.5</v>
      </c>
      <c r="D41" s="65">
        <v>21.5</v>
      </c>
      <c r="E41" s="66">
        <v>142.166</v>
      </c>
      <c r="F41" s="67"/>
      <c r="G41" s="67"/>
      <c r="H41" s="70">
        <f>H2+H15+H28</f>
        <v>142.166</v>
      </c>
      <c r="I41" s="68">
        <f>(((I2)*H2)+(I15*H15)+(I28*H28))/E41</f>
        <v>24.246211370217271</v>
      </c>
      <c r="J41" s="83">
        <f t="shared" si="1"/>
        <v>34.469868856583084</v>
      </c>
      <c r="K41" s="68">
        <f>(K2*$J2+K15*$J15+K28*$J28)/$J41</f>
        <v>3.9986393914002072</v>
      </c>
      <c r="L41" s="588"/>
      <c r="M41" s="589"/>
      <c r="N41" s="590"/>
      <c r="O41" s="94">
        <f t="shared" ref="O41:BJ41" si="2">(O2*$J2+O15*$J15+O28*$J28)/$J41</f>
        <v>0.60562590231091862</v>
      </c>
      <c r="P41" s="68">
        <f t="shared" si="2"/>
        <v>0.2514922318935599</v>
      </c>
      <c r="Q41" s="68">
        <f t="shared" si="2"/>
        <v>0.92585119887474221</v>
      </c>
      <c r="R41" s="68">
        <f t="shared" si="2"/>
        <v>2.7290241255607852</v>
      </c>
      <c r="S41" s="68">
        <f t="shared" si="2"/>
        <v>3.4509126540985422</v>
      </c>
      <c r="T41" s="68">
        <f t="shared" si="2"/>
        <v>15.24354957820524</v>
      </c>
      <c r="U41" s="68">
        <f t="shared" si="2"/>
        <v>3.1817461898293713</v>
      </c>
      <c r="V41" s="68">
        <f t="shared" si="2"/>
        <v>9.9178356642629257</v>
      </c>
      <c r="W41" s="68">
        <f t="shared" si="2"/>
        <v>16.560155313920536</v>
      </c>
      <c r="X41" s="68">
        <f t="shared" si="2"/>
        <v>5.3630316791459451</v>
      </c>
      <c r="Y41" s="68">
        <f t="shared" si="2"/>
        <v>2.3788013383393389</v>
      </c>
      <c r="Z41" s="68">
        <f t="shared" si="2"/>
        <v>36.683690552992175</v>
      </c>
      <c r="AA41" s="68">
        <f t="shared" si="2"/>
        <v>15.620313312643651</v>
      </c>
      <c r="AB41" s="68">
        <f t="shared" si="2"/>
        <v>70.500951873669749</v>
      </c>
      <c r="AC41" s="68">
        <f t="shared" si="2"/>
        <v>1.6811704344302167</v>
      </c>
      <c r="AD41" s="68">
        <f t="shared" si="2"/>
        <v>8.1062576515728182</v>
      </c>
      <c r="AE41" s="68">
        <f t="shared" si="2"/>
        <v>19.102673784238227</v>
      </c>
      <c r="AF41" s="68">
        <f t="shared" si="2"/>
        <v>24.159804352115234</v>
      </c>
      <c r="AG41" s="68">
        <f t="shared" si="2"/>
        <v>3.7184254200583711</v>
      </c>
      <c r="AH41" s="111">
        <f t="shared" si="2"/>
        <v>0.79325692920359681</v>
      </c>
      <c r="AI41" s="68">
        <f t="shared" si="2"/>
        <v>0</v>
      </c>
      <c r="AJ41" s="68">
        <f t="shared" si="2"/>
        <v>0</v>
      </c>
      <c r="AK41" s="68">
        <f t="shared" si="2"/>
        <v>0</v>
      </c>
      <c r="AL41" s="68">
        <f t="shared" si="2"/>
        <v>0.42718718076574153</v>
      </c>
      <c r="AM41" s="68">
        <f t="shared" si="2"/>
        <v>0.66774062683549695</v>
      </c>
      <c r="AN41" s="68">
        <f t="shared" si="2"/>
        <v>0.26895647500300979</v>
      </c>
      <c r="AO41" s="68">
        <f t="shared" si="2"/>
        <v>0.36494319683567583</v>
      </c>
      <c r="AP41" s="68">
        <f t="shared" si="2"/>
        <v>2.8162045312690397E-3</v>
      </c>
      <c r="AQ41" s="68">
        <f t="shared" si="2"/>
        <v>0</v>
      </c>
      <c r="AR41" s="68">
        <f t="shared" si="2"/>
        <v>0.51693677151093242</v>
      </c>
      <c r="AS41" s="68">
        <f t="shared" si="2"/>
        <v>0</v>
      </c>
      <c r="AT41" s="68">
        <f t="shared" si="2"/>
        <v>0</v>
      </c>
      <c r="AU41" s="68">
        <f t="shared" si="2"/>
        <v>0.14382608212902714</v>
      </c>
      <c r="AV41" s="68">
        <f t="shared" si="2"/>
        <v>0</v>
      </c>
      <c r="AW41" s="68">
        <f t="shared" si="2"/>
        <v>0</v>
      </c>
      <c r="AX41" s="68">
        <f t="shared" si="2"/>
        <v>0</v>
      </c>
      <c r="AY41" s="68">
        <f t="shared" si="2"/>
        <v>6.1851722617636566</v>
      </c>
      <c r="AZ41" s="68">
        <f t="shared" si="2"/>
        <v>1.9532428586896456E-2</v>
      </c>
      <c r="BA41" s="68">
        <f t="shared" si="2"/>
        <v>2.9326224351207131E-3</v>
      </c>
      <c r="BB41" s="68">
        <f t="shared" si="2"/>
        <v>0</v>
      </c>
      <c r="BC41" s="68">
        <f t="shared" si="2"/>
        <v>0</v>
      </c>
      <c r="BD41" s="68">
        <f t="shared" si="2"/>
        <v>0</v>
      </c>
      <c r="BE41" s="68">
        <f t="shared" si="2"/>
        <v>0</v>
      </c>
      <c r="BF41" s="68">
        <f t="shared" si="2"/>
        <v>0</v>
      </c>
      <c r="BG41" s="68">
        <f t="shared" si="2"/>
        <v>0</v>
      </c>
      <c r="BH41" s="68">
        <f t="shared" si="2"/>
        <v>0</v>
      </c>
      <c r="BI41" s="68">
        <f t="shared" si="2"/>
        <v>0</v>
      </c>
      <c r="BJ41" s="68">
        <f t="shared" si="2"/>
        <v>0</v>
      </c>
    </row>
    <row r="42" spans="1:62" s="69" customFormat="1" x14ac:dyDescent="0.3">
      <c r="A42" s="64" t="s">
        <v>291</v>
      </c>
      <c r="B42" s="64" t="s">
        <v>315</v>
      </c>
      <c r="C42" s="65">
        <v>24.8</v>
      </c>
      <c r="D42" s="65">
        <v>21.8</v>
      </c>
      <c r="E42" s="66">
        <v>151.28200000000001</v>
      </c>
      <c r="F42" s="67"/>
      <c r="G42" s="67"/>
      <c r="H42" s="70">
        <f t="shared" ref="H42:H44" si="3">H3+H16+H29</f>
        <v>151.28200000000004</v>
      </c>
      <c r="I42" s="68">
        <f t="shared" ref="I42:I43" si="4">(((I3)*H3)+(I16*H16)+(I29*H29))/E42</f>
        <v>22.408350958734673</v>
      </c>
      <c r="J42" s="83">
        <f t="shared" si="1"/>
        <v>33.899801497392993</v>
      </c>
      <c r="K42" s="68">
        <f t="shared" ref="K42:Z43" si="5">(K3*$J3+K16*$J16+K29*$J29)/$J42</f>
        <v>4.1263747857068935</v>
      </c>
      <c r="L42" s="104"/>
      <c r="M42" s="57"/>
      <c r="N42" s="8"/>
      <c r="O42" s="94">
        <f t="shared" si="5"/>
        <v>0.91235108884207461</v>
      </c>
      <c r="P42" s="68">
        <f t="shared" si="5"/>
        <v>0.14653883770600132</v>
      </c>
      <c r="Q42" s="68">
        <f t="shared" si="5"/>
        <v>1.9040680654754565</v>
      </c>
      <c r="R42" s="68">
        <f t="shared" si="5"/>
        <v>4.3460558249608781</v>
      </c>
      <c r="S42" s="68">
        <f t="shared" si="5"/>
        <v>7.2497211545294666</v>
      </c>
      <c r="T42" s="68">
        <f t="shared" si="5"/>
        <v>24.56042050438527</v>
      </c>
      <c r="U42" s="68">
        <f t="shared" si="5"/>
        <v>4.0462382482223127</v>
      </c>
      <c r="V42" s="68">
        <f t="shared" si="5"/>
        <v>18.908411267161227</v>
      </c>
      <c r="W42" s="68">
        <f t="shared" si="5"/>
        <v>26.252642282079968</v>
      </c>
      <c r="X42" s="68">
        <f t="shared" si="5"/>
        <v>7.8405843870486374</v>
      </c>
      <c r="Y42" s="68">
        <f t="shared" si="5"/>
        <v>6.3933307106198365</v>
      </c>
      <c r="Z42" s="68">
        <f t="shared" si="5"/>
        <v>53.761702709624409</v>
      </c>
      <c r="AA42" s="68">
        <f t="shared" ref="AA42:AG42" si="6">(AA3*$J3+AA16*$J16+AA29*$J29)/$J42</f>
        <v>27.148621634456745</v>
      </c>
      <c r="AB42" s="68">
        <f t="shared" si="6"/>
        <v>90.282544090693378</v>
      </c>
      <c r="AC42" s="68">
        <f t="shared" si="6"/>
        <v>1.2996067126759925</v>
      </c>
      <c r="AD42" s="68">
        <f t="shared" si="6"/>
        <v>6.6228977487485245</v>
      </c>
      <c r="AE42" s="68">
        <f t="shared" si="6"/>
        <v>11.932278973159967</v>
      </c>
      <c r="AF42" s="68">
        <f t="shared" si="6"/>
        <v>29.413403446564594</v>
      </c>
      <c r="AG42" s="68">
        <f t="shared" si="6"/>
        <v>2.6814126814093378</v>
      </c>
      <c r="AH42" s="110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</row>
    <row r="43" spans="1:62" s="69" customFormat="1" x14ac:dyDescent="0.3">
      <c r="A43" s="64" t="s">
        <v>295</v>
      </c>
      <c r="B43" s="64" t="s">
        <v>315</v>
      </c>
      <c r="C43" s="65">
        <v>27.2</v>
      </c>
      <c r="D43" s="65">
        <v>24</v>
      </c>
      <c r="E43" s="66">
        <v>221.67</v>
      </c>
      <c r="F43" s="67"/>
      <c r="G43" s="67"/>
      <c r="H43" s="70">
        <f t="shared" si="3"/>
        <v>221.67</v>
      </c>
      <c r="I43" s="68">
        <f t="shared" si="4"/>
        <v>29.844935792106874</v>
      </c>
      <c r="J43" s="83">
        <f t="shared" si="1"/>
        <v>66.157269170363307</v>
      </c>
      <c r="K43" s="68">
        <f t="shared" si="5"/>
        <v>13.017458509439409</v>
      </c>
      <c r="L43" s="104"/>
      <c r="M43" s="57"/>
      <c r="N43" s="8"/>
      <c r="O43" s="94">
        <f t="shared" si="5"/>
        <v>2.9697716431737033</v>
      </c>
      <c r="P43" s="68">
        <f t="shared" si="5"/>
        <v>1.0038593967907559</v>
      </c>
      <c r="Q43" s="68">
        <f t="shared" si="5"/>
        <v>7.3222305867268638</v>
      </c>
      <c r="R43" s="68">
        <f t="shared" si="5"/>
        <v>12.22288198611772</v>
      </c>
      <c r="S43" s="68">
        <f t="shared" si="5"/>
        <v>22.043155920422247</v>
      </c>
      <c r="T43" s="68">
        <f t="shared" si="5"/>
        <v>62.690004582418794</v>
      </c>
      <c r="U43" s="68">
        <f t="shared" si="5"/>
        <v>10.817140205986714</v>
      </c>
      <c r="V43" s="68">
        <f t="shared" si="5"/>
        <v>52.766655860192536</v>
      </c>
      <c r="W43" s="68">
        <f t="shared" si="5"/>
        <v>59.529073189120822</v>
      </c>
      <c r="X43" s="68">
        <f t="shared" si="5"/>
        <v>16.52425809712701</v>
      </c>
      <c r="Y43" s="68">
        <f t="shared" si="5"/>
        <v>14.019233239541197</v>
      </c>
      <c r="Z43" s="68">
        <f t="shared" si="5"/>
        <v>110.39224205851798</v>
      </c>
      <c r="AA43" s="68">
        <f t="shared" ref="AA43:BJ43" si="7">(AA4*$J4+AA17*$J17+AA30*$J30)/$J43</f>
        <v>61.056947934104365</v>
      </c>
      <c r="AB43" s="68">
        <f t="shared" si="7"/>
        <v>184.86220390421337</v>
      </c>
      <c r="AC43" s="68">
        <f t="shared" si="7"/>
        <v>3.6369651861203942</v>
      </c>
      <c r="AD43" s="68">
        <f t="shared" si="7"/>
        <v>11.496347350610426</v>
      </c>
      <c r="AE43" s="68">
        <f t="shared" si="7"/>
        <v>23.151971861082146</v>
      </c>
      <c r="AF43" s="68">
        <f t="shared" si="7"/>
        <v>58.258591826555715</v>
      </c>
      <c r="AG43" s="68">
        <f t="shared" si="7"/>
        <v>4.4038818201147594</v>
      </c>
      <c r="AH43" s="111">
        <f t="shared" si="7"/>
        <v>0</v>
      </c>
      <c r="AI43" s="68">
        <f t="shared" si="7"/>
        <v>0</v>
      </c>
      <c r="AJ43" s="68">
        <f t="shared" si="7"/>
        <v>0</v>
      </c>
      <c r="AK43" s="68">
        <f t="shared" si="7"/>
        <v>2.3469937614985462E-2</v>
      </c>
      <c r="AL43" s="68">
        <f t="shared" si="7"/>
        <v>0.72390083059692889</v>
      </c>
      <c r="AM43" s="68">
        <f t="shared" si="7"/>
        <v>0.83906128735204089</v>
      </c>
      <c r="AN43" s="68">
        <f t="shared" si="7"/>
        <v>0.27473833370388046</v>
      </c>
      <c r="AO43" s="68">
        <f t="shared" si="7"/>
        <v>0.57097758936379051</v>
      </c>
      <c r="AP43" s="68">
        <f t="shared" si="7"/>
        <v>7.91936318641835E-3</v>
      </c>
      <c r="AQ43" s="68">
        <f t="shared" si="7"/>
        <v>0.36717392058299386</v>
      </c>
      <c r="AR43" s="68">
        <f t="shared" si="7"/>
        <v>7.4066517761520401E-2</v>
      </c>
      <c r="AS43" s="68">
        <f t="shared" si="7"/>
        <v>0</v>
      </c>
      <c r="AT43" s="68">
        <f t="shared" si="7"/>
        <v>0</v>
      </c>
      <c r="AU43" s="68">
        <f t="shared" si="7"/>
        <v>0.15441785690185938</v>
      </c>
      <c r="AV43" s="68">
        <f t="shared" si="7"/>
        <v>0</v>
      </c>
      <c r="AW43" s="68">
        <f t="shared" si="7"/>
        <v>0</v>
      </c>
      <c r="AX43" s="68">
        <f t="shared" si="7"/>
        <v>0</v>
      </c>
      <c r="AY43" s="68">
        <f t="shared" si="7"/>
        <v>8.341247507605102</v>
      </c>
      <c r="AZ43" s="68">
        <f t="shared" si="7"/>
        <v>0.11830996009694469</v>
      </c>
      <c r="BA43" s="68">
        <f t="shared" si="7"/>
        <v>4.7771642447104233E-3</v>
      </c>
      <c r="BB43" s="68">
        <f t="shared" si="7"/>
        <v>0</v>
      </c>
      <c r="BC43" s="68">
        <f t="shared" si="7"/>
        <v>0</v>
      </c>
      <c r="BD43" s="68">
        <f t="shared" si="7"/>
        <v>0</v>
      </c>
      <c r="BE43" s="68">
        <f t="shared" si="7"/>
        <v>5.0077607293821831E-3</v>
      </c>
      <c r="BF43" s="68">
        <f t="shared" si="7"/>
        <v>0</v>
      </c>
      <c r="BG43" s="68">
        <f t="shared" si="7"/>
        <v>0</v>
      </c>
      <c r="BH43" s="68">
        <f t="shared" si="7"/>
        <v>0</v>
      </c>
      <c r="BI43" s="68">
        <f t="shared" si="7"/>
        <v>0</v>
      </c>
      <c r="BJ43" s="68">
        <f t="shared" si="7"/>
        <v>0</v>
      </c>
    </row>
    <row r="44" spans="1:62" s="69" customFormat="1" x14ac:dyDescent="0.3">
      <c r="A44" s="64" t="s">
        <v>308</v>
      </c>
      <c r="B44" s="64" t="s">
        <v>315</v>
      </c>
      <c r="C44" s="65">
        <v>23</v>
      </c>
      <c r="D44" s="65">
        <v>20</v>
      </c>
      <c r="E44" s="66">
        <v>111.90900000000001</v>
      </c>
      <c r="F44" s="67"/>
      <c r="G44" s="67"/>
      <c r="H44" s="70">
        <f t="shared" si="3"/>
        <v>111.90899999999999</v>
      </c>
      <c r="I44" s="40"/>
      <c r="J44" s="83"/>
      <c r="K44" s="46"/>
      <c r="L44" s="104"/>
      <c r="M44" s="57"/>
      <c r="N44" s="8"/>
      <c r="O44" s="9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110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</row>
    <row r="45" spans="1:62" s="69" customFormat="1" x14ac:dyDescent="0.3">
      <c r="A45" s="64" t="s">
        <v>292</v>
      </c>
      <c r="B45" s="64" t="s">
        <v>315</v>
      </c>
      <c r="C45" s="65">
        <v>25</v>
      </c>
      <c r="D45" s="65">
        <v>22.5</v>
      </c>
      <c r="E45" s="66">
        <v>180.15</v>
      </c>
      <c r="F45" s="67"/>
      <c r="G45" s="67"/>
      <c r="H45" s="70">
        <f t="shared" ref="H45:H53" si="8">H6+H19+H32</f>
        <v>180.15</v>
      </c>
      <c r="I45" s="68">
        <f t="shared" ref="I45:I53" si="9">(((I6)*H6)+(I19*H19)+(I32*H32))/E45</f>
        <v>29.409728444128145</v>
      </c>
      <c r="J45" s="83">
        <f t="shared" si="1"/>
        <v>52.981625792096857</v>
      </c>
      <c r="K45" s="46"/>
      <c r="L45" s="104"/>
      <c r="M45" s="57"/>
      <c r="N45" s="8"/>
      <c r="O45" s="9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111">
        <f t="shared" ref="AH45:AP45" si="10">(AH6*$J6+AH19*$J19+AH32*$J32)/$J45</f>
        <v>1.6323886683639845E-2</v>
      </c>
      <c r="AI45" s="68">
        <f t="shared" si="10"/>
        <v>0</v>
      </c>
      <c r="AJ45" s="68">
        <f t="shared" si="10"/>
        <v>0</v>
      </c>
      <c r="AK45" s="68">
        <f t="shared" si="10"/>
        <v>0</v>
      </c>
      <c r="AL45" s="68">
        <f t="shared" si="10"/>
        <v>0.2009771559334132</v>
      </c>
      <c r="AM45" s="68">
        <f t="shared" si="10"/>
        <v>3.3274999072601653E-2</v>
      </c>
      <c r="AN45" s="68">
        <f t="shared" si="10"/>
        <v>1.1154259102797503E-2</v>
      </c>
      <c r="AO45" s="68">
        <f t="shared" si="10"/>
        <v>0.17382626678061297</v>
      </c>
      <c r="AP45" s="68">
        <f t="shared" si="10"/>
        <v>6.6578223626401478E-3</v>
      </c>
      <c r="AQ45" s="68">
        <f t="shared" ref="AQ45:BJ45" si="11">(AQ6*$J6+AQ19*$J19+AQ32*$J32)/$J45</f>
        <v>0.34733667313574601</v>
      </c>
      <c r="AR45" s="68">
        <f t="shared" si="11"/>
        <v>1.2097130953379193E-2</v>
      </c>
      <c r="AS45" s="68">
        <f t="shared" si="11"/>
        <v>0</v>
      </c>
      <c r="AT45" s="68">
        <f t="shared" si="11"/>
        <v>0</v>
      </c>
      <c r="AU45" s="68">
        <f t="shared" si="11"/>
        <v>0</v>
      </c>
      <c r="AV45" s="68">
        <f t="shared" si="11"/>
        <v>0</v>
      </c>
      <c r="AW45" s="68">
        <f t="shared" si="11"/>
        <v>0</v>
      </c>
      <c r="AX45" s="68">
        <f t="shared" si="11"/>
        <v>0</v>
      </c>
      <c r="AY45" s="68">
        <f t="shared" si="11"/>
        <v>1.7806110947962239</v>
      </c>
      <c r="AZ45" s="68">
        <f t="shared" si="11"/>
        <v>2.8406538443552377E-2</v>
      </c>
      <c r="BA45" s="68">
        <f t="shared" si="11"/>
        <v>0</v>
      </c>
      <c r="BB45" s="68">
        <f t="shared" si="11"/>
        <v>0</v>
      </c>
      <c r="BC45" s="68">
        <f t="shared" si="11"/>
        <v>0</v>
      </c>
      <c r="BD45" s="68">
        <f t="shared" si="11"/>
        <v>0</v>
      </c>
      <c r="BE45" s="68">
        <f t="shared" si="11"/>
        <v>0</v>
      </c>
      <c r="BF45" s="68">
        <f t="shared" si="11"/>
        <v>0</v>
      </c>
      <c r="BG45" s="68">
        <f t="shared" si="11"/>
        <v>0</v>
      </c>
      <c r="BH45" s="68">
        <f t="shared" si="11"/>
        <v>0</v>
      </c>
      <c r="BI45" s="68">
        <f t="shared" si="11"/>
        <v>0</v>
      </c>
      <c r="BJ45" s="68">
        <f t="shared" si="11"/>
        <v>0</v>
      </c>
    </row>
    <row r="46" spans="1:62" s="69" customFormat="1" x14ac:dyDescent="0.3">
      <c r="A46" s="64" t="s">
        <v>293</v>
      </c>
      <c r="B46" s="64" t="s">
        <v>315</v>
      </c>
      <c r="C46" s="65">
        <v>25.5</v>
      </c>
      <c r="D46" s="65">
        <v>22.7</v>
      </c>
      <c r="E46" s="66">
        <v>151.542</v>
      </c>
      <c r="F46" s="67"/>
      <c r="G46" s="67"/>
      <c r="H46" s="70">
        <f t="shared" si="8"/>
        <v>151.542</v>
      </c>
      <c r="I46" s="68">
        <f t="shared" si="9"/>
        <v>22.496257080231704</v>
      </c>
      <c r="J46" s="83">
        <f t="shared" si="1"/>
        <v>34.091277904524731</v>
      </c>
      <c r="K46" s="68">
        <f t="shared" ref="K46:AG46" si="12">(K7*$J7+K20*$J20+K33*$J33)/$J46</f>
        <v>2.0412158207719608</v>
      </c>
      <c r="L46" s="104"/>
      <c r="M46" s="57"/>
      <c r="N46" s="8"/>
      <c r="O46" s="94">
        <f t="shared" si="12"/>
        <v>0.20596153043069262</v>
      </c>
      <c r="P46" s="68">
        <f t="shared" si="12"/>
        <v>0.18295950407997591</v>
      </c>
      <c r="Q46" s="68">
        <f t="shared" si="12"/>
        <v>0.30079256085773892</v>
      </c>
      <c r="R46" s="68">
        <f t="shared" si="12"/>
        <v>1.1147812759868534</v>
      </c>
      <c r="S46" s="68">
        <f t="shared" si="12"/>
        <v>1.5205554913938115</v>
      </c>
      <c r="T46" s="68">
        <f t="shared" si="12"/>
        <v>5.8199456841535575</v>
      </c>
      <c r="U46" s="68">
        <f t="shared" si="12"/>
        <v>1.4452416444204401</v>
      </c>
      <c r="V46" s="68">
        <f t="shared" si="12"/>
        <v>4.0344028393984832</v>
      </c>
      <c r="W46" s="68">
        <f t="shared" si="12"/>
        <v>8.0187454357248349</v>
      </c>
      <c r="X46" s="68">
        <f t="shared" si="12"/>
        <v>2.7151935688478122</v>
      </c>
      <c r="Y46" s="68">
        <f t="shared" si="12"/>
        <v>1.6701119827431616</v>
      </c>
      <c r="Z46" s="68">
        <f t="shared" si="12"/>
        <v>18.343240504983601</v>
      </c>
      <c r="AA46" s="68">
        <f t="shared" si="12"/>
        <v>7.2695463751705107</v>
      </c>
      <c r="AB46" s="68">
        <f t="shared" si="12"/>
        <v>31.697137892930588</v>
      </c>
      <c r="AC46" s="68">
        <f t="shared" si="12"/>
        <v>0.52274416611178276</v>
      </c>
      <c r="AD46" s="68">
        <f t="shared" si="12"/>
        <v>3.4311903624220053</v>
      </c>
      <c r="AE46" s="68">
        <f t="shared" si="12"/>
        <v>7.2790764237138568</v>
      </c>
      <c r="AF46" s="68">
        <f t="shared" si="12"/>
        <v>12.212836725811194</v>
      </c>
      <c r="AG46" s="68">
        <f t="shared" si="12"/>
        <v>1.5335356436988203</v>
      </c>
      <c r="AH46" s="110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</row>
    <row r="47" spans="1:62" s="69" customFormat="1" x14ac:dyDescent="0.3">
      <c r="A47" s="64" t="s">
        <v>300</v>
      </c>
      <c r="B47" s="64" t="s">
        <v>315</v>
      </c>
      <c r="C47" s="65">
        <v>28.5</v>
      </c>
      <c r="D47" s="65">
        <v>24.5</v>
      </c>
      <c r="E47" s="66">
        <v>232.28299999999999</v>
      </c>
      <c r="F47" s="67"/>
      <c r="G47" s="67"/>
      <c r="H47" s="70">
        <f t="shared" si="8"/>
        <v>232.28299999999996</v>
      </c>
      <c r="I47" s="68">
        <f t="shared" si="9"/>
        <v>28.164672423709352</v>
      </c>
      <c r="J47" s="83">
        <f t="shared" si="1"/>
        <v>65.421746045964781</v>
      </c>
      <c r="K47" s="68">
        <f t="shared" ref="K47:AG47" si="13">(K8*$J8+K21*$J21+K34*$J34)/$J47</f>
        <v>14.515639477218723</v>
      </c>
      <c r="L47" s="94">
        <f t="shared" si="13"/>
        <v>132.64233248530039</v>
      </c>
      <c r="M47" s="68">
        <f t="shared" si="13"/>
        <v>4.4885525330142162</v>
      </c>
      <c r="N47" s="68">
        <f t="shared" si="13"/>
        <v>21.004699332742586</v>
      </c>
      <c r="O47" s="94">
        <f t="shared" si="13"/>
        <v>2.1275990530563091</v>
      </c>
      <c r="P47" s="68">
        <f t="shared" si="13"/>
        <v>0.62839215782193869</v>
      </c>
      <c r="Q47" s="68">
        <f t="shared" si="13"/>
        <v>4.8410692736440017</v>
      </c>
      <c r="R47" s="68">
        <f t="shared" si="13"/>
        <v>11.586944672837003</v>
      </c>
      <c r="S47" s="68">
        <f t="shared" si="13"/>
        <v>16.597796927044811</v>
      </c>
      <c r="T47" s="68">
        <f t="shared" si="13"/>
        <v>62.090588204568299</v>
      </c>
      <c r="U47" s="68">
        <f t="shared" si="13"/>
        <v>9.9923280398652139</v>
      </c>
      <c r="V47" s="68">
        <f t="shared" si="13"/>
        <v>45.076425740395948</v>
      </c>
      <c r="W47" s="68">
        <f t="shared" si="13"/>
        <v>56.009711675538107</v>
      </c>
      <c r="X47" s="68">
        <f t="shared" si="13"/>
        <v>15.306390645077352</v>
      </c>
      <c r="Y47" s="68">
        <f t="shared" si="13"/>
        <v>9.9705603937061049</v>
      </c>
      <c r="Z47" s="68">
        <f t="shared" si="13"/>
        <v>106.8445955199511</v>
      </c>
      <c r="AA47" s="68">
        <f t="shared" si="13"/>
        <v>65.922748213192691</v>
      </c>
      <c r="AB47" s="68">
        <f t="shared" si="13"/>
        <v>190.42717335198506</v>
      </c>
      <c r="AC47" s="68">
        <f t="shared" si="13"/>
        <v>4.1472702336990572</v>
      </c>
      <c r="AD47" s="68">
        <f t="shared" si="13"/>
        <v>11.101160376909151</v>
      </c>
      <c r="AE47" s="68">
        <f t="shared" si="13"/>
        <v>29.784659463617487</v>
      </c>
      <c r="AF47" s="68">
        <f t="shared" si="13"/>
        <v>60.473591189392501</v>
      </c>
      <c r="AG47" s="68">
        <f t="shared" si="13"/>
        <v>3.6495973801110408</v>
      </c>
      <c r="AH47" s="110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</row>
    <row r="48" spans="1:62" s="69" customFormat="1" x14ac:dyDescent="0.3">
      <c r="A48" s="64" t="s">
        <v>299</v>
      </c>
      <c r="B48" s="64" t="s">
        <v>315</v>
      </c>
      <c r="C48" s="65">
        <v>28</v>
      </c>
      <c r="D48" s="65">
        <v>24.8</v>
      </c>
      <c r="E48" s="66">
        <v>230.53700000000001</v>
      </c>
      <c r="F48" s="67"/>
      <c r="G48" s="67"/>
      <c r="H48" s="70">
        <f t="shared" si="8"/>
        <v>230.53699999999998</v>
      </c>
      <c r="I48" s="68">
        <f t="shared" si="9"/>
        <v>26.650440181581232</v>
      </c>
      <c r="J48" s="83">
        <f t="shared" si="1"/>
        <v>61.439125281411918</v>
      </c>
      <c r="K48" s="68">
        <f t="shared" ref="K48:AP48" si="14">(K9*$J9+K22*$J22+K35*$J35)/$J48</f>
        <v>13.222156869843522</v>
      </c>
      <c r="L48" s="94">
        <f t="shared" si="14"/>
        <v>80.442276501501794</v>
      </c>
      <c r="M48" s="68">
        <f t="shared" si="14"/>
        <v>4.4451081176044918</v>
      </c>
      <c r="N48" s="68">
        <f t="shared" si="14"/>
        <v>20.776394168770679</v>
      </c>
      <c r="O48" s="94">
        <f t="shared" si="14"/>
        <v>1.4162643953632987</v>
      </c>
      <c r="P48" s="68">
        <f t="shared" si="14"/>
        <v>0.49896730521416244</v>
      </c>
      <c r="Q48" s="68">
        <f t="shared" si="14"/>
        <v>1.9621726275477231</v>
      </c>
      <c r="R48" s="68">
        <f t="shared" si="14"/>
        <v>3.6590091462740668</v>
      </c>
      <c r="S48" s="68">
        <f t="shared" si="14"/>
        <v>6.6325397925362948</v>
      </c>
      <c r="T48" s="68">
        <f t="shared" si="14"/>
        <v>17.547105363019917</v>
      </c>
      <c r="U48" s="68">
        <f t="shared" si="14"/>
        <v>5.1134430649431817</v>
      </c>
      <c r="V48" s="68">
        <f t="shared" si="14"/>
        <v>15.642544757570922</v>
      </c>
      <c r="W48" s="68">
        <f t="shared" si="14"/>
        <v>22.489626608968877</v>
      </c>
      <c r="X48" s="68">
        <f t="shared" si="14"/>
        <v>5.4881518651853769</v>
      </c>
      <c r="Y48" s="68">
        <f t="shared" si="14"/>
        <v>3.9389111370392302</v>
      </c>
      <c r="Z48" s="68">
        <f t="shared" si="14"/>
        <v>35.995067292091605</v>
      </c>
      <c r="AA48" s="68">
        <f t="shared" si="14"/>
        <v>22.6284349066371</v>
      </c>
      <c r="AB48" s="68">
        <f t="shared" si="14"/>
        <v>65.722256236902112</v>
      </c>
      <c r="AC48" s="68">
        <f t="shared" si="14"/>
        <v>2.1146337543654266</v>
      </c>
      <c r="AD48" s="68">
        <f t="shared" si="14"/>
        <v>6.1580459811091197</v>
      </c>
      <c r="AE48" s="68">
        <f t="shared" si="14"/>
        <v>11.855408045922816</v>
      </c>
      <c r="AF48" s="68">
        <f t="shared" si="14"/>
        <v>20.511880559387549</v>
      </c>
      <c r="AG48" s="68">
        <f t="shared" si="14"/>
        <v>2.6568538505269235</v>
      </c>
      <c r="AH48" s="111">
        <f t="shared" si="14"/>
        <v>1.983041276991973</v>
      </c>
      <c r="AI48" s="68">
        <f t="shared" si="14"/>
        <v>0</v>
      </c>
      <c r="AJ48" s="68">
        <f t="shared" si="14"/>
        <v>0</v>
      </c>
      <c r="AK48" s="68">
        <f t="shared" si="14"/>
        <v>6.2553152393658731E-2</v>
      </c>
      <c r="AL48" s="68">
        <f t="shared" si="14"/>
        <v>0.84292774783177904</v>
      </c>
      <c r="AM48" s="68">
        <f t="shared" si="14"/>
        <v>4.9781065710052586E-2</v>
      </c>
      <c r="AN48" s="68">
        <f t="shared" si="14"/>
        <v>2.2891455242367027E-2</v>
      </c>
      <c r="AO48" s="68">
        <f t="shared" si="14"/>
        <v>0.27171088986120701</v>
      </c>
      <c r="AP48" s="68">
        <f t="shared" si="14"/>
        <v>1.8166974052117677E-3</v>
      </c>
      <c r="AQ48" s="68">
        <f t="shared" ref="AQ48:BJ48" si="15">(AQ9*$J9+AQ22*$J22+AQ35*$J35)/$J48</f>
        <v>0.2294174402098855</v>
      </c>
      <c r="AR48" s="68">
        <f t="shared" si="15"/>
        <v>0.31367035014005579</v>
      </c>
      <c r="AS48" s="68">
        <f t="shared" si="15"/>
        <v>0</v>
      </c>
      <c r="AT48" s="68">
        <f t="shared" si="15"/>
        <v>0</v>
      </c>
      <c r="AU48" s="68">
        <f t="shared" si="15"/>
        <v>0</v>
      </c>
      <c r="AV48" s="68">
        <f t="shared" si="15"/>
        <v>0</v>
      </c>
      <c r="AW48" s="68">
        <f t="shared" si="15"/>
        <v>0</v>
      </c>
      <c r="AX48" s="68">
        <f t="shared" si="15"/>
        <v>0</v>
      </c>
      <c r="AY48" s="68">
        <f t="shared" si="15"/>
        <v>3.7380310347841204</v>
      </c>
      <c r="AZ48" s="68">
        <f t="shared" si="15"/>
        <v>5.5705876307850614E-2</v>
      </c>
      <c r="BA48" s="68">
        <f t="shared" si="15"/>
        <v>0</v>
      </c>
      <c r="BB48" s="68">
        <f t="shared" si="15"/>
        <v>0</v>
      </c>
      <c r="BC48" s="68">
        <f t="shared" si="15"/>
        <v>0</v>
      </c>
      <c r="BD48" s="68">
        <f t="shared" si="15"/>
        <v>0</v>
      </c>
      <c r="BE48" s="68">
        <f t="shared" si="15"/>
        <v>0</v>
      </c>
      <c r="BF48" s="68">
        <f t="shared" si="15"/>
        <v>0</v>
      </c>
      <c r="BG48" s="68">
        <f t="shared" si="15"/>
        <v>0</v>
      </c>
      <c r="BH48" s="68">
        <f t="shared" si="15"/>
        <v>0</v>
      </c>
      <c r="BI48" s="68">
        <f t="shared" si="15"/>
        <v>0</v>
      </c>
      <c r="BJ48" s="68">
        <f t="shared" si="15"/>
        <v>0</v>
      </c>
    </row>
    <row r="49" spans="1:62" s="69" customFormat="1" x14ac:dyDescent="0.3">
      <c r="A49" s="64" t="s">
        <v>296</v>
      </c>
      <c r="B49" s="64" t="s">
        <v>315</v>
      </c>
      <c r="C49" s="65">
        <v>27.5</v>
      </c>
      <c r="D49" s="65">
        <v>24.5</v>
      </c>
      <c r="E49" s="66">
        <v>249.089</v>
      </c>
      <c r="F49" s="67"/>
      <c r="G49" s="67"/>
      <c r="H49" s="70">
        <f t="shared" si="8"/>
        <v>249.089</v>
      </c>
      <c r="I49" s="68">
        <f t="shared" si="9"/>
        <v>34.336346263064733</v>
      </c>
      <c r="J49" s="83">
        <f t="shared" si="1"/>
        <v>85.528061543205311</v>
      </c>
      <c r="K49" s="68">
        <f t="shared" ref="K49:AP49" si="16">(K10*$J10+K23*$J23+K36*$J36)/$J49</f>
        <v>25.313738715349956</v>
      </c>
      <c r="L49" s="94">
        <f t="shared" si="16"/>
        <v>572.44285313600767</v>
      </c>
      <c r="M49" s="68">
        <f t="shared" si="16"/>
        <v>1.9575914647760049</v>
      </c>
      <c r="N49" s="68">
        <f t="shared" si="16"/>
        <v>13.255013181088975</v>
      </c>
      <c r="O49" s="94">
        <f t="shared" si="16"/>
        <v>8.5035842797768684</v>
      </c>
      <c r="P49" s="68">
        <f t="shared" si="16"/>
        <v>1.9049798967184877</v>
      </c>
      <c r="Q49" s="68">
        <f t="shared" si="16"/>
        <v>24.279868135241738</v>
      </c>
      <c r="R49" s="68">
        <f t="shared" si="16"/>
        <v>40.882313262445187</v>
      </c>
      <c r="S49" s="68">
        <f t="shared" si="16"/>
        <v>71.654585796611926</v>
      </c>
      <c r="T49" s="68">
        <f t="shared" si="16"/>
        <v>224.74518056557474</v>
      </c>
      <c r="U49" s="68">
        <f t="shared" si="16"/>
        <v>33.005546056810793</v>
      </c>
      <c r="V49" s="68">
        <f t="shared" si="16"/>
        <v>186.83566037235073</v>
      </c>
      <c r="W49" s="68">
        <f t="shared" si="16"/>
        <v>170.03923545796232</v>
      </c>
      <c r="X49" s="68">
        <f t="shared" si="16"/>
        <v>50.358269334677317</v>
      </c>
      <c r="Y49" s="68">
        <f t="shared" si="16"/>
        <v>50.362179872641647</v>
      </c>
      <c r="Z49" s="68">
        <f t="shared" si="16"/>
        <v>287.77675840557816</v>
      </c>
      <c r="AA49" s="68">
        <f t="shared" si="16"/>
        <v>210.49617053002007</v>
      </c>
      <c r="AB49" s="68">
        <f t="shared" si="16"/>
        <v>505.59342617147462</v>
      </c>
      <c r="AC49" s="68">
        <f t="shared" si="16"/>
        <v>15.206870767325569</v>
      </c>
      <c r="AD49" s="68">
        <f t="shared" si="16"/>
        <v>42.758398275608435</v>
      </c>
      <c r="AE49" s="68">
        <f t="shared" si="16"/>
        <v>96.551752979383778</v>
      </c>
      <c r="AF49" s="68">
        <f t="shared" si="16"/>
        <v>127.22386833855053</v>
      </c>
      <c r="AG49" s="68">
        <f t="shared" si="16"/>
        <v>9.7128045511372143</v>
      </c>
      <c r="AH49" s="111">
        <f t="shared" si="16"/>
        <v>0</v>
      </c>
      <c r="AI49" s="68">
        <f t="shared" si="16"/>
        <v>0</v>
      </c>
      <c r="AJ49" s="68">
        <f t="shared" si="16"/>
        <v>0</v>
      </c>
      <c r="AK49" s="68">
        <f t="shared" si="16"/>
        <v>0</v>
      </c>
      <c r="AL49" s="68">
        <f t="shared" si="16"/>
        <v>6.5349151445360052E-3</v>
      </c>
      <c r="AM49" s="68">
        <f t="shared" si="16"/>
        <v>1.6581109320315389E-2</v>
      </c>
      <c r="AN49" s="68">
        <f t="shared" si="16"/>
        <v>0.2092968260950116</v>
      </c>
      <c r="AO49" s="68">
        <f t="shared" si="16"/>
        <v>0.28458667270190491</v>
      </c>
      <c r="AP49" s="68">
        <f t="shared" si="16"/>
        <v>7.2220814195962007E-3</v>
      </c>
      <c r="AQ49" s="68">
        <f t="shared" ref="AQ49:BJ49" si="17">(AQ10*$J10+AQ23*$J23+AQ36*$J36)/$J49</f>
        <v>0.39563374983218541</v>
      </c>
      <c r="AR49" s="68">
        <f t="shared" si="17"/>
        <v>5.6232826536075763E-3</v>
      </c>
      <c r="AS49" s="68">
        <f t="shared" si="17"/>
        <v>0</v>
      </c>
      <c r="AT49" s="68">
        <f t="shared" si="17"/>
        <v>0</v>
      </c>
      <c r="AU49" s="68">
        <f t="shared" si="17"/>
        <v>0</v>
      </c>
      <c r="AV49" s="68">
        <f t="shared" si="17"/>
        <v>0</v>
      </c>
      <c r="AW49" s="68">
        <f t="shared" si="17"/>
        <v>0</v>
      </c>
      <c r="AX49" s="68">
        <f t="shared" si="17"/>
        <v>0</v>
      </c>
      <c r="AY49" s="68">
        <f t="shared" si="17"/>
        <v>3.1406583861730311</v>
      </c>
      <c r="AZ49" s="68">
        <f t="shared" si="17"/>
        <v>4.2416711951245682E-2</v>
      </c>
      <c r="BA49" s="68">
        <f t="shared" si="17"/>
        <v>0</v>
      </c>
      <c r="BB49" s="68">
        <f t="shared" si="17"/>
        <v>0</v>
      </c>
      <c r="BC49" s="68">
        <f t="shared" si="17"/>
        <v>0</v>
      </c>
      <c r="BD49" s="68">
        <f t="shared" si="17"/>
        <v>0</v>
      </c>
      <c r="BE49" s="68">
        <f t="shared" si="17"/>
        <v>0</v>
      </c>
      <c r="BF49" s="68">
        <f t="shared" si="17"/>
        <v>0</v>
      </c>
      <c r="BG49" s="68">
        <f t="shared" si="17"/>
        <v>0</v>
      </c>
      <c r="BH49" s="68">
        <f t="shared" si="17"/>
        <v>0</v>
      </c>
      <c r="BI49" s="68">
        <f t="shared" si="17"/>
        <v>0</v>
      </c>
      <c r="BJ49" s="68">
        <f t="shared" si="17"/>
        <v>0</v>
      </c>
    </row>
    <row r="50" spans="1:62" s="69" customFormat="1" x14ac:dyDescent="0.3">
      <c r="A50" s="64" t="s">
        <v>294</v>
      </c>
      <c r="B50" s="64" t="s">
        <v>315</v>
      </c>
      <c r="C50" s="65">
        <v>26</v>
      </c>
      <c r="D50" s="65">
        <v>22.5</v>
      </c>
      <c r="E50" s="66">
        <v>193.09399999999999</v>
      </c>
      <c r="F50" s="67"/>
      <c r="G50" s="67"/>
      <c r="H50" s="70">
        <f t="shared" si="8"/>
        <v>193.09399999999999</v>
      </c>
      <c r="I50" s="68">
        <f t="shared" si="9"/>
        <v>24.305268832691972</v>
      </c>
      <c r="J50" s="83">
        <f t="shared" si="1"/>
        <v>46.932015799798236</v>
      </c>
      <c r="K50" s="46"/>
      <c r="L50" s="104"/>
      <c r="M50" s="57"/>
      <c r="N50" s="8"/>
      <c r="O50" s="93"/>
      <c r="P50" s="51"/>
      <c r="Q50" s="46"/>
      <c r="R50" s="46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111">
        <f t="shared" ref="AH50:AP50" si="18">(AH11*$J11+AH24*$J24+AH37*$J37)/$J50</f>
        <v>1.5592074380121699</v>
      </c>
      <c r="AI50" s="68">
        <f t="shared" si="18"/>
        <v>0</v>
      </c>
      <c r="AJ50" s="68">
        <f t="shared" si="18"/>
        <v>0</v>
      </c>
      <c r="AK50" s="68">
        <f t="shared" si="18"/>
        <v>2.4376741840004636E-2</v>
      </c>
      <c r="AL50" s="68">
        <f t="shared" si="18"/>
        <v>1.0126703455093526</v>
      </c>
      <c r="AM50" s="68">
        <f t="shared" si="18"/>
        <v>0.82608881240555576</v>
      </c>
      <c r="AN50" s="68">
        <f t="shared" si="18"/>
        <v>0.35284394871924263</v>
      </c>
      <c r="AO50" s="68">
        <f t="shared" si="18"/>
        <v>0.45588095580245441</v>
      </c>
      <c r="AP50" s="68">
        <f t="shared" si="18"/>
        <v>1.2512126542961479E-3</v>
      </c>
      <c r="AQ50" s="68">
        <f t="shared" ref="AQ50:BJ50" si="19">(AQ11*$J11+AQ24*$J24+AQ37*$J37)/$J50</f>
        <v>3.8798759739053436E-3</v>
      </c>
      <c r="AR50" s="68">
        <f t="shared" si="19"/>
        <v>0.37147017627803991</v>
      </c>
      <c r="AS50" s="68">
        <f t="shared" si="19"/>
        <v>0</v>
      </c>
      <c r="AT50" s="68">
        <f t="shared" si="19"/>
        <v>0</v>
      </c>
      <c r="AU50" s="68">
        <f t="shared" si="19"/>
        <v>0</v>
      </c>
      <c r="AV50" s="68">
        <f t="shared" si="19"/>
        <v>0</v>
      </c>
      <c r="AW50" s="68">
        <f t="shared" si="19"/>
        <v>0</v>
      </c>
      <c r="AX50" s="68">
        <f t="shared" si="19"/>
        <v>0</v>
      </c>
      <c r="AY50" s="68">
        <f t="shared" si="19"/>
        <v>6.0502689182696141</v>
      </c>
      <c r="AZ50" s="68">
        <f t="shared" si="19"/>
        <v>4.6629395155444661E-2</v>
      </c>
      <c r="BA50" s="68">
        <f t="shared" si="19"/>
        <v>2.2761644111451529E-3</v>
      </c>
      <c r="BB50" s="68">
        <f t="shared" si="19"/>
        <v>0</v>
      </c>
      <c r="BC50" s="68">
        <f t="shared" si="19"/>
        <v>0</v>
      </c>
      <c r="BD50" s="68">
        <f t="shared" si="19"/>
        <v>0</v>
      </c>
      <c r="BE50" s="68">
        <f t="shared" si="19"/>
        <v>2.4221574637550464E-4</v>
      </c>
      <c r="BF50" s="68">
        <f t="shared" si="19"/>
        <v>0</v>
      </c>
      <c r="BG50" s="68">
        <f t="shared" si="19"/>
        <v>0</v>
      </c>
      <c r="BH50" s="68">
        <f t="shared" si="19"/>
        <v>0</v>
      </c>
      <c r="BI50" s="68">
        <f t="shared" si="19"/>
        <v>0</v>
      </c>
      <c r="BJ50" s="68">
        <f t="shared" si="19"/>
        <v>0</v>
      </c>
    </row>
    <row r="51" spans="1:62" s="69" customFormat="1" x14ac:dyDescent="0.3">
      <c r="A51" s="64" t="s">
        <v>297</v>
      </c>
      <c r="B51" s="64" t="s">
        <v>315</v>
      </c>
      <c r="C51" s="65">
        <v>27.5</v>
      </c>
      <c r="D51" s="65">
        <v>24</v>
      </c>
      <c r="E51" s="66">
        <v>207.34899999999999</v>
      </c>
      <c r="F51" s="67"/>
      <c r="G51" s="67"/>
      <c r="H51" s="70">
        <f t="shared" si="8"/>
        <v>207.34899999999999</v>
      </c>
      <c r="I51" s="68">
        <f t="shared" si="9"/>
        <v>30.004313952457935</v>
      </c>
      <c r="J51" s="83">
        <f t="shared" si="1"/>
        <v>62.213644937281998</v>
      </c>
      <c r="K51" s="68">
        <f t="shared" ref="K51:AP51" si="20">(K12*$J12+K25*$J25+K38*$J38)/$J51</f>
        <v>3.1173091593142548</v>
      </c>
      <c r="L51" s="94">
        <f t="shared" si="20"/>
        <v>139.41469422990772</v>
      </c>
      <c r="M51" s="68">
        <f t="shared" si="20"/>
        <v>5.0412969016859464</v>
      </c>
      <c r="N51" s="68">
        <f t="shared" si="20"/>
        <v>23.85425666861947</v>
      </c>
      <c r="O51" s="94">
        <f t="shared" si="20"/>
        <v>2.1464497932248503</v>
      </c>
      <c r="P51" s="68">
        <f t="shared" si="20"/>
        <v>0.87192830024950907</v>
      </c>
      <c r="Q51" s="68">
        <f t="shared" si="20"/>
        <v>4.0714845691538653</v>
      </c>
      <c r="R51" s="68">
        <f t="shared" si="20"/>
        <v>8.0447923427929702</v>
      </c>
      <c r="S51" s="68">
        <f t="shared" si="20"/>
        <v>14.20026345362308</v>
      </c>
      <c r="T51" s="68">
        <f t="shared" si="20"/>
        <v>44.419785928875555</v>
      </c>
      <c r="U51" s="68">
        <f t="shared" si="20"/>
        <v>8.2038729929286127</v>
      </c>
      <c r="V51" s="68">
        <f t="shared" si="20"/>
        <v>34.748626571454814</v>
      </c>
      <c r="W51" s="68">
        <f t="shared" si="20"/>
        <v>49.937691892317936</v>
      </c>
      <c r="X51" s="68">
        <f t="shared" si="20"/>
        <v>12.922681418652369</v>
      </c>
      <c r="Y51" s="68">
        <f t="shared" si="20"/>
        <v>9.5563606105163323</v>
      </c>
      <c r="Z51" s="68">
        <f t="shared" si="20"/>
        <v>88.682501327498443</v>
      </c>
      <c r="AA51" s="68">
        <f t="shared" si="20"/>
        <v>47.761584012446725</v>
      </c>
      <c r="AB51" s="68">
        <f t="shared" si="20"/>
        <v>157.93904688817986</v>
      </c>
      <c r="AC51" s="68">
        <f t="shared" si="20"/>
        <v>3.1889759671808622</v>
      </c>
      <c r="AD51" s="68">
        <f t="shared" si="20"/>
        <v>10.4910858688673</v>
      </c>
      <c r="AE51" s="68">
        <f t="shared" si="20"/>
        <v>18.571806944035099</v>
      </c>
      <c r="AF51" s="68">
        <f t="shared" si="20"/>
        <v>52.491149505178626</v>
      </c>
      <c r="AG51" s="68">
        <f t="shared" si="20"/>
        <v>3.7749925280361474</v>
      </c>
      <c r="AH51" s="111">
        <f t="shared" si="20"/>
        <v>0</v>
      </c>
      <c r="AI51" s="68">
        <f t="shared" si="20"/>
        <v>0</v>
      </c>
      <c r="AJ51" s="68">
        <f t="shared" si="20"/>
        <v>0</v>
      </c>
      <c r="AK51" s="68">
        <f t="shared" si="20"/>
        <v>8.8354814536035428E-2</v>
      </c>
      <c r="AL51" s="68">
        <f t="shared" si="20"/>
        <v>1.1617542031661479</v>
      </c>
      <c r="AM51" s="68">
        <f t="shared" si="20"/>
        <v>0.97536114256958517</v>
      </c>
      <c r="AN51" s="68">
        <f t="shared" si="20"/>
        <v>0.4134891236633666</v>
      </c>
      <c r="AO51" s="68">
        <f t="shared" si="20"/>
        <v>0.52255282043746532</v>
      </c>
      <c r="AP51" s="68">
        <f t="shared" si="20"/>
        <v>1.2977234022054368E-2</v>
      </c>
      <c r="AQ51" s="68">
        <f t="shared" ref="AQ51:BJ51" si="21">(AQ12*$J12+AQ25*$J25+AQ38*$J38)/$J51</f>
        <v>2.7586318451130489E-2</v>
      </c>
      <c r="AR51" s="68">
        <f t="shared" si="21"/>
        <v>0.5247948949954625</v>
      </c>
      <c r="AS51" s="68">
        <f t="shared" si="21"/>
        <v>0</v>
      </c>
      <c r="AT51" s="68">
        <f t="shared" si="21"/>
        <v>0</v>
      </c>
      <c r="AU51" s="68">
        <f t="shared" si="21"/>
        <v>0</v>
      </c>
      <c r="AV51" s="68">
        <f t="shared" si="21"/>
        <v>0</v>
      </c>
      <c r="AW51" s="68">
        <f t="shared" si="21"/>
        <v>3.009655097981611E-2</v>
      </c>
      <c r="AX51" s="68">
        <f t="shared" si="21"/>
        <v>0</v>
      </c>
      <c r="AY51" s="68">
        <f t="shared" si="21"/>
        <v>6.7702966969435989</v>
      </c>
      <c r="AZ51" s="68">
        <f t="shared" si="21"/>
        <v>8.7448839195527525E-2</v>
      </c>
      <c r="BA51" s="68">
        <f t="shared" si="21"/>
        <v>1.0165836505038594E-2</v>
      </c>
      <c r="BB51" s="68">
        <f t="shared" si="21"/>
        <v>0</v>
      </c>
      <c r="BC51" s="68">
        <f t="shared" si="21"/>
        <v>0</v>
      </c>
      <c r="BD51" s="68">
        <f t="shared" si="21"/>
        <v>0</v>
      </c>
      <c r="BE51" s="68">
        <f t="shared" si="21"/>
        <v>0</v>
      </c>
      <c r="BF51" s="68">
        <f t="shared" si="21"/>
        <v>0</v>
      </c>
      <c r="BG51" s="68">
        <f t="shared" si="21"/>
        <v>0</v>
      </c>
      <c r="BH51" s="68">
        <f t="shared" si="21"/>
        <v>0</v>
      </c>
      <c r="BI51" s="68">
        <f t="shared" si="21"/>
        <v>0</v>
      </c>
      <c r="BJ51" s="68">
        <f t="shared" si="21"/>
        <v>0</v>
      </c>
    </row>
    <row r="52" spans="1:62" s="69" customFormat="1" x14ac:dyDescent="0.3">
      <c r="A52" s="64" t="s">
        <v>298</v>
      </c>
      <c r="B52" s="64" t="s">
        <v>315</v>
      </c>
      <c r="C52" s="65">
        <v>27.5</v>
      </c>
      <c r="D52" s="65">
        <v>24</v>
      </c>
      <c r="E52" s="66">
        <v>199.255</v>
      </c>
      <c r="F52" s="67"/>
      <c r="G52" s="67"/>
      <c r="H52" s="70">
        <f t="shared" si="8"/>
        <v>199.25499999999997</v>
      </c>
      <c r="I52" s="40"/>
      <c r="J52" s="83"/>
      <c r="K52" s="46"/>
      <c r="L52" s="106"/>
      <c r="M52" s="58"/>
      <c r="N52" s="8"/>
      <c r="O52" s="93"/>
      <c r="P52" s="51"/>
      <c r="Q52" s="46"/>
      <c r="R52" s="46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110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</row>
    <row r="53" spans="1:62" s="69" customFormat="1" x14ac:dyDescent="0.3">
      <c r="A53" s="64" t="s">
        <v>301</v>
      </c>
      <c r="B53" s="64" t="s">
        <v>315</v>
      </c>
      <c r="C53" s="65">
        <v>28.5</v>
      </c>
      <c r="D53" s="65">
        <v>25</v>
      </c>
      <c r="E53" s="66">
        <v>250.34899999999999</v>
      </c>
      <c r="F53" s="67"/>
      <c r="G53" s="67"/>
      <c r="H53" s="70">
        <f t="shared" si="8"/>
        <v>250.34899999999999</v>
      </c>
      <c r="I53" s="68">
        <f t="shared" si="9"/>
        <v>29.433583241290734</v>
      </c>
      <c r="J53" s="83">
        <f t="shared" si="1"/>
        <v>73.68668130873894</v>
      </c>
      <c r="K53" s="68">
        <f>(K14*$J14+K27*$J27+K40*$J40)/$J53</f>
        <v>12.472598218050216</v>
      </c>
      <c r="L53" s="94">
        <f t="shared" ref="L53:AG53" si="22">(L14*$J14+L27*$J27+L40*$J40)/$J53</f>
        <v>93.618905631488161</v>
      </c>
      <c r="M53" s="68">
        <f t="shared" si="22"/>
        <v>4.7266889446755513</v>
      </c>
      <c r="N53" s="68">
        <f t="shared" si="22"/>
        <v>22.134941035283177</v>
      </c>
      <c r="O53" s="94">
        <f t="shared" si="22"/>
        <v>1.6997823304136277</v>
      </c>
      <c r="P53" s="68">
        <f t="shared" si="22"/>
        <v>0.65223894559981999</v>
      </c>
      <c r="Q53" s="68">
        <f t="shared" si="22"/>
        <v>3.4304983198993884</v>
      </c>
      <c r="R53" s="68">
        <f t="shared" si="22"/>
        <v>6.5388640070057118</v>
      </c>
      <c r="S53" s="68">
        <f t="shared" si="22"/>
        <v>8.9606872524315957</v>
      </c>
      <c r="T53" s="68">
        <f t="shared" si="22"/>
        <v>33.805325648612893</v>
      </c>
      <c r="U53" s="68">
        <f t="shared" si="22"/>
        <v>5.7695305588554087</v>
      </c>
      <c r="V53" s="68">
        <f t="shared" si="22"/>
        <v>27.668573811032996</v>
      </c>
      <c r="W53" s="68">
        <f t="shared" si="22"/>
        <v>33.362347274930073</v>
      </c>
      <c r="X53" s="68">
        <f t="shared" si="22"/>
        <v>8.802939641961526</v>
      </c>
      <c r="Y53" s="68">
        <f t="shared" si="22"/>
        <v>12.257769650272815</v>
      </c>
      <c r="Z53" s="68">
        <f t="shared" si="22"/>
        <v>69.450697242202253</v>
      </c>
      <c r="AA53" s="68">
        <f t="shared" si="22"/>
        <v>44.487195513508837</v>
      </c>
      <c r="AB53" s="68">
        <f t="shared" si="22"/>
        <v>133.65265548788</v>
      </c>
      <c r="AC53" s="68">
        <f t="shared" si="22"/>
        <v>2.6210281932431938</v>
      </c>
      <c r="AD53" s="68">
        <f t="shared" si="22"/>
        <v>8.8614092005861931</v>
      </c>
      <c r="AE53" s="68">
        <f t="shared" si="22"/>
        <v>20.394633959619469</v>
      </c>
      <c r="AF53" s="68">
        <f t="shared" si="22"/>
        <v>47.248100475197354</v>
      </c>
      <c r="AG53" s="68">
        <f t="shared" si="22"/>
        <v>3.6937440819079206</v>
      </c>
      <c r="AH53" s="110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</row>
  </sheetData>
  <conditionalFormatting sqref="H2:BJ40">
    <cfRule type="containsBlanks" dxfId="25" priority="26">
      <formula>LEN(TRIM(H2))=0</formula>
    </cfRule>
  </conditionalFormatting>
  <conditionalFormatting sqref="L1:BJ1048576">
    <cfRule type="cellIs" dxfId="24" priority="25" operator="equal">
      <formula>0</formula>
    </cfRule>
  </conditionalFormatting>
  <conditionalFormatting sqref="L52:N52">
    <cfRule type="containsBlanks" dxfId="23" priority="24">
      <formula>LEN(TRIM(L52))=0</formula>
    </cfRule>
  </conditionalFormatting>
  <conditionalFormatting sqref="L41">
    <cfRule type="containsBlanks" dxfId="22" priority="23">
      <formula>LEN(TRIM(L41))=0</formula>
    </cfRule>
  </conditionalFormatting>
  <conditionalFormatting sqref="O52:BJ52">
    <cfRule type="containsBlanks" dxfId="21" priority="22">
      <formula>LEN(TRIM(O52))=0</formula>
    </cfRule>
  </conditionalFormatting>
  <conditionalFormatting sqref="L44:BJ44">
    <cfRule type="containsBlanks" dxfId="20" priority="21">
      <formula>LEN(TRIM(L44))=0</formula>
    </cfRule>
  </conditionalFormatting>
  <conditionalFormatting sqref="L41:N46">
    <cfRule type="containsBlanks" dxfId="19" priority="20">
      <formula>LEN(TRIM(L41))=0</formula>
    </cfRule>
  </conditionalFormatting>
  <conditionalFormatting sqref="L50:AB50">
    <cfRule type="containsBlanks" dxfId="18" priority="19">
      <formula>LEN(TRIM(L50))=0</formula>
    </cfRule>
  </conditionalFormatting>
  <conditionalFormatting sqref="L52:AB52">
    <cfRule type="containsBlanks" dxfId="17" priority="18">
      <formula>LEN(TRIM(L52))=0</formula>
    </cfRule>
  </conditionalFormatting>
  <conditionalFormatting sqref="O44:AG45">
    <cfRule type="containsBlanks" dxfId="16" priority="17">
      <formula>LEN(TRIM(O44))=0</formula>
    </cfRule>
  </conditionalFormatting>
  <conditionalFormatting sqref="AY42">
    <cfRule type="containsBlanks" dxfId="15" priority="16">
      <formula>LEN(TRIM(AY42))=0</formula>
    </cfRule>
  </conditionalFormatting>
  <conditionalFormatting sqref="AY46:AY47">
    <cfRule type="containsBlanks" dxfId="14" priority="15">
      <formula>LEN(TRIM(AY46))=0</formula>
    </cfRule>
  </conditionalFormatting>
  <conditionalFormatting sqref="AY53">
    <cfRule type="containsBlanks" dxfId="13" priority="14">
      <formula>LEN(TRIM(AY53))=0</formula>
    </cfRule>
  </conditionalFormatting>
  <conditionalFormatting sqref="AC50:AG50">
    <cfRule type="containsBlanks" dxfId="12" priority="13">
      <formula>LEN(TRIM(AC50))=0</formula>
    </cfRule>
  </conditionalFormatting>
  <conditionalFormatting sqref="AB52:AF52">
    <cfRule type="containsBlanks" dxfId="11" priority="12">
      <formula>LEN(TRIM(AB52))=0</formula>
    </cfRule>
  </conditionalFormatting>
  <conditionalFormatting sqref="AG52">
    <cfRule type="containsBlanks" dxfId="10" priority="11">
      <formula>LEN(TRIM(AG52))=0</formula>
    </cfRule>
  </conditionalFormatting>
  <conditionalFormatting sqref="AH42:BJ42">
    <cfRule type="containsBlanks" dxfId="9" priority="10">
      <formula>LEN(TRIM(AH42))=0</formula>
    </cfRule>
  </conditionalFormatting>
  <conditionalFormatting sqref="AH44:BJ44">
    <cfRule type="containsBlanks" dxfId="8" priority="9">
      <formula>LEN(TRIM(AH44))=0</formula>
    </cfRule>
  </conditionalFormatting>
  <conditionalFormatting sqref="AH46:BJ46">
    <cfRule type="containsBlanks" dxfId="7" priority="8">
      <formula>LEN(TRIM(AH46))=0</formula>
    </cfRule>
  </conditionalFormatting>
  <conditionalFormatting sqref="AH47:BJ47">
    <cfRule type="containsBlanks" dxfId="6" priority="7">
      <formula>LEN(TRIM(AH47))=0</formula>
    </cfRule>
  </conditionalFormatting>
  <conditionalFormatting sqref="AH52:BJ52">
    <cfRule type="containsBlanks" dxfId="5" priority="6">
      <formula>LEN(TRIM(AH52))=0</formula>
    </cfRule>
  </conditionalFormatting>
  <conditionalFormatting sqref="AH53:BJ53">
    <cfRule type="containsBlanks" dxfId="4" priority="5">
      <formula>LEN(TRIM(AH53))=0</formula>
    </cfRule>
  </conditionalFormatting>
  <conditionalFormatting sqref="I44:K44">
    <cfRule type="containsBlanks" dxfId="3" priority="4">
      <formula>LEN(TRIM(I44))=0</formula>
    </cfRule>
  </conditionalFormatting>
  <conditionalFormatting sqref="I52:K52">
    <cfRule type="containsBlanks" dxfId="2" priority="3">
      <formula>LEN(TRIM(I52))=0</formula>
    </cfRule>
  </conditionalFormatting>
  <conditionalFormatting sqref="K45">
    <cfRule type="containsBlanks" dxfId="1" priority="2">
      <formula>LEN(TRIM(K45))=0</formula>
    </cfRule>
  </conditionalFormatting>
  <conditionalFormatting sqref="K50">
    <cfRule type="containsBlanks" dxfId="0" priority="1">
      <formula>LEN(TRIM(K50))=0</formula>
    </cfRule>
  </conditionalFormatting>
  <pageMargins left="0.7" right="0.7" top="0.75" bottom="0.75" header="0.3" footer="0.3"/>
  <pageSetup paperSize="8" scale="3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INFO_BDD</vt:lpstr>
      <vt:lpstr>INFO_benthos</vt:lpstr>
      <vt:lpstr>INFO_contam</vt:lpstr>
      <vt:lpstr>INFO_BDD_biomark</vt:lpstr>
      <vt:lpstr>sediments</vt:lpstr>
      <vt:lpstr>benthos</vt:lpstr>
      <vt:lpstr>soles</vt:lpstr>
      <vt:lpstr>solesG0pools</vt:lpstr>
      <vt:lpstr>solesG2organotr</vt:lpstr>
      <vt:lpstr>isotopes_fish_CAPES</vt:lpstr>
      <vt:lpstr>isotopes_benth_CAPES</vt:lpstr>
      <vt:lpstr>sole_biomark</vt:lpstr>
      <vt:lpstr>sole_G0pool_biomark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2022-01-21T16:31:48Z</dcterms:modified>
</cp:coreProperties>
</file>