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80" yWindow="420" windowWidth="28540" windowHeight="1708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1" l="1"/>
  <c r="R29" i="1"/>
  <c r="R28" i="1"/>
  <c r="Q29" i="1"/>
  <c r="R24" i="1"/>
  <c r="R23" i="1"/>
  <c r="Q24" i="1"/>
  <c r="Q23" i="1"/>
  <c r="R19" i="1"/>
  <c r="R18" i="1"/>
  <c r="Q19" i="1"/>
  <c r="Q18" i="1"/>
  <c r="R14" i="1"/>
  <c r="R13" i="1"/>
  <c r="Q14" i="1"/>
  <c r="Q9" i="1"/>
  <c r="Q13" i="1"/>
  <c r="Q8" i="1"/>
  <c r="G15" i="1"/>
  <c r="R9" i="1"/>
  <c r="R8" i="1"/>
  <c r="S28" i="1"/>
  <c r="S29" i="1"/>
  <c r="S30" i="1"/>
  <c r="R30" i="1"/>
  <c r="Q30" i="1"/>
  <c r="S23" i="1"/>
  <c r="S24" i="1"/>
  <c r="S25" i="1"/>
  <c r="R25" i="1"/>
  <c r="Q25" i="1"/>
  <c r="S18" i="1"/>
  <c r="S19" i="1"/>
  <c r="S20" i="1"/>
  <c r="R20" i="1"/>
  <c r="Q20" i="1"/>
  <c r="S13" i="1"/>
  <c r="S14" i="1"/>
  <c r="S15" i="1"/>
  <c r="R15" i="1"/>
  <c r="Q15" i="1"/>
  <c r="S8" i="1"/>
  <c r="S9" i="1"/>
  <c r="S10" i="1"/>
  <c r="R10" i="1"/>
  <c r="Q10" i="1"/>
  <c r="C37" i="1"/>
  <c r="C31" i="1"/>
  <c r="C35" i="1"/>
  <c r="C38" i="1"/>
  <c r="C26" i="1"/>
  <c r="C39" i="1"/>
  <c r="C36" i="1"/>
  <c r="C33" i="1"/>
  <c r="C34" i="1"/>
  <c r="C32" i="1"/>
  <c r="C27" i="1"/>
  <c r="C25" i="1"/>
  <c r="C22" i="1"/>
  <c r="C20" i="1"/>
  <c r="C3" i="1"/>
  <c r="C4" i="1"/>
  <c r="C5" i="1"/>
  <c r="C2" i="1"/>
  <c r="C7" i="1"/>
  <c r="C9" i="1"/>
  <c r="C10" i="1"/>
  <c r="C21" i="1"/>
  <c r="C23" i="1"/>
  <c r="C6" i="1"/>
  <c r="C12" i="1"/>
  <c r="C19" i="1"/>
  <c r="C24" i="1"/>
  <c r="T3" i="1"/>
  <c r="C8" i="1"/>
  <c r="C11" i="1"/>
  <c r="C17" i="1"/>
  <c r="C18" i="1"/>
  <c r="T4" i="1"/>
  <c r="T5" i="1"/>
  <c r="G10" i="1"/>
  <c r="G6" i="1"/>
  <c r="G7" i="1"/>
  <c r="G9" i="1"/>
  <c r="G2" i="1"/>
  <c r="G3" i="1"/>
  <c r="G4" i="1"/>
  <c r="G5" i="1"/>
  <c r="G8" i="1"/>
  <c r="G12" i="1"/>
  <c r="G11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8" i="1"/>
  <c r="G39" i="1"/>
  <c r="Q34" i="1"/>
  <c r="Q36" i="1"/>
  <c r="Q32" i="1"/>
  <c r="R32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<sst xmlns="http://schemas.openxmlformats.org/spreadsheetml/2006/main" count="221" uniqueCount="51">
  <si>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</si>
  <si>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</si>
  <si>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</si>
  <si>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</si>
  <si>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</si>
  <si>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</si>
  <si>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</si>
  <si>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</si>
  <si>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</si>
  <si>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</si>
  <si>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</si>
  <si>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</si>
  <si>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</si>
  <si>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</si>
  <si>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</si>
  <si>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</si>
  <si>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</si>
  <si>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</si>
  <si>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</si>
  <si>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</si>
  <si>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</si>
  <si>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</si>
  <si>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</si>
  <si>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Comportement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</si>
  <si>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</si>
  <si>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</si>
  <si>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</si>
  <si>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</si>
  <si>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</si>
  <si>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</si>
  <si>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</si>
  <si>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</si>
  <si>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</si>
  <si>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</si>
  <si>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</si>
  <si>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</si>
  <si>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</si>
  <si>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</si>
  <si>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</si>
  <si>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</si>
  <si>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Prévu</t>
  </si>
  <si>
    <t>Mutant (Mut)</t>
  </si>
  <si>
    <t>Sauvage(WT)</t>
  </si>
  <si>
    <t>Hétérozygote (Het)</t>
  </si>
  <si>
    <t>1+ : Origine P5</t>
  </si>
  <si>
    <t>200+ : Embryon</t>
  </si>
  <si>
    <t>Nombre souris utilisées</t>
  </si>
  <si>
    <t>C57BL/6 IP</t>
  </si>
  <si>
    <t>Coupés cryostats 20µ, peu concluant. -20°C</t>
  </si>
  <si>
    <t>100+ : Pascale</t>
  </si>
  <si>
    <t>400+ : ICM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</si>
</sst>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1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1" fontId="14" fillId="4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8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/>
    </xf>
    <xf numFmtId="1" fontId="9" fillId="3" borderId="2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16" fillId="3" borderId="1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</cellXfs>
  <cellStyles count="8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Normal" xfId="0" builtinId="0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zoomScale="85" zoomScaleNormal="85" zoomScalePageLayoutView="85" workbookViewId="0">
      <pane ySplit="1" topLeftCell="A2" activePane="bottomLeft" state="frozen"/>
      <selection pane="bottomLeft" activeCell="T14" sqref="T14"/>
    </sheetView>
  </sheetViews>
  <sheetFormatPr baseColWidth="10" defaultRowHeight="15" x14ac:dyDescent="0"/>
  <cols>
    <col min="7" max="8" width="10.83203125" style="13"/>
    <col min="10" max="10" width="17.1640625" customWidth="1"/>
    <col min="13" max="13" width="17.33203125" customWidth="1"/>
    <col min="14" max="14" width="36.5" style="11" customWidth="1"/>
    <col min="15" max="15" width="15.33203125" customWidth="1"/>
    <col min="16" max="16" width="21.1640625" customWidth="1"/>
  </cols>
  <sheetData>
    <row r="1" spans="1:22" s="32" customFormat="1" ht="18">
      <c r="A1" s="30" t="s">
        <v>21</v>
      </c>
      <c r="B1" s="30" t="s">
        <v>20</v>
      </c>
      <c r="C1" s="30" t="s">
        <v>22</v>
      </c>
      <c r="D1" s="30" t="s">
        <v>6</v>
      </c>
      <c r="E1" s="30" t="s">
        <v>8</v>
      </c>
      <c r="F1" s="30" t="s">
        <v>16</v>
      </c>
      <c r="G1" s="31" t="s">
        <v>17</v>
      </c>
      <c r="H1" s="31" t="s">
        <v>18</v>
      </c>
      <c r="I1" s="30" t="s">
        <v>4</v>
      </c>
      <c r="J1" s="30" t="s">
        <v>5</v>
      </c>
      <c r="K1" s="30" t="s">
        <v>9</v>
      </c>
      <c r="L1" s="30" t="s">
        <v>33</v>
      </c>
      <c r="M1" s="30" t="s">
        <v>23</v>
      </c>
      <c r="N1" s="30" t="s">
        <v>13</v>
      </c>
      <c r="T1" s="33"/>
      <c r="U1" s="29"/>
      <c r="V1" s="29"/>
    </row>
    <row r="2" spans="1:22">
      <c r="A2" s="26">
        <v>415</v>
      </c>
      <c r="B2" s="26" t="s">
        <v>0</v>
      </c>
      <c r="C2" s="26" t="str">
        <f>$T$2</f>
        <v>Het</v>
      </c>
      <c r="D2" s="50">
        <v>42907</v>
      </c>
      <c r="E2" s="50">
        <v>43123</v>
      </c>
      <c r="F2" s="50"/>
      <c r="G2" s="51">
        <f t="shared" ref="G2:G30" ca="1" si="0">IF(F2, F2-D2, TODAY()-D2)</f>
        <v>279</v>
      </c>
      <c r="H2" s="51" t="s">
        <v>19</v>
      </c>
      <c r="I2" s="27"/>
      <c r="J2" s="27"/>
      <c r="K2" s="27"/>
      <c r="L2" s="27"/>
      <c r="M2" s="27"/>
      <c r="N2" s="27" t="s">
        <v>28</v>
      </c>
      <c r="O2" t="s">
        <v>21</v>
      </c>
      <c r="P2" s="5" t="s">
        <v>12</v>
      </c>
      <c r="Q2" s="8" t="s">
        <v>2</v>
      </c>
      <c r="R2" s="8" t="s">
        <v>3</v>
      </c>
      <c r="S2" s="17" t="s">
        <v>12</v>
      </c>
      <c r="T2" s="48" t="s">
        <v>14</v>
      </c>
      <c r="U2" s="18"/>
      <c r="V2" s="18"/>
    </row>
    <row r="3" spans="1:22">
      <c r="A3" s="28">
        <v>417</v>
      </c>
      <c r="B3" s="28" t="s">
        <v>1</v>
      </c>
      <c r="C3" s="26" t="str">
        <f t="shared" ref="C3:C5" si="1">$T$2</f>
        <v>Het</v>
      </c>
      <c r="D3" s="62">
        <v>42962</v>
      </c>
      <c r="E3" s="62">
        <v>43123</v>
      </c>
      <c r="F3" s="62"/>
      <c r="G3" s="63">
        <f t="shared" ca="1" si="0"/>
        <v>224</v>
      </c>
      <c r="H3" s="63" t="s">
        <v>19</v>
      </c>
      <c r="I3" s="27"/>
      <c r="J3" s="27"/>
      <c r="K3" s="27"/>
      <c r="L3" s="27"/>
      <c r="M3" s="27"/>
      <c r="N3" s="27" t="s">
        <v>28</v>
      </c>
      <c r="O3" t="s">
        <v>44</v>
      </c>
      <c r="P3" s="5" t="s">
        <v>10</v>
      </c>
      <c r="Q3" s="3">
        <f>COUNTIFS(B:B, "F",C:C, Q2)</f>
        <v>4</v>
      </c>
      <c r="R3" s="3">
        <f>COUNTIFS(B:B, "F",C:C,R2)</f>
        <v>5</v>
      </c>
      <c r="S3" s="5">
        <f>SUM(Q3:R3)</f>
        <v>9</v>
      </c>
      <c r="T3" s="27">
        <f>COUNTIFS(B:B, "F",C:C,T2)</f>
        <v>5</v>
      </c>
      <c r="U3" s="18"/>
      <c r="V3" s="18"/>
    </row>
    <row r="4" spans="1:22">
      <c r="A4" s="26">
        <v>422</v>
      </c>
      <c r="B4" s="26" t="s">
        <v>0</v>
      </c>
      <c r="C4" s="26" t="str">
        <f t="shared" si="1"/>
        <v>Het</v>
      </c>
      <c r="D4" s="50">
        <v>42962</v>
      </c>
      <c r="E4" s="50">
        <v>43123</v>
      </c>
      <c r="F4" s="50"/>
      <c r="G4" s="51">
        <f t="shared" ca="1" si="0"/>
        <v>224</v>
      </c>
      <c r="H4" s="51" t="s">
        <v>19</v>
      </c>
      <c r="I4" s="27"/>
      <c r="J4" s="27"/>
      <c r="K4" s="27"/>
      <c r="L4" s="27"/>
      <c r="M4" s="27"/>
      <c r="N4" s="27" t="s">
        <v>28</v>
      </c>
      <c r="O4" t="s">
        <v>49</v>
      </c>
      <c r="P4" s="5" t="s">
        <v>11</v>
      </c>
      <c r="Q4" s="3">
        <f>COUNTIFS(B:B, "M",C:C, Q2)</f>
        <v>4</v>
      </c>
      <c r="R4" s="3">
        <f>COUNTIFS(B:B, "M",C:C,R2)</f>
        <v>2</v>
      </c>
      <c r="S4" s="5">
        <f>SUM(Q4:R4)</f>
        <v>6</v>
      </c>
      <c r="T4" s="27">
        <f>COUNTIFS(B:B, "M",C:C, T2)</f>
        <v>4</v>
      </c>
      <c r="U4" s="18"/>
      <c r="V4" s="18"/>
    </row>
    <row r="5" spans="1:22">
      <c r="A5" s="28">
        <v>425</v>
      </c>
      <c r="B5" s="28" t="s">
        <v>1</v>
      </c>
      <c r="C5" s="26" t="str">
        <f t="shared" si="1"/>
        <v>Het</v>
      </c>
      <c r="D5" s="62">
        <v>42964</v>
      </c>
      <c r="E5" s="62">
        <v>43123</v>
      </c>
      <c r="F5" s="62"/>
      <c r="G5" s="63">
        <f t="shared" ca="1" si="0"/>
        <v>222</v>
      </c>
      <c r="H5" s="63" t="s">
        <v>19</v>
      </c>
      <c r="I5" s="27"/>
      <c r="J5" s="27"/>
      <c r="K5" s="27"/>
      <c r="L5" s="27"/>
      <c r="M5" s="27"/>
      <c r="N5" s="27" t="s">
        <v>28</v>
      </c>
      <c r="O5" t="s">
        <v>45</v>
      </c>
      <c r="P5" s="5" t="s">
        <v>12</v>
      </c>
      <c r="Q5" s="5">
        <f>SUM(Q3:Q4)</f>
        <v>8</v>
      </c>
      <c r="R5" s="5">
        <f>SUM(R3:R4)</f>
        <v>7</v>
      </c>
      <c r="S5" s="5">
        <f>SUM(S3:S4)</f>
        <v>15</v>
      </c>
      <c r="T5" s="49">
        <f>SUM(T3:T4)</f>
        <v>9</v>
      </c>
      <c r="U5" s="18"/>
      <c r="V5" s="18"/>
    </row>
    <row r="6" spans="1:22">
      <c r="A6" s="4">
        <v>435</v>
      </c>
      <c r="B6" s="4" t="s">
        <v>0</v>
      </c>
      <c r="C6" s="4" t="str">
        <f>$Q$2</f>
        <v>Mut</v>
      </c>
      <c r="D6" s="52">
        <v>43097</v>
      </c>
      <c r="E6" s="52">
        <v>43123</v>
      </c>
      <c r="F6" s="52">
        <v>43124</v>
      </c>
      <c r="G6" s="53">
        <f t="shared" ca="1" si="0"/>
        <v>27</v>
      </c>
      <c r="H6" s="53" t="s">
        <v>19</v>
      </c>
      <c r="I6" s="5" t="s">
        <v>7</v>
      </c>
      <c r="J6" s="5" t="s">
        <v>38</v>
      </c>
      <c r="K6" s="5"/>
      <c r="L6" s="5"/>
      <c r="M6" s="5"/>
      <c r="N6" s="5"/>
      <c r="O6" t="s">
        <v>50</v>
      </c>
    </row>
    <row r="7" spans="1:22">
      <c r="A7" s="9">
        <v>437</v>
      </c>
      <c r="B7" s="9" t="s">
        <v>0</v>
      </c>
      <c r="C7" s="9" t="str">
        <f>$R$2</f>
        <v>WT</v>
      </c>
      <c r="D7" s="54">
        <v>43097</v>
      </c>
      <c r="E7" s="54">
        <v>43123</v>
      </c>
      <c r="F7" s="54">
        <v>43124</v>
      </c>
      <c r="G7" s="55">
        <f t="shared" ca="1" si="0"/>
        <v>27</v>
      </c>
      <c r="H7" s="55" t="s">
        <v>19</v>
      </c>
      <c r="I7" s="10" t="s">
        <v>7</v>
      </c>
      <c r="J7" s="10" t="s">
        <v>38</v>
      </c>
      <c r="K7" s="10"/>
      <c r="L7" s="10"/>
      <c r="M7" s="10"/>
      <c r="N7" s="6"/>
      <c r="P7" s="5" t="s">
        <v>4</v>
      </c>
      <c r="Q7" s="8" t="s">
        <v>2</v>
      </c>
      <c r="R7" s="8" t="s">
        <v>3</v>
      </c>
      <c r="S7" s="8" t="s">
        <v>12</v>
      </c>
    </row>
    <row r="8" spans="1:22">
      <c r="A8" s="7">
        <v>439</v>
      </c>
      <c r="B8" s="7" t="s">
        <v>1</v>
      </c>
      <c r="C8" s="7" t="str">
        <f>$Q$2</f>
        <v>Mut</v>
      </c>
      <c r="D8" s="66">
        <v>43111</v>
      </c>
      <c r="E8" s="66">
        <v>43145</v>
      </c>
      <c r="F8" s="66">
        <v>43146</v>
      </c>
      <c r="G8" s="67">
        <f t="shared" ca="1" si="0"/>
        <v>35</v>
      </c>
      <c r="H8" s="67" t="s">
        <v>19</v>
      </c>
      <c r="I8" s="5"/>
      <c r="J8" s="5" t="s">
        <v>27</v>
      </c>
      <c r="K8" s="5"/>
      <c r="L8" s="5"/>
      <c r="M8" s="5"/>
      <c r="N8" s="22" t="s">
        <v>15</v>
      </c>
      <c r="P8" s="5" t="s">
        <v>10</v>
      </c>
      <c r="Q8" s="3">
        <f>COUNTIFS(B:B, "F",C:C, Q7,I:I, "&lt;&gt;")</f>
        <v>1</v>
      </c>
      <c r="R8" s="3">
        <f>COUNTIFS(B:B, "F",C:C,R7,I:I, "&lt;&gt;")</f>
        <v>1</v>
      </c>
      <c r="S8" s="5">
        <f>SUM(Q8:R8)</f>
        <v>2</v>
      </c>
    </row>
    <row r="9" spans="1:22">
      <c r="A9" s="9">
        <v>440</v>
      </c>
      <c r="B9" s="9" t="s">
        <v>0</v>
      </c>
      <c r="C9" s="9" t="str">
        <f>$R$2</f>
        <v>WT</v>
      </c>
      <c r="D9" s="54">
        <v>43111</v>
      </c>
      <c r="E9" s="54">
        <v>43145</v>
      </c>
      <c r="F9" s="54">
        <v>43147</v>
      </c>
      <c r="G9" s="55">
        <f t="shared" ca="1" si="0"/>
        <v>36</v>
      </c>
      <c r="H9" s="55" t="s">
        <v>19</v>
      </c>
      <c r="I9" s="10"/>
      <c r="J9" s="10"/>
      <c r="K9" s="10" t="s">
        <v>7</v>
      </c>
      <c r="L9" s="10"/>
      <c r="M9" s="10"/>
      <c r="N9" s="6"/>
      <c r="P9" s="5" t="s">
        <v>11</v>
      </c>
      <c r="Q9" s="3">
        <f>COUNTIFS(B:B, "M",C:C, Q7,I:I, "&lt;&gt;")</f>
        <v>1</v>
      </c>
      <c r="R9" s="3">
        <f>COUNTIFS(B:B, "M",C:C,R7,I:I, "&lt;&gt;")</f>
        <v>1</v>
      </c>
      <c r="S9" s="5">
        <f>SUM(Q9:R9)</f>
        <v>2</v>
      </c>
    </row>
    <row r="10" spans="1:22">
      <c r="A10" s="71">
        <v>441</v>
      </c>
      <c r="B10" s="71" t="s">
        <v>0</v>
      </c>
      <c r="C10" s="9" t="str">
        <f>$R$2</f>
        <v>WT</v>
      </c>
      <c r="D10" s="72">
        <v>43111</v>
      </c>
      <c r="E10" s="72">
        <v>43145</v>
      </c>
      <c r="F10" s="72">
        <v>43146</v>
      </c>
      <c r="G10" s="73">
        <f t="shared" ca="1" si="0"/>
        <v>35</v>
      </c>
      <c r="H10" s="73" t="s">
        <v>19</v>
      </c>
      <c r="I10" s="74"/>
      <c r="J10" s="74"/>
      <c r="K10" s="74"/>
      <c r="L10" s="74"/>
      <c r="M10" s="74"/>
      <c r="N10" s="10" t="s">
        <v>48</v>
      </c>
      <c r="P10" s="5" t="s">
        <v>12</v>
      </c>
      <c r="Q10" s="5">
        <f>SUM(Q8:Q9)</f>
        <v>2</v>
      </c>
      <c r="R10" s="5">
        <f>SUM(R8:R9)</f>
        <v>2</v>
      </c>
      <c r="S10" s="5">
        <f>SUM(S8:S9)</f>
        <v>4</v>
      </c>
    </row>
    <row r="11" spans="1:22">
      <c r="A11" s="2">
        <v>442</v>
      </c>
      <c r="B11" s="2" t="s">
        <v>1</v>
      </c>
      <c r="C11" s="7" t="str">
        <f>$Q$2</f>
        <v>Mut</v>
      </c>
      <c r="D11" s="64">
        <v>43118</v>
      </c>
      <c r="E11" s="64">
        <v>43145</v>
      </c>
      <c r="F11" s="64">
        <v>43146</v>
      </c>
      <c r="G11" s="65">
        <f t="shared" ca="1" si="0"/>
        <v>28</v>
      </c>
      <c r="H11" s="65" t="s">
        <v>19</v>
      </c>
      <c r="I11" s="1" t="s">
        <v>7</v>
      </c>
      <c r="J11" s="1"/>
      <c r="K11" s="1"/>
      <c r="L11" s="1"/>
      <c r="M11" s="1"/>
      <c r="N11" s="1"/>
    </row>
    <row r="12" spans="1:22">
      <c r="A12" s="4">
        <v>443</v>
      </c>
      <c r="B12" s="4" t="s">
        <v>0</v>
      </c>
      <c r="C12" s="4" t="str">
        <f>$Q$2</f>
        <v>Mut</v>
      </c>
      <c r="D12" s="52">
        <v>43118</v>
      </c>
      <c r="E12" s="52">
        <v>43145</v>
      </c>
      <c r="F12" s="52">
        <v>43146</v>
      </c>
      <c r="G12" s="53">
        <f t="shared" ca="1" si="0"/>
        <v>28</v>
      </c>
      <c r="H12" s="53" t="s">
        <v>19</v>
      </c>
      <c r="I12" s="5"/>
      <c r="J12" s="5" t="s">
        <v>26</v>
      </c>
      <c r="K12" s="5"/>
      <c r="L12" s="5"/>
      <c r="M12" s="5"/>
      <c r="N12" s="5" t="s">
        <v>15</v>
      </c>
      <c r="P12" s="5" t="s">
        <v>5</v>
      </c>
      <c r="Q12" s="8" t="s">
        <v>2</v>
      </c>
      <c r="R12" s="8" t="s">
        <v>3</v>
      </c>
      <c r="S12" s="8" t="s">
        <v>12</v>
      </c>
    </row>
    <row r="13" spans="1:22">
      <c r="A13" s="46">
        <v>101</v>
      </c>
      <c r="B13" s="46" t="s">
        <v>0</v>
      </c>
      <c r="C13" s="46" t="s">
        <v>24</v>
      </c>
      <c r="D13" s="56">
        <v>43130</v>
      </c>
      <c r="E13" s="56">
        <v>43165</v>
      </c>
      <c r="F13" s="56">
        <v>43165</v>
      </c>
      <c r="G13" s="57">
        <f t="shared" ca="1" si="0"/>
        <v>35</v>
      </c>
      <c r="H13" s="47" t="s">
        <v>25</v>
      </c>
      <c r="I13" s="10"/>
      <c r="J13" s="10"/>
      <c r="K13" s="10"/>
      <c r="L13" s="10" t="s">
        <v>34</v>
      </c>
      <c r="M13" s="10"/>
      <c r="N13" s="10" t="s">
        <v>31</v>
      </c>
      <c r="P13" s="5" t="s">
        <v>10</v>
      </c>
      <c r="Q13" s="3">
        <f>COUNTIFS(B:B, "F",C:C, Q7,J:J, "&lt;&gt;")</f>
        <v>2</v>
      </c>
      <c r="R13" s="3">
        <f>COUNTIFS(B:B, "F",C:C,R12,J:J, "&lt;&gt;")</f>
        <v>1</v>
      </c>
      <c r="S13" s="5">
        <f>SUM(Q13:R13)</f>
        <v>3</v>
      </c>
    </row>
    <row r="14" spans="1:22">
      <c r="A14" s="46">
        <v>102</v>
      </c>
      <c r="B14" s="46" t="s">
        <v>0</v>
      </c>
      <c r="C14" s="46" t="s">
        <v>24</v>
      </c>
      <c r="D14" s="56">
        <v>43130</v>
      </c>
      <c r="E14" s="56">
        <v>43165</v>
      </c>
      <c r="F14" s="56">
        <v>43165</v>
      </c>
      <c r="G14" s="57">
        <f t="shared" ca="1" si="0"/>
        <v>35</v>
      </c>
      <c r="H14" s="47" t="s">
        <v>25</v>
      </c>
      <c r="I14" s="10"/>
      <c r="J14" s="10"/>
      <c r="K14" s="10"/>
      <c r="L14" s="10" t="s">
        <v>34</v>
      </c>
      <c r="M14" s="10"/>
      <c r="N14" s="10" t="s">
        <v>31</v>
      </c>
      <c r="P14" s="5" t="s">
        <v>11</v>
      </c>
      <c r="Q14" s="3">
        <f>COUNTIFS(B:B, "M",C:C, Q7,J:J, "&lt;&gt;")</f>
        <v>1</v>
      </c>
      <c r="R14" s="3">
        <f>COUNTIFS(B:B, "M",C:C,R12,J:J, "&lt;&gt;")</f>
        <v>0</v>
      </c>
      <c r="S14" s="5">
        <f>SUM(Q14:R14)</f>
        <v>1</v>
      </c>
    </row>
    <row r="15" spans="1:22">
      <c r="A15" s="46">
        <v>103</v>
      </c>
      <c r="B15" s="46" t="s">
        <v>0</v>
      </c>
      <c r="C15" s="46" t="s">
        <v>24</v>
      </c>
      <c r="D15" s="56">
        <v>43130</v>
      </c>
      <c r="E15" s="56">
        <v>43165</v>
      </c>
      <c r="F15" s="56">
        <v>43165</v>
      </c>
      <c r="G15" s="57">
        <f t="shared" ca="1" si="0"/>
        <v>35</v>
      </c>
      <c r="H15" s="47" t="s">
        <v>25</v>
      </c>
      <c r="I15" s="10"/>
      <c r="J15" s="10"/>
      <c r="K15" s="10"/>
      <c r="L15" s="10" t="s">
        <v>34</v>
      </c>
      <c r="M15" s="10"/>
      <c r="N15" s="10" t="s">
        <v>31</v>
      </c>
      <c r="P15" s="5" t="s">
        <v>12</v>
      </c>
      <c r="Q15" s="5">
        <f>SUM(Q13:Q14)</f>
        <v>3</v>
      </c>
      <c r="R15" s="5">
        <f>SUM(R13:R14)</f>
        <v>1</v>
      </c>
      <c r="S15" s="5">
        <f>SUM(S13:S14)</f>
        <v>4</v>
      </c>
    </row>
    <row r="16" spans="1:22">
      <c r="A16" s="46">
        <v>104</v>
      </c>
      <c r="B16" s="46" t="s">
        <v>0</v>
      </c>
      <c r="C16" s="46" t="s">
        <v>24</v>
      </c>
      <c r="D16" s="56">
        <v>43130</v>
      </c>
      <c r="E16" s="56">
        <v>43165</v>
      </c>
      <c r="F16" s="56">
        <v>43165</v>
      </c>
      <c r="G16" s="57">
        <f t="shared" ca="1" si="0"/>
        <v>35</v>
      </c>
      <c r="H16" s="47" t="s">
        <v>25</v>
      </c>
      <c r="I16" s="10"/>
      <c r="J16" s="10"/>
      <c r="K16" s="10"/>
      <c r="L16" s="10" t="s">
        <v>34</v>
      </c>
      <c r="M16" s="10"/>
      <c r="N16" s="10" t="s">
        <v>31</v>
      </c>
    </row>
    <row r="17" spans="1:19">
      <c r="A17" s="7">
        <v>444</v>
      </c>
      <c r="B17" s="7" t="s">
        <v>1</v>
      </c>
      <c r="C17" s="7" t="str">
        <f>$Q$2</f>
        <v>Mut</v>
      </c>
      <c r="D17" s="66">
        <v>43132</v>
      </c>
      <c r="E17" s="66">
        <v>43166</v>
      </c>
      <c r="F17" s="66"/>
      <c r="G17" s="67">
        <f t="shared" ca="1" si="0"/>
        <v>54</v>
      </c>
      <c r="H17" s="67" t="s">
        <v>19</v>
      </c>
      <c r="I17" s="5"/>
      <c r="J17" s="5"/>
      <c r="K17" s="5"/>
      <c r="L17" s="5"/>
      <c r="M17" s="5" t="s">
        <v>40</v>
      </c>
      <c r="N17" s="5" t="s">
        <v>23</v>
      </c>
      <c r="P17" s="5" t="s">
        <v>9</v>
      </c>
      <c r="Q17" s="8" t="s">
        <v>2</v>
      </c>
      <c r="R17" s="8" t="s">
        <v>3</v>
      </c>
      <c r="S17" s="8" t="s">
        <v>12</v>
      </c>
    </row>
    <row r="18" spans="1:19">
      <c r="A18" s="7">
        <v>445</v>
      </c>
      <c r="B18" s="7" t="s">
        <v>1</v>
      </c>
      <c r="C18" s="7" t="str">
        <f>$Q$2</f>
        <v>Mut</v>
      </c>
      <c r="D18" s="66">
        <v>43132</v>
      </c>
      <c r="E18" s="66">
        <v>43166</v>
      </c>
      <c r="F18" s="66"/>
      <c r="G18" s="67">
        <f t="shared" ca="1" si="0"/>
        <v>54</v>
      </c>
      <c r="H18" s="67" t="s">
        <v>19</v>
      </c>
      <c r="I18" s="5"/>
      <c r="J18" s="5"/>
      <c r="K18" s="5"/>
      <c r="L18" s="5"/>
      <c r="M18" s="5" t="s">
        <v>40</v>
      </c>
      <c r="N18" s="5" t="s">
        <v>23</v>
      </c>
      <c r="P18" s="5" t="s">
        <v>10</v>
      </c>
      <c r="Q18" s="3">
        <f>COUNTIFS(B:B, "F",C:C, Q17,K:K, "&lt;&gt;")</f>
        <v>0</v>
      </c>
      <c r="R18" s="3">
        <f>COUNTIFS(B:B, "F",C:C,R17,K:K, "&lt;&gt;")</f>
        <v>1</v>
      </c>
      <c r="S18" s="5">
        <f>SUM(Q18:R18)</f>
        <v>1</v>
      </c>
    </row>
    <row r="19" spans="1:19">
      <c r="A19" s="4">
        <v>448</v>
      </c>
      <c r="B19" s="4" t="s">
        <v>0</v>
      </c>
      <c r="C19" s="4" t="str">
        <f>$Q$2</f>
        <v>Mut</v>
      </c>
      <c r="D19" s="52">
        <v>43132</v>
      </c>
      <c r="E19" s="52">
        <v>43166</v>
      </c>
      <c r="F19" s="52"/>
      <c r="G19" s="53">
        <f t="shared" ca="1" si="0"/>
        <v>54</v>
      </c>
      <c r="H19" s="53" t="s">
        <v>19</v>
      </c>
      <c r="I19" s="5"/>
      <c r="J19" s="5"/>
      <c r="K19" s="5"/>
      <c r="L19" s="5"/>
      <c r="M19" s="5" t="s">
        <v>40</v>
      </c>
      <c r="N19" s="5" t="s">
        <v>23</v>
      </c>
      <c r="P19" s="5" t="s">
        <v>11</v>
      </c>
      <c r="Q19" s="3">
        <f>COUNTIFS(B:B, "M",C:C, Q17,K:K, "&lt;&gt;")</f>
        <v>0</v>
      </c>
      <c r="R19" s="3">
        <f>COUNTIFS(B:B, "M",C:C,R17,K:K, "&lt;&gt;")</f>
        <v>0</v>
      </c>
      <c r="S19" s="5">
        <f>SUM(Q19:R19)</f>
        <v>0</v>
      </c>
    </row>
    <row r="20" spans="1:19">
      <c r="A20" s="26">
        <v>449</v>
      </c>
      <c r="B20" s="26" t="s">
        <v>0</v>
      </c>
      <c r="C20" s="26" t="str">
        <f>$T$2</f>
        <v>Het</v>
      </c>
      <c r="D20" s="50">
        <v>43132</v>
      </c>
      <c r="E20" s="50">
        <v>43166</v>
      </c>
      <c r="F20" s="50"/>
      <c r="G20" s="51">
        <f t="shared" ca="1" si="0"/>
        <v>54</v>
      </c>
      <c r="H20" s="51" t="s">
        <v>19</v>
      </c>
      <c r="I20" s="27"/>
      <c r="J20" s="27"/>
      <c r="K20" s="27"/>
      <c r="L20" s="27"/>
      <c r="M20" s="27"/>
      <c r="N20" s="27" t="s">
        <v>28</v>
      </c>
      <c r="P20" s="5" t="s">
        <v>12</v>
      </c>
      <c r="Q20" s="5">
        <f>SUM(Q18:Q19)</f>
        <v>0</v>
      </c>
      <c r="R20" s="5">
        <f>SUM(R18:R19)</f>
        <v>1</v>
      </c>
      <c r="S20" s="5">
        <f>SUM(S18:S19)</f>
        <v>1</v>
      </c>
    </row>
    <row r="21" spans="1:19">
      <c r="A21" s="9">
        <v>450</v>
      </c>
      <c r="B21" s="9" t="s">
        <v>0</v>
      </c>
      <c r="C21" s="9" t="str">
        <f>$R$2</f>
        <v>WT</v>
      </c>
      <c r="D21" s="54">
        <v>43132</v>
      </c>
      <c r="E21" s="54">
        <v>43166</v>
      </c>
      <c r="F21" s="54"/>
      <c r="G21" s="55">
        <f t="shared" ca="1" si="0"/>
        <v>54</v>
      </c>
      <c r="H21" s="55" t="s">
        <v>19</v>
      </c>
      <c r="I21" s="10"/>
      <c r="J21" s="10"/>
      <c r="K21" s="10"/>
      <c r="L21" s="10"/>
      <c r="M21" s="10" t="s">
        <v>40</v>
      </c>
      <c r="N21" s="10" t="s">
        <v>23</v>
      </c>
    </row>
    <row r="22" spans="1:19">
      <c r="A22" s="26">
        <v>451</v>
      </c>
      <c r="B22" s="26" t="s">
        <v>0</v>
      </c>
      <c r="C22" s="26" t="str">
        <f>$T$2</f>
        <v>Het</v>
      </c>
      <c r="D22" s="50">
        <v>43132</v>
      </c>
      <c r="E22" s="50">
        <v>43166</v>
      </c>
      <c r="F22" s="50"/>
      <c r="G22" s="51">
        <f t="shared" ca="1" si="0"/>
        <v>54</v>
      </c>
      <c r="H22" s="51" t="s">
        <v>19</v>
      </c>
      <c r="I22" s="27"/>
      <c r="J22" s="27"/>
      <c r="K22" s="27"/>
      <c r="L22" s="27"/>
      <c r="M22" s="27"/>
      <c r="N22" s="27" t="s">
        <v>28</v>
      </c>
      <c r="P22" s="5" t="s">
        <v>33</v>
      </c>
      <c r="Q22" s="8" t="s">
        <v>2</v>
      </c>
      <c r="R22" s="8" t="s">
        <v>3</v>
      </c>
      <c r="S22" s="8" t="s">
        <v>12</v>
      </c>
    </row>
    <row r="23" spans="1:19">
      <c r="A23" s="9">
        <v>455</v>
      </c>
      <c r="B23" s="9" t="s">
        <v>0</v>
      </c>
      <c r="C23" s="9" t="str">
        <f>$R$2</f>
        <v>WT</v>
      </c>
      <c r="D23" s="54">
        <v>43146</v>
      </c>
      <c r="E23" s="54">
        <v>43166</v>
      </c>
      <c r="F23" s="54"/>
      <c r="G23" s="55">
        <f t="shared" ca="1" si="0"/>
        <v>40</v>
      </c>
      <c r="H23" s="55" t="s">
        <v>19</v>
      </c>
      <c r="I23" s="10"/>
      <c r="J23" s="10"/>
      <c r="K23" s="10"/>
      <c r="L23" s="10"/>
      <c r="M23" s="10" t="s">
        <v>40</v>
      </c>
      <c r="N23" s="10" t="s">
        <v>23</v>
      </c>
      <c r="P23" s="5" t="s">
        <v>10</v>
      </c>
      <c r="Q23" s="3">
        <f>COUNTIFS(B:B, "F",C:C, Q22,L:L, "&lt;&gt;")</f>
        <v>0</v>
      </c>
      <c r="R23" s="3">
        <f>COUNTIFS(B:B, "F",C:C,R22,L:L, "&lt;&gt;")</f>
        <v>0</v>
      </c>
      <c r="S23" s="5">
        <f>SUM(Q23:R23)</f>
        <v>0</v>
      </c>
    </row>
    <row r="24" spans="1:19">
      <c r="A24" s="4">
        <v>457</v>
      </c>
      <c r="B24" s="4" t="s">
        <v>0</v>
      </c>
      <c r="C24" s="4" t="str">
        <f>$Q$2</f>
        <v>Mut</v>
      </c>
      <c r="D24" s="52">
        <v>43146</v>
      </c>
      <c r="E24" s="52">
        <v>43166</v>
      </c>
      <c r="F24" s="52"/>
      <c r="G24" s="53">
        <f t="shared" ca="1" si="0"/>
        <v>40</v>
      </c>
      <c r="H24" s="53" t="s">
        <v>19</v>
      </c>
      <c r="I24" s="5"/>
      <c r="J24" s="5"/>
      <c r="K24" s="5"/>
      <c r="L24" s="5"/>
      <c r="M24" s="5" t="s">
        <v>40</v>
      </c>
      <c r="N24" s="5" t="s">
        <v>23</v>
      </c>
      <c r="P24" s="5" t="s">
        <v>11</v>
      </c>
      <c r="Q24" s="3">
        <f>COUNTIFS(B:B, "M",C:C, Q22,L:L, "&lt;&gt;")</f>
        <v>0</v>
      </c>
      <c r="R24" s="3">
        <f>COUNTIFS(B:B, "M",C:C,R22,L:L, "&lt;&gt;")</f>
        <v>0</v>
      </c>
      <c r="S24" s="5">
        <f>SUM(Q24:R24)</f>
        <v>0</v>
      </c>
    </row>
    <row r="25" spans="1:19">
      <c r="A25" s="28">
        <v>1</v>
      </c>
      <c r="B25" s="28" t="s">
        <v>1</v>
      </c>
      <c r="C25" s="28" t="str">
        <f>$T$2</f>
        <v>Het</v>
      </c>
      <c r="D25" s="62">
        <v>43147</v>
      </c>
      <c r="E25" s="28" t="s">
        <v>32</v>
      </c>
      <c r="F25" s="28"/>
      <c r="G25" s="63">
        <f t="shared" ca="1" si="0"/>
        <v>39</v>
      </c>
      <c r="H25" s="28" t="s">
        <v>39</v>
      </c>
      <c r="I25" s="27"/>
      <c r="J25" s="27"/>
      <c r="K25" s="27"/>
      <c r="L25" s="27"/>
      <c r="M25" s="27"/>
      <c r="N25" s="27" t="s">
        <v>28</v>
      </c>
      <c r="P25" s="5" t="s">
        <v>12</v>
      </c>
      <c r="Q25" s="5">
        <f>SUM(Q23:Q24)</f>
        <v>0</v>
      </c>
      <c r="R25" s="5">
        <f>SUM(R23:R24)</f>
        <v>0</v>
      </c>
      <c r="S25" s="5">
        <f>SUM(S23:S24)</f>
        <v>0</v>
      </c>
    </row>
    <row r="26" spans="1:19">
      <c r="A26" s="39">
        <v>2</v>
      </c>
      <c r="B26" s="39" t="s">
        <v>1</v>
      </c>
      <c r="C26" s="39" t="str">
        <f>$R$2</f>
        <v>WT</v>
      </c>
      <c r="D26" s="68">
        <v>43150</v>
      </c>
      <c r="E26" s="39" t="s">
        <v>32</v>
      </c>
      <c r="F26" s="68">
        <v>43186</v>
      </c>
      <c r="G26" s="69">
        <f t="shared" ca="1" si="0"/>
        <v>36</v>
      </c>
      <c r="H26" s="39" t="s">
        <v>39</v>
      </c>
      <c r="I26" s="3" t="s">
        <v>7</v>
      </c>
      <c r="J26" s="3"/>
      <c r="K26" s="3"/>
      <c r="L26" s="3"/>
      <c r="M26" s="3"/>
      <c r="N26" s="3"/>
    </row>
    <row r="27" spans="1:19">
      <c r="A27" s="26">
        <v>3</v>
      </c>
      <c r="B27" s="26" t="s">
        <v>0</v>
      </c>
      <c r="C27" s="26" t="str">
        <f>$T$2</f>
        <v>Het</v>
      </c>
      <c r="D27" s="50">
        <v>43150</v>
      </c>
      <c r="E27" s="26" t="s">
        <v>32</v>
      </c>
      <c r="F27" s="26"/>
      <c r="G27" s="51">
        <f t="shared" ca="1" si="0"/>
        <v>36</v>
      </c>
      <c r="H27" s="26" t="s">
        <v>39</v>
      </c>
      <c r="I27" s="27"/>
      <c r="J27" s="27"/>
      <c r="K27" s="27"/>
      <c r="L27" s="27"/>
      <c r="M27" s="27"/>
      <c r="N27" s="27" t="s">
        <v>28</v>
      </c>
      <c r="P27" s="5" t="s">
        <v>23</v>
      </c>
      <c r="Q27" s="8" t="s">
        <v>2</v>
      </c>
      <c r="R27" s="8" t="s">
        <v>3</v>
      </c>
      <c r="S27" s="8" t="s">
        <v>12</v>
      </c>
    </row>
    <row r="28" spans="1:19">
      <c r="A28" s="47">
        <v>105</v>
      </c>
      <c r="B28" s="47" t="s">
        <v>1</v>
      </c>
      <c r="C28" s="47" t="s">
        <v>24</v>
      </c>
      <c r="D28" s="58">
        <v>43150</v>
      </c>
      <c r="E28" s="58">
        <v>43180</v>
      </c>
      <c r="F28" s="58">
        <v>43180</v>
      </c>
      <c r="G28" s="57">
        <f t="shared" ca="1" si="0"/>
        <v>30</v>
      </c>
      <c r="H28" s="47" t="s">
        <v>25</v>
      </c>
      <c r="I28" s="12"/>
      <c r="J28" s="12"/>
      <c r="K28" s="12"/>
      <c r="L28" s="12" t="s">
        <v>34</v>
      </c>
      <c r="M28" s="12"/>
      <c r="N28" s="12" t="s">
        <v>47</v>
      </c>
      <c r="P28" s="5" t="s">
        <v>10</v>
      </c>
      <c r="Q28" s="3">
        <f>COUNTIFS(B:B, "F",C:C, Q27,M:M, "&lt;&gt;")</f>
        <v>2</v>
      </c>
      <c r="R28" s="3">
        <f>COUNTIFS(B:B, "F",C:C,R27,M:M, "&lt;&gt;")</f>
        <v>2</v>
      </c>
      <c r="S28" s="5">
        <f>SUM(Q28:R28)</f>
        <v>4</v>
      </c>
    </row>
    <row r="29" spans="1:19">
      <c r="A29" s="47">
        <v>106</v>
      </c>
      <c r="B29" s="47" t="s">
        <v>1</v>
      </c>
      <c r="C29" s="47" t="s">
        <v>24</v>
      </c>
      <c r="D29" s="58">
        <v>43150</v>
      </c>
      <c r="E29" s="58">
        <v>43180</v>
      </c>
      <c r="F29" s="58">
        <v>43180</v>
      </c>
      <c r="G29" s="57">
        <f t="shared" ca="1" si="0"/>
        <v>30</v>
      </c>
      <c r="H29" s="47" t="s">
        <v>25</v>
      </c>
      <c r="I29" s="12"/>
      <c r="J29" s="12"/>
      <c r="K29" s="12"/>
      <c r="L29" s="12" t="s">
        <v>34</v>
      </c>
      <c r="M29" s="12"/>
      <c r="N29" s="12" t="s">
        <v>47</v>
      </c>
      <c r="P29" s="5" t="s">
        <v>11</v>
      </c>
      <c r="Q29" s="3">
        <f>COUNTIFS(B:B, "M",C:C, Q27,M:M, "&lt;&gt;")</f>
        <v>2</v>
      </c>
      <c r="R29" s="3">
        <f>COUNTIFS(B:B, "M",C:C,R27,M:M, "&lt;&gt;")</f>
        <v>0</v>
      </c>
      <c r="S29" s="5">
        <f>SUM(Q29:R29)</f>
        <v>2</v>
      </c>
    </row>
    <row r="30" spans="1:19">
      <c r="A30" s="47">
        <v>107</v>
      </c>
      <c r="B30" s="47" t="s">
        <v>1</v>
      </c>
      <c r="C30" s="47" t="s">
        <v>24</v>
      </c>
      <c r="D30" s="58">
        <v>43150</v>
      </c>
      <c r="E30" s="58">
        <v>43180</v>
      </c>
      <c r="F30" s="58">
        <v>43180</v>
      </c>
      <c r="G30" s="57">
        <f t="shared" ca="1" si="0"/>
        <v>30</v>
      </c>
      <c r="H30" s="47" t="s">
        <v>25</v>
      </c>
      <c r="I30" s="12"/>
      <c r="J30" s="12"/>
      <c r="K30" s="12"/>
      <c r="L30" s="12" t="s">
        <v>34</v>
      </c>
      <c r="M30" s="12"/>
      <c r="N30" s="12" t="s">
        <v>47</v>
      </c>
      <c r="P30" s="5" t="s">
        <v>12</v>
      </c>
      <c r="Q30" s="5">
        <f>SUM(Q28:Q29)</f>
        <v>4</v>
      </c>
      <c r="R30" s="5">
        <f>SUM(R28:R29)</f>
        <v>2</v>
      </c>
      <c r="S30" s="5">
        <f>SUM(S28:S29)</f>
        <v>6</v>
      </c>
    </row>
    <row r="31" spans="1:19">
      <c r="A31" s="23">
        <v>201</v>
      </c>
      <c r="B31" s="21" t="s">
        <v>32</v>
      </c>
      <c r="C31" s="21" t="str">
        <f>$Q$2</f>
        <v>Mut</v>
      </c>
      <c r="D31" s="59">
        <v>43165</v>
      </c>
      <c r="E31" s="59">
        <v>43166</v>
      </c>
      <c r="F31" s="59">
        <v>43165</v>
      </c>
      <c r="G31" s="23" t="s">
        <v>30</v>
      </c>
      <c r="H31" s="23" t="s">
        <v>19</v>
      </c>
      <c r="I31" s="24"/>
      <c r="J31" s="24"/>
      <c r="K31" s="24"/>
      <c r="L31" s="24"/>
      <c r="M31" s="24"/>
      <c r="N31" s="25" t="s">
        <v>29</v>
      </c>
    </row>
    <row r="32" spans="1:19">
      <c r="A32" s="34">
        <v>202</v>
      </c>
      <c r="B32" s="35" t="s">
        <v>32</v>
      </c>
      <c r="C32" s="36" t="str">
        <f>$T$2</f>
        <v>Het</v>
      </c>
      <c r="D32" s="60">
        <v>43165</v>
      </c>
      <c r="E32" s="60">
        <v>43166</v>
      </c>
      <c r="F32" s="60">
        <v>43165</v>
      </c>
      <c r="G32" s="34" t="s">
        <v>30</v>
      </c>
      <c r="H32" s="34" t="s">
        <v>19</v>
      </c>
      <c r="I32" s="37"/>
      <c r="J32" s="37"/>
      <c r="K32" s="37"/>
      <c r="L32" s="37"/>
      <c r="M32" s="37"/>
      <c r="N32" s="38" t="s">
        <v>29</v>
      </c>
      <c r="P32" s="8" t="s">
        <v>29</v>
      </c>
      <c r="Q32" s="3">
        <f>COUNTIFS(N:N, P32,C:C, Q2,N:N, P32)</f>
        <v>2</v>
      </c>
      <c r="R32" s="3">
        <f>COUNTIFS(N:N, P32,C:C, R2,N:N, P32)</f>
        <v>1</v>
      </c>
    </row>
    <row r="33" spans="1:17">
      <c r="A33" s="34">
        <v>203</v>
      </c>
      <c r="B33" s="35" t="s">
        <v>32</v>
      </c>
      <c r="C33" s="36" t="str">
        <f t="shared" ref="C33:C34" si="2">$T$2</f>
        <v>Het</v>
      </c>
      <c r="D33" s="60">
        <v>43165</v>
      </c>
      <c r="E33" s="60">
        <v>43166</v>
      </c>
      <c r="F33" s="60">
        <v>43165</v>
      </c>
      <c r="G33" s="34" t="s">
        <v>30</v>
      </c>
      <c r="H33" s="34" t="s">
        <v>19</v>
      </c>
      <c r="I33" s="37"/>
      <c r="J33" s="37"/>
      <c r="K33" s="37"/>
      <c r="L33" s="37"/>
      <c r="M33" s="37"/>
      <c r="N33" s="38" t="s">
        <v>29</v>
      </c>
    </row>
    <row r="34" spans="1:17">
      <c r="A34" s="34">
        <v>204</v>
      </c>
      <c r="B34" s="35" t="s">
        <v>32</v>
      </c>
      <c r="C34" s="36" t="str">
        <f t="shared" si="2"/>
        <v>Het</v>
      </c>
      <c r="D34" s="60">
        <v>43165</v>
      </c>
      <c r="E34" s="60">
        <v>43166</v>
      </c>
      <c r="F34" s="60">
        <v>43165</v>
      </c>
      <c r="G34" s="34" t="s">
        <v>30</v>
      </c>
      <c r="H34" s="34" t="s">
        <v>19</v>
      </c>
      <c r="I34" s="37"/>
      <c r="J34" s="37"/>
      <c r="K34" s="37"/>
      <c r="L34" s="37"/>
      <c r="M34" s="37"/>
      <c r="N34" s="38" t="s">
        <v>29</v>
      </c>
      <c r="P34" s="8" t="s">
        <v>35</v>
      </c>
      <c r="Q34" s="14">
        <f ca="1">IF(G:G="E", "", AVERAGEIF(F:F, "&lt;&gt;",G:G))</f>
        <v>32.133333333333333</v>
      </c>
    </row>
    <row r="35" spans="1:17">
      <c r="A35" s="19">
        <v>205</v>
      </c>
      <c r="B35" s="20" t="s">
        <v>32</v>
      </c>
      <c r="C35" s="20" t="str">
        <f>$R$2</f>
        <v>WT</v>
      </c>
      <c r="D35" s="61">
        <v>43165</v>
      </c>
      <c r="E35" s="61">
        <v>43166</v>
      </c>
      <c r="F35" s="61">
        <v>43165</v>
      </c>
      <c r="G35" s="19" t="s">
        <v>30</v>
      </c>
      <c r="H35" s="19" t="s">
        <v>19</v>
      </c>
      <c r="I35" s="15"/>
      <c r="J35" s="15"/>
      <c r="K35" s="15"/>
      <c r="L35" s="15"/>
      <c r="M35" s="15"/>
      <c r="N35" s="16" t="s">
        <v>29</v>
      </c>
    </row>
    <row r="36" spans="1:17">
      <c r="A36" s="34">
        <v>206</v>
      </c>
      <c r="B36" s="35" t="s">
        <v>32</v>
      </c>
      <c r="C36" s="36" t="str">
        <f>$T$2</f>
        <v>Het</v>
      </c>
      <c r="D36" s="60">
        <v>43165</v>
      </c>
      <c r="E36" s="60">
        <v>43166</v>
      </c>
      <c r="F36" s="60">
        <v>43165</v>
      </c>
      <c r="G36" s="34" t="s">
        <v>30</v>
      </c>
      <c r="H36" s="34" t="s">
        <v>19</v>
      </c>
      <c r="I36" s="37"/>
      <c r="J36" s="37"/>
      <c r="K36" s="37"/>
      <c r="L36" s="37"/>
      <c r="M36" s="37"/>
      <c r="N36" s="38" t="s">
        <v>29</v>
      </c>
      <c r="P36" s="5" t="s">
        <v>46</v>
      </c>
      <c r="Q36" s="10">
        <f>COUNTIF(A:A, "&lt;&gt;")-1</f>
        <v>38</v>
      </c>
    </row>
    <row r="37" spans="1:17">
      <c r="A37" s="23">
        <v>207</v>
      </c>
      <c r="B37" s="21" t="s">
        <v>32</v>
      </c>
      <c r="C37" s="21" t="str">
        <f>$Q$2</f>
        <v>Mut</v>
      </c>
      <c r="D37" s="59">
        <v>43165</v>
      </c>
      <c r="E37" s="59">
        <v>43166</v>
      </c>
      <c r="F37" s="59">
        <v>43165</v>
      </c>
      <c r="G37" s="23" t="s">
        <v>30</v>
      </c>
      <c r="H37" s="23" t="s">
        <v>19</v>
      </c>
      <c r="I37" s="24"/>
      <c r="J37" s="24"/>
      <c r="K37" s="24"/>
      <c r="L37" s="24"/>
      <c r="M37" s="24"/>
      <c r="N37" s="25" t="s">
        <v>29</v>
      </c>
    </row>
    <row r="38" spans="1:17">
      <c r="A38" s="39">
        <v>4</v>
      </c>
      <c r="B38" s="39" t="s">
        <v>1</v>
      </c>
      <c r="C38" s="39" t="str">
        <f>$R$2</f>
        <v>WT</v>
      </c>
      <c r="D38" s="68">
        <v>43168</v>
      </c>
      <c r="E38" s="39" t="s">
        <v>32</v>
      </c>
      <c r="F38" s="39"/>
      <c r="G38" s="67">
        <f ca="1">IF(F38, F38-D38, TODAY()-D38)</f>
        <v>18</v>
      </c>
      <c r="H38" s="39" t="s">
        <v>39</v>
      </c>
      <c r="I38" s="3"/>
      <c r="J38" s="3"/>
      <c r="K38" s="3"/>
      <c r="L38" s="3"/>
      <c r="M38" s="3"/>
      <c r="N38" s="3"/>
      <c r="P38" s="39" t="s">
        <v>36</v>
      </c>
    </row>
    <row r="39" spans="1:17">
      <c r="A39" s="28">
        <v>5</v>
      </c>
      <c r="B39" s="28" t="s">
        <v>1</v>
      </c>
      <c r="C39" s="28" t="str">
        <f>$T$2</f>
        <v>Het</v>
      </c>
      <c r="D39" s="62">
        <v>43168</v>
      </c>
      <c r="E39" s="28" t="s">
        <v>32</v>
      </c>
      <c r="F39" s="28"/>
      <c r="G39" s="70">
        <f ca="1">IF(F39, F39-D39, TODAY()-D39)</f>
        <v>18</v>
      </c>
      <c r="H39" s="28" t="s">
        <v>39</v>
      </c>
      <c r="I39" s="27"/>
      <c r="J39" s="27"/>
      <c r="K39" s="27"/>
      <c r="L39" s="27"/>
      <c r="M39" s="27"/>
      <c r="N39" s="27" t="s">
        <v>28</v>
      </c>
      <c r="P39" s="40" t="s">
        <v>37</v>
      </c>
    </row>
    <row r="40" spans="1:17">
      <c r="P40" s="42" t="s">
        <v>29</v>
      </c>
    </row>
    <row r="41" spans="1:17">
      <c r="P41" s="46" t="s">
        <v>25</v>
      </c>
    </row>
    <row r="43" spans="1:17">
      <c r="P43" s="5" t="s">
        <v>41</v>
      </c>
    </row>
    <row r="44" spans="1:17">
      <c r="P44" s="43" t="s">
        <v>42</v>
      </c>
    </row>
    <row r="45" spans="1:17">
      <c r="P45" s="44" t="s">
        <v>43</v>
      </c>
    </row>
    <row r="47" spans="1:17">
      <c r="Q47" s="45"/>
    </row>
    <row r="48" spans="1:17">
      <c r="Q48" s="41"/>
    </row>
    <row r="49" spans="17:17">
      <c r="Q49" s="41"/>
    </row>
    <row r="50" spans="17:17">
      <c r="Q50" s="45"/>
    </row>
  </sheetData>
  <sortState ref="A2:N39">
    <sortCondition ref="D2:D39"/>
    <sortCondition ref="A2:A39"/>
  </sortState>
  <phoneticPr fontId="6" type="noConversion"/>
  <conditionalFormatting sqref="P44:P45 Q48:Q49 G28:N30 A28:D30 A1:N27 A31:N1048576">
    <cfRule type="expression" dxfId="0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2018-03-27T08:02:01Z</dcterms:modified>
</cp:coreProperties>
</file>