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280" yWindow="420" windowWidth="3068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C53" i="1"/>
  <c r="C48" i="1"/>
  <c r="C44" i="1"/>
  <c r="C43" i="1"/>
  <c r="C42" i="1"/>
  <c r="C55" i="1"/>
  <c r="C56" i="1"/>
  <c r="C54" i="1"/>
  <c r="C50" i="1"/>
  <c r="C51" i="1"/>
  <c r="C52" i="1"/>
  <c r="C49" i="1"/>
  <c r="C46" i="1"/>
  <c r="C47" i="1"/>
  <c r="C45" i="1"/>
  <c r="H43" i="1"/>
  <c r="H42" i="1"/>
  <c r="H54" i="1"/>
  <c r="H55" i="1"/>
  <c r="H56" i="1"/>
  <c r="H57" i="1"/>
  <c r="H47" i="1"/>
  <c r="H48" i="1"/>
  <c r="H49" i="1"/>
  <c r="H50" i="1"/>
  <c r="H51" i="1"/>
  <c r="H52" i="1"/>
  <c r="H53" i="1"/>
  <c r="H46" i="1"/>
  <c r="H40" i="1"/>
  <c r="H41" i="1"/>
  <c r="H44" i="1"/>
  <c r="H45" i="1"/>
  <c r="H6" i="1"/>
  <c r="H7" i="1"/>
  <c r="H11" i="1"/>
  <c r="H26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" i="1"/>
  <c r="H3" i="1"/>
  <c r="H4" i="1"/>
  <c r="H5" i="1"/>
  <c r="H28" i="1"/>
  <c r="H29" i="1"/>
  <c r="H30" i="1"/>
  <c r="H38" i="1"/>
  <c r="H39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Q9" i="1"/>
  <c r="Q8" i="1"/>
  <c r="P9" i="1"/>
  <c r="P8" i="1"/>
  <c r="R8" i="1"/>
  <c r="R9" i="1"/>
  <c r="R10" i="1"/>
  <c r="Q10" i="1"/>
  <c r="P10" i="1"/>
  <c r="Q33" i="1"/>
  <c r="Q32" i="1"/>
  <c r="P33" i="1"/>
  <c r="P32" i="1"/>
  <c r="Q28" i="1"/>
  <c r="Q27" i="1"/>
  <c r="P28" i="1"/>
  <c r="P27" i="1"/>
  <c r="Q23" i="1"/>
  <c r="Q22" i="1"/>
  <c r="P23" i="1"/>
  <c r="P18" i="1"/>
  <c r="P22" i="1"/>
  <c r="P17" i="1"/>
  <c r="Q18" i="1"/>
  <c r="Q17" i="1"/>
  <c r="R32" i="1"/>
  <c r="R33" i="1"/>
  <c r="R34" i="1"/>
  <c r="Q34" i="1"/>
  <c r="P34" i="1"/>
  <c r="R27" i="1"/>
  <c r="R28" i="1"/>
  <c r="R29" i="1"/>
  <c r="Q29" i="1"/>
  <c r="P29" i="1"/>
  <c r="R22" i="1"/>
  <c r="R23" i="1"/>
  <c r="R24" i="1"/>
  <c r="Q24" i="1"/>
  <c r="P24" i="1"/>
  <c r="R17" i="1"/>
  <c r="R18" i="1"/>
  <c r="R19" i="1"/>
  <c r="Q19" i="1"/>
  <c r="P19" i="1"/>
  <c r="S3" i="1"/>
  <c r="S4" i="1"/>
  <c r="S5" i="1"/>
  <c r="P12" i="1"/>
  <c r="P14" i="1"/>
  <c r="P36" i="1"/>
  <c r="Q36" i="1"/>
  <c r="Q4" i="1"/>
  <c r="Q3" i="1"/>
  <c r="P4" i="1"/>
  <c r="P3" i="1"/>
  <c r="R4" i="1"/>
  <c r="R3" i="1"/>
  <c r="R5" i="1"/>
  <c r="Q5" i="1"/>
  <c r="P5" i="1"/>
</calcChain>
</file>

<file path=xl/sharedStrings.xml><?xml version="1.0" encoding="utf-8"?>
<sst xmlns="http://schemas.openxmlformats.org/spreadsheetml/2006/main" count="262" uniqueCount="55">
  <si>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</si>
  <si>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</si>
  <si>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</si>
  <si>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</si>
  <si>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</si>
  <si>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</si>
  <si>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</si>
  <si>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</si>
  <si>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</si>
  <si>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</si>
  <si>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</si>
  <si>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</si>
  <si>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</si>
  <si>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</si>
  <si>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</si>
  <si>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</si>
  <si>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</si>
  <si>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</si>
  <si>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</si>
  <si>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</si>
  <si>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</si>
  <si>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</si>
  <si>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</si>
  <si>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</si>
  <si>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</si>
  <si>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</si>
  <si>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</si>
  <si>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</si>
  <si>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</si>
  <si>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</si>
  <si>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</si>
  <si>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</si>
  <si>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</si>
  <si>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</si>
  <si>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</si>
  <si>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</si>
  <si>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</si>
  <si>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</si>
  <si>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</si>
  <si>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</si>
  <si>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</si>
  <si>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</si>
  <si>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</si>
  <si>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</si>
  <si>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</si>
  <si>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</si>
  <si>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</si>
  <si>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</si>
  <si>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</si>
  <si>
    <t>Vivant</t>
  </si>
  <si>
    <t>P6</t>
  </si>
  <si>
    <t>P7</t>
  </si>
  <si>
    <t>P8</t>
  </si>
  <si>
    <t>P9</t>
  </si>
  <si>
    <t>Pas encore récupéré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</si>
</sst>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1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zoomScale="85" zoomScaleNormal="85" zoomScalePageLayoutView="85" workbookViewId="0">
      <pane ySplit="1" topLeftCell="A2" activePane="bottomLeft" state="frozen"/>
      <selection pane="bottomLeft" activeCell="P42" sqref="P42"/>
    </sheetView>
  </sheetViews>
  <sheetFormatPr baseColWidth="10" defaultRowHeight="15" x14ac:dyDescent="0"/>
  <cols>
    <col min="5" max="5" width="10.83203125" style="11"/>
    <col min="8" max="8" width="10.83203125" style="11"/>
    <col min="10" max="10" width="17.1640625" customWidth="1"/>
    <col min="13" max="13" width="36.5" style="9" customWidth="1"/>
    <col min="14" max="14" width="15.6640625" customWidth="1"/>
    <col min="15" max="15" width="21.1640625" customWidth="1"/>
  </cols>
  <sheetData>
    <row r="1" spans="1:21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4" t="s">
        <v>4</v>
      </c>
      <c r="J1" s="24" t="s">
        <v>5</v>
      </c>
      <c r="K1" s="24" t="s">
        <v>9</v>
      </c>
      <c r="L1" s="24" t="s">
        <v>32</v>
      </c>
      <c r="M1" s="24" t="s">
        <v>13</v>
      </c>
      <c r="S1" s="27"/>
      <c r="T1" s="23"/>
      <c r="U1" s="23"/>
    </row>
    <row r="2" spans="1:21">
      <c r="A2" s="20">
        <v>415</v>
      </c>
      <c r="B2" s="20" t="s">
        <v>0</v>
      </c>
      <c r="C2" s="20" t="str">
        <f>$S$2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300</v>
      </c>
      <c r="I2" s="21"/>
      <c r="J2" s="21"/>
      <c r="K2" s="21"/>
      <c r="L2" s="21"/>
      <c r="M2" s="21" t="s">
        <v>27</v>
      </c>
      <c r="N2" t="s">
        <v>21</v>
      </c>
      <c r="O2" s="4" t="s">
        <v>12</v>
      </c>
      <c r="P2" s="7" t="s">
        <v>2</v>
      </c>
      <c r="Q2" s="7" t="s">
        <v>3</v>
      </c>
      <c r="R2" s="15" t="s">
        <v>12</v>
      </c>
      <c r="S2" s="36" t="s">
        <v>14</v>
      </c>
      <c r="T2" s="16"/>
      <c r="U2" s="16"/>
    </row>
    <row r="3" spans="1:21">
      <c r="A3" s="22">
        <v>417</v>
      </c>
      <c r="B3" s="22" t="s">
        <v>1</v>
      </c>
      <c r="C3" s="20" t="str">
        <f>$S$2</f>
        <v>Het</v>
      </c>
      <c r="D3" s="42">
        <v>42962</v>
      </c>
      <c r="E3" s="43" t="s">
        <v>19</v>
      </c>
      <c r="F3" s="42">
        <v>43123</v>
      </c>
      <c r="G3" s="42"/>
      <c r="H3" s="43">
        <f t="shared" ca="1" si="0"/>
        <v>245</v>
      </c>
      <c r="I3" s="21"/>
      <c r="J3" s="21"/>
      <c r="K3" s="21"/>
      <c r="L3" s="21"/>
      <c r="M3" s="21" t="s">
        <v>27</v>
      </c>
      <c r="N3" t="s">
        <v>42</v>
      </c>
      <c r="O3" s="4" t="s">
        <v>10</v>
      </c>
      <c r="P3" s="2">
        <f>COUNTIFS(B:B, "F",C:C, P2)</f>
        <v>7</v>
      </c>
      <c r="Q3" s="2">
        <f>COUNTIFS(B:B, "F",C:C,Q2)</f>
        <v>5</v>
      </c>
      <c r="R3" s="4">
        <f>SUM(P3:Q3)</f>
        <v>12</v>
      </c>
      <c r="S3" s="21">
        <f>COUNTIFS(B:B, "F",C:C,S2)</f>
        <v>10</v>
      </c>
      <c r="T3" s="16"/>
      <c r="U3" s="16"/>
    </row>
    <row r="4" spans="1:21">
      <c r="A4" s="20">
        <v>422</v>
      </c>
      <c r="B4" s="20" t="s">
        <v>0</v>
      </c>
      <c r="C4" s="20" t="str">
        <f>$S$2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245</v>
      </c>
      <c r="I4" s="21"/>
      <c r="J4" s="21"/>
      <c r="K4" s="21"/>
      <c r="L4" s="21"/>
      <c r="M4" s="21" t="s">
        <v>27</v>
      </c>
      <c r="N4" t="s">
        <v>47</v>
      </c>
      <c r="O4" s="4" t="s">
        <v>11</v>
      </c>
      <c r="P4" s="2">
        <f>COUNTIFS(B:B, "M",C:C, P2)</f>
        <v>7</v>
      </c>
      <c r="Q4" s="2">
        <f>COUNTIFS(B:B, "M",C:C,Q2)</f>
        <v>2</v>
      </c>
      <c r="R4" s="4">
        <f>SUM(P4:Q4)</f>
        <v>9</v>
      </c>
      <c r="S4" s="21">
        <f>COUNTIFS(B:B, "M",C:C, S2)</f>
        <v>9</v>
      </c>
      <c r="T4" s="16"/>
      <c r="U4" s="16"/>
    </row>
    <row r="5" spans="1:21">
      <c r="A5" s="22">
        <v>425</v>
      </c>
      <c r="B5" s="22" t="s">
        <v>1</v>
      </c>
      <c r="C5" s="20" t="str">
        <f>$S$2</f>
        <v>Het</v>
      </c>
      <c r="D5" s="42">
        <v>42964</v>
      </c>
      <c r="E5" s="43" t="s">
        <v>19</v>
      </c>
      <c r="F5" s="42">
        <v>43123</v>
      </c>
      <c r="G5" s="42"/>
      <c r="H5" s="43">
        <f t="shared" ca="1" si="0"/>
        <v>243</v>
      </c>
      <c r="I5" s="21"/>
      <c r="J5" s="21"/>
      <c r="K5" s="21"/>
      <c r="L5" s="21"/>
      <c r="M5" s="21" t="s">
        <v>27</v>
      </c>
      <c r="N5" t="s">
        <v>43</v>
      </c>
      <c r="O5" s="4" t="s">
        <v>12</v>
      </c>
      <c r="P5" s="4">
        <f>SUM(P3:P4)</f>
        <v>14</v>
      </c>
      <c r="Q5" s="4">
        <f>SUM(Q3:Q4)</f>
        <v>7</v>
      </c>
      <c r="R5" s="4">
        <f>SUM(R3:R4)</f>
        <v>21</v>
      </c>
      <c r="S5" s="37">
        <f>SUM(S3:S4)</f>
        <v>19</v>
      </c>
      <c r="T5" s="16"/>
      <c r="U5" s="16"/>
    </row>
    <row r="6" spans="1:21">
      <c r="A6" s="80">
        <v>435</v>
      </c>
      <c r="B6" s="80" t="s">
        <v>0</v>
      </c>
      <c r="C6" s="80" t="str">
        <f>$P$2</f>
        <v>Mut</v>
      </c>
      <c r="D6" s="48">
        <v>43097</v>
      </c>
      <c r="E6" s="49" t="s">
        <v>19</v>
      </c>
      <c r="F6" s="48">
        <v>43123</v>
      </c>
      <c r="G6" s="48">
        <v>43124</v>
      </c>
      <c r="H6" s="49">
        <f t="shared" ca="1" si="0"/>
        <v>27</v>
      </c>
      <c r="I6" s="4" t="s">
        <v>7</v>
      </c>
      <c r="J6" s="4" t="s">
        <v>37</v>
      </c>
      <c r="K6" s="4"/>
      <c r="L6" s="4"/>
      <c r="M6" s="4"/>
      <c r="N6" t="s">
        <v>48</v>
      </c>
    </row>
    <row r="7" spans="1:21">
      <c r="A7" s="79">
        <v>437</v>
      </c>
      <c r="B7" s="79" t="s">
        <v>0</v>
      </c>
      <c r="C7" s="79" t="str">
        <f>$Q$2</f>
        <v>WT</v>
      </c>
      <c r="D7" s="50">
        <v>43097</v>
      </c>
      <c r="E7" s="51" t="s">
        <v>19</v>
      </c>
      <c r="F7" s="50">
        <v>43123</v>
      </c>
      <c r="G7" s="50">
        <v>43124</v>
      </c>
      <c r="H7" s="51">
        <f t="shared" ca="1" si="0"/>
        <v>27</v>
      </c>
      <c r="I7" s="8" t="s">
        <v>7</v>
      </c>
      <c r="J7" s="8" t="s">
        <v>37</v>
      </c>
      <c r="K7" s="8"/>
      <c r="L7" s="8"/>
      <c r="M7" s="5"/>
      <c r="O7" s="4" t="s">
        <v>49</v>
      </c>
      <c r="P7" s="7" t="s">
        <v>2</v>
      </c>
      <c r="Q7" s="7" t="s">
        <v>3</v>
      </c>
      <c r="R7" s="15" t="s">
        <v>12</v>
      </c>
      <c r="S7" s="36"/>
    </row>
    <row r="8" spans="1:21">
      <c r="A8" s="80">
        <v>439</v>
      </c>
      <c r="B8" s="80" t="s">
        <v>1</v>
      </c>
      <c r="C8" s="80" t="str">
        <f>$P$2</f>
        <v>Mut</v>
      </c>
      <c r="D8" s="48">
        <v>43111</v>
      </c>
      <c r="E8" s="49" t="s">
        <v>19</v>
      </c>
      <c r="F8" s="48">
        <v>43145</v>
      </c>
      <c r="G8" s="48">
        <v>43146</v>
      </c>
      <c r="H8" s="49">
        <f t="shared" ca="1" si="0"/>
        <v>35</v>
      </c>
      <c r="I8" s="4"/>
      <c r="J8" s="4" t="s">
        <v>26</v>
      </c>
      <c r="K8" s="4"/>
      <c r="L8" s="4"/>
      <c r="M8" s="17" t="s">
        <v>15</v>
      </c>
      <c r="N8" s="30" t="s">
        <v>35</v>
      </c>
      <c r="O8" s="4" t="s">
        <v>10</v>
      </c>
      <c r="P8" s="2">
        <f>COUNTIFS(B:B, "F",C:C, P7,G:G,"")</f>
        <v>3</v>
      </c>
      <c r="Q8" s="2">
        <f>COUNTIFS(B:B, "F",C:C,Q7,G:G, "")</f>
        <v>0</v>
      </c>
      <c r="R8" s="4">
        <f>SUM(P8:Q8)</f>
        <v>3</v>
      </c>
      <c r="S8" s="21"/>
    </row>
    <row r="9" spans="1:21">
      <c r="A9" s="79">
        <v>440</v>
      </c>
      <c r="B9" s="79" t="s">
        <v>0</v>
      </c>
      <c r="C9" s="79" t="str">
        <f>$Q$2</f>
        <v>WT</v>
      </c>
      <c r="D9" s="50">
        <v>43111</v>
      </c>
      <c r="E9" s="51" t="s">
        <v>19</v>
      </c>
      <c r="F9" s="50">
        <v>43145</v>
      </c>
      <c r="G9" s="50">
        <v>43147</v>
      </c>
      <c r="H9" s="51">
        <f t="shared" ca="1" si="0"/>
        <v>36</v>
      </c>
      <c r="I9" s="8"/>
      <c r="J9" s="8"/>
      <c r="K9" s="8" t="s">
        <v>7</v>
      </c>
      <c r="L9" s="8"/>
      <c r="M9" s="5"/>
      <c r="N9" s="31" t="s">
        <v>36</v>
      </c>
      <c r="O9" s="4" t="s">
        <v>11</v>
      </c>
      <c r="P9" s="2">
        <f>COUNTIFS(B:B, "M",C:C, P7,G:G,"")</f>
        <v>4</v>
      </c>
      <c r="Q9" s="2">
        <f>COUNTIFS(B:B, "M",C:C,Q7,G:G,"")</f>
        <v>0</v>
      </c>
      <c r="R9" s="4">
        <f>SUM(P9:Q9)</f>
        <v>4</v>
      </c>
      <c r="S9" s="21"/>
    </row>
    <row r="10" spans="1:21">
      <c r="A10" s="81">
        <v>441</v>
      </c>
      <c r="B10" s="81" t="s">
        <v>0</v>
      </c>
      <c r="C10" s="79" t="str">
        <f>$Q$2</f>
        <v>WT</v>
      </c>
      <c r="D10" s="52">
        <v>43111</v>
      </c>
      <c r="E10" s="53" t="s">
        <v>19</v>
      </c>
      <c r="F10" s="52">
        <v>43145</v>
      </c>
      <c r="G10" s="52">
        <v>43146</v>
      </c>
      <c r="H10" s="53">
        <f t="shared" ca="1" si="0"/>
        <v>35</v>
      </c>
      <c r="I10" s="46"/>
      <c r="J10" s="46"/>
      <c r="K10" s="46"/>
      <c r="L10" s="46"/>
      <c r="M10" s="8" t="s">
        <v>46</v>
      </c>
      <c r="N10" s="32" t="s">
        <v>28</v>
      </c>
      <c r="O10" s="4" t="s">
        <v>12</v>
      </c>
      <c r="P10" s="4">
        <f>SUM(P8:P9)</f>
        <v>7</v>
      </c>
      <c r="Q10" s="4">
        <f>SUM(Q8:Q9)</f>
        <v>0</v>
      </c>
      <c r="R10" s="4">
        <f>SUM(R8:R9)</f>
        <v>7</v>
      </c>
      <c r="S10" s="37"/>
    </row>
    <row r="11" spans="1:21">
      <c r="A11" s="82">
        <v>442</v>
      </c>
      <c r="B11" s="82" t="s">
        <v>1</v>
      </c>
      <c r="C11" s="80" t="str">
        <f>$P$2</f>
        <v>Mut</v>
      </c>
      <c r="D11" s="54">
        <v>43118</v>
      </c>
      <c r="E11" s="55" t="s">
        <v>19</v>
      </c>
      <c r="F11" s="54">
        <v>43145</v>
      </c>
      <c r="G11" s="54">
        <v>43146</v>
      </c>
      <c r="H11" s="55">
        <f t="shared" ca="1" si="0"/>
        <v>28</v>
      </c>
      <c r="I11" s="1" t="s">
        <v>7</v>
      </c>
      <c r="J11" s="1"/>
      <c r="K11" s="1"/>
      <c r="L11" s="1"/>
      <c r="M11" s="1"/>
      <c r="N11" s="35" t="s">
        <v>24</v>
      </c>
    </row>
    <row r="12" spans="1:21">
      <c r="A12" s="80">
        <v>443</v>
      </c>
      <c r="B12" s="80" t="s">
        <v>0</v>
      </c>
      <c r="C12" s="80" t="str">
        <f>$P$2</f>
        <v>Mut</v>
      </c>
      <c r="D12" s="48">
        <v>43118</v>
      </c>
      <c r="E12" s="49" t="s">
        <v>19</v>
      </c>
      <c r="F12" s="48">
        <v>43145</v>
      </c>
      <c r="G12" s="48">
        <v>43146</v>
      </c>
      <c r="H12" s="49">
        <f t="shared" ca="1" si="0"/>
        <v>28</v>
      </c>
      <c r="I12" s="4"/>
      <c r="J12" s="4" t="s">
        <v>25</v>
      </c>
      <c r="K12" s="4"/>
      <c r="L12" s="4"/>
      <c r="M12" s="4" t="s">
        <v>15</v>
      </c>
      <c r="O12" s="7" t="s">
        <v>34</v>
      </c>
      <c r="P12" s="12">
        <f ca="1">IF(H:H="E", "", AVERAGEIF(G:G, "&lt;&gt;",H:H))</f>
        <v>39.61904761904762</v>
      </c>
      <c r="Q12" s="12"/>
    </row>
    <row r="13" spans="1:21">
      <c r="A13" s="79">
        <v>101</v>
      </c>
      <c r="B13" s="79" t="s">
        <v>0</v>
      </c>
      <c r="C13" s="79" t="s">
        <v>23</v>
      </c>
      <c r="D13" s="50">
        <v>43130</v>
      </c>
      <c r="E13" s="74" t="s">
        <v>24</v>
      </c>
      <c r="F13" s="50">
        <v>43165</v>
      </c>
      <c r="G13" s="50">
        <v>43165</v>
      </c>
      <c r="H13" s="51">
        <f t="shared" ca="1" si="0"/>
        <v>35</v>
      </c>
      <c r="I13" s="8"/>
      <c r="J13" s="8"/>
      <c r="K13" s="8"/>
      <c r="L13" s="8"/>
      <c r="M13" s="8" t="s">
        <v>30</v>
      </c>
      <c r="N13" s="4" t="s">
        <v>39</v>
      </c>
    </row>
    <row r="14" spans="1:21">
      <c r="A14" s="79">
        <v>102</v>
      </c>
      <c r="B14" s="79" t="s">
        <v>0</v>
      </c>
      <c r="C14" s="79" t="s">
        <v>23</v>
      </c>
      <c r="D14" s="50">
        <v>43130</v>
      </c>
      <c r="E14" s="74" t="s">
        <v>24</v>
      </c>
      <c r="F14" s="50">
        <v>43165</v>
      </c>
      <c r="G14" s="50">
        <v>43165</v>
      </c>
      <c r="H14" s="51">
        <f t="shared" ca="1" si="0"/>
        <v>35</v>
      </c>
      <c r="I14" s="8"/>
      <c r="J14" s="8"/>
      <c r="K14" s="8"/>
      <c r="L14" s="8"/>
      <c r="M14" s="8" t="s">
        <v>30</v>
      </c>
      <c r="N14" s="33" t="s">
        <v>40</v>
      </c>
      <c r="O14" s="4" t="s">
        <v>44</v>
      </c>
      <c r="P14" s="8">
        <f>COUNTIF(A:A, "&lt;&gt;")-1</f>
        <v>56</v>
      </c>
    </row>
    <row r="15" spans="1:21">
      <c r="A15" s="79">
        <v>103</v>
      </c>
      <c r="B15" s="79" t="s">
        <v>0</v>
      </c>
      <c r="C15" s="79" t="s">
        <v>23</v>
      </c>
      <c r="D15" s="50">
        <v>43130</v>
      </c>
      <c r="E15" s="74" t="s">
        <v>24</v>
      </c>
      <c r="F15" s="50">
        <v>43165</v>
      </c>
      <c r="G15" s="50">
        <v>43165</v>
      </c>
      <c r="H15" s="51">
        <f t="shared" ca="1" si="0"/>
        <v>35</v>
      </c>
      <c r="I15" s="8"/>
      <c r="J15" s="8"/>
      <c r="K15" s="8"/>
      <c r="L15" s="8"/>
      <c r="M15" s="8" t="s">
        <v>30</v>
      </c>
      <c r="N15" s="34" t="s">
        <v>41</v>
      </c>
    </row>
    <row r="16" spans="1:21">
      <c r="A16" s="79">
        <v>104</v>
      </c>
      <c r="B16" s="79" t="s">
        <v>0</v>
      </c>
      <c r="C16" s="79" t="s">
        <v>23</v>
      </c>
      <c r="D16" s="50">
        <v>43130</v>
      </c>
      <c r="E16" s="74" t="s">
        <v>24</v>
      </c>
      <c r="F16" s="50">
        <v>43165</v>
      </c>
      <c r="G16" s="50">
        <v>43165</v>
      </c>
      <c r="H16" s="51">
        <f t="shared" ca="1" si="0"/>
        <v>35</v>
      </c>
      <c r="I16" s="8"/>
      <c r="J16" s="8"/>
      <c r="K16" s="8"/>
      <c r="L16" s="8"/>
      <c r="M16" s="8" t="s">
        <v>30</v>
      </c>
      <c r="O16" s="4" t="s">
        <v>4</v>
      </c>
      <c r="P16" s="7" t="s">
        <v>2</v>
      </c>
      <c r="Q16" s="7" t="s">
        <v>3</v>
      </c>
      <c r="R16" s="7" t="s">
        <v>12</v>
      </c>
    </row>
    <row r="17" spans="1:18">
      <c r="A17" s="6">
        <v>444</v>
      </c>
      <c r="B17" s="6" t="s">
        <v>1</v>
      </c>
      <c r="C17" s="6" t="str">
        <f>$P$2</f>
        <v>Mut</v>
      </c>
      <c r="D17" s="44">
        <v>43132</v>
      </c>
      <c r="E17" s="45" t="s">
        <v>19</v>
      </c>
      <c r="F17" s="44">
        <v>43166</v>
      </c>
      <c r="G17" s="44"/>
      <c r="H17" s="45">
        <f t="shared" ca="1" si="0"/>
        <v>75</v>
      </c>
      <c r="I17" s="4"/>
      <c r="J17" s="4"/>
      <c r="K17" s="4"/>
      <c r="L17" s="4"/>
      <c r="M17" s="4"/>
      <c r="O17" s="4" t="s">
        <v>10</v>
      </c>
      <c r="P17" s="2">
        <f>COUNTIFS(B:B, "F",C:C, P16,I:I, "&lt;&gt;")</f>
        <v>1</v>
      </c>
      <c r="Q17" s="2">
        <f>COUNTIFS(B:B, "F",C:C,Q16,I:I, "&lt;&gt;")</f>
        <v>1</v>
      </c>
      <c r="R17" s="4">
        <f>SUM(P17:Q17)</f>
        <v>2</v>
      </c>
    </row>
    <row r="18" spans="1:18">
      <c r="A18" s="80">
        <v>445</v>
      </c>
      <c r="B18" s="80" t="s">
        <v>1</v>
      </c>
      <c r="C18" s="80" t="str">
        <f>$P$2</f>
        <v>Mut</v>
      </c>
      <c r="D18" s="48">
        <v>43132</v>
      </c>
      <c r="E18" s="49" t="s">
        <v>19</v>
      </c>
      <c r="F18" s="48">
        <v>43166</v>
      </c>
      <c r="G18" s="48">
        <v>43201</v>
      </c>
      <c r="H18" s="49">
        <f t="shared" ca="1" si="0"/>
        <v>69</v>
      </c>
      <c r="I18" s="4"/>
      <c r="J18" s="4"/>
      <c r="K18" s="4"/>
      <c r="L18" s="7" t="s">
        <v>7</v>
      </c>
      <c r="M18" s="4"/>
      <c r="O18" s="4" t="s">
        <v>11</v>
      </c>
      <c r="P18" s="2">
        <f>COUNTIFS(B:B, "M",C:C, P16,I:I, "&lt;&gt;")</f>
        <v>1</v>
      </c>
      <c r="Q18" s="2">
        <f>COUNTIFS(B:B, "M",C:C,Q16,I:I, "&lt;&gt;")</f>
        <v>1</v>
      </c>
      <c r="R18" s="4">
        <f>SUM(P18:Q18)</f>
        <v>2</v>
      </c>
    </row>
    <row r="19" spans="1:18">
      <c r="A19" s="80">
        <v>448</v>
      </c>
      <c r="B19" s="80" t="s">
        <v>0</v>
      </c>
      <c r="C19" s="80" t="str">
        <f>$P$2</f>
        <v>Mut</v>
      </c>
      <c r="D19" s="48">
        <v>43132</v>
      </c>
      <c r="E19" s="49" t="s">
        <v>19</v>
      </c>
      <c r="F19" s="48">
        <v>43166</v>
      </c>
      <c r="G19" s="48">
        <v>43201</v>
      </c>
      <c r="H19" s="49">
        <f t="shared" ca="1" si="0"/>
        <v>69</v>
      </c>
      <c r="I19" s="4"/>
      <c r="J19" s="4"/>
      <c r="K19" s="4"/>
      <c r="L19" s="7" t="s">
        <v>7</v>
      </c>
      <c r="M19" s="4"/>
      <c r="O19" s="4" t="s">
        <v>12</v>
      </c>
      <c r="P19" s="4">
        <f>SUM(P17:P18)</f>
        <v>2</v>
      </c>
      <c r="Q19" s="4">
        <f>SUM(Q17:Q18)</f>
        <v>2</v>
      </c>
      <c r="R19" s="4">
        <f>SUM(R17:R18)</f>
        <v>4</v>
      </c>
    </row>
    <row r="20" spans="1:18">
      <c r="A20" s="20">
        <v>449</v>
      </c>
      <c r="B20" s="20" t="s">
        <v>0</v>
      </c>
      <c r="C20" s="20" t="str">
        <f>$S$2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75</v>
      </c>
      <c r="I20" s="21"/>
      <c r="J20" s="21"/>
      <c r="K20" s="21"/>
      <c r="L20" s="34"/>
      <c r="M20" s="21" t="s">
        <v>27</v>
      </c>
    </row>
    <row r="21" spans="1:18">
      <c r="A21" s="79">
        <v>450</v>
      </c>
      <c r="B21" s="79" t="s">
        <v>0</v>
      </c>
      <c r="C21" s="79" t="str">
        <f>$Q$2</f>
        <v>WT</v>
      </c>
      <c r="D21" s="50">
        <v>43132</v>
      </c>
      <c r="E21" s="51" t="s">
        <v>19</v>
      </c>
      <c r="F21" s="50">
        <v>43166</v>
      </c>
      <c r="G21" s="50">
        <v>43201</v>
      </c>
      <c r="H21" s="51">
        <f t="shared" ca="1" si="0"/>
        <v>69</v>
      </c>
      <c r="I21" s="8"/>
      <c r="J21" s="8"/>
      <c r="K21" s="8"/>
      <c r="L21" s="33" t="s">
        <v>7</v>
      </c>
      <c r="M21" s="8"/>
      <c r="O21" s="4" t="s">
        <v>5</v>
      </c>
      <c r="P21" s="7" t="s">
        <v>2</v>
      </c>
      <c r="Q21" s="7" t="s">
        <v>3</v>
      </c>
      <c r="R21" s="7" t="s">
        <v>12</v>
      </c>
    </row>
    <row r="22" spans="1:18">
      <c r="A22" s="20">
        <v>451</v>
      </c>
      <c r="B22" s="20" t="s">
        <v>0</v>
      </c>
      <c r="C22" s="20" t="str">
        <f>$S$2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75</v>
      </c>
      <c r="I22" s="21"/>
      <c r="J22" s="21"/>
      <c r="K22" s="21"/>
      <c r="L22" s="34"/>
      <c r="M22" s="21" t="s">
        <v>27</v>
      </c>
      <c r="O22" s="4" t="s">
        <v>10</v>
      </c>
      <c r="P22" s="2">
        <f>COUNTIFS(B:B, "F",C:C, P16,J:J, "&lt;&gt;")</f>
        <v>2</v>
      </c>
      <c r="Q22" s="2">
        <f>COUNTIFS(B:B, "F",C:C,Q21,J:J, "&lt;&gt;")</f>
        <v>1</v>
      </c>
      <c r="R22" s="4">
        <f>SUM(P22:Q22)</f>
        <v>3</v>
      </c>
    </row>
    <row r="23" spans="1:18">
      <c r="A23" s="79">
        <v>455</v>
      </c>
      <c r="B23" s="79" t="s">
        <v>0</v>
      </c>
      <c r="C23" s="79" t="str">
        <f>$Q$2</f>
        <v>WT</v>
      </c>
      <c r="D23" s="50">
        <v>43146</v>
      </c>
      <c r="E23" s="51" t="s">
        <v>19</v>
      </c>
      <c r="F23" s="50">
        <v>43166</v>
      </c>
      <c r="G23" s="50">
        <v>43201</v>
      </c>
      <c r="H23" s="51">
        <f t="shared" ca="1" si="0"/>
        <v>55</v>
      </c>
      <c r="I23" s="8"/>
      <c r="J23" s="8"/>
      <c r="K23" s="8"/>
      <c r="L23" s="33" t="s">
        <v>7</v>
      </c>
      <c r="M23" s="8"/>
      <c r="O23" s="4" t="s">
        <v>11</v>
      </c>
      <c r="P23" s="2">
        <f>COUNTIFS(B:B, "M",C:C, P16,J:J, "&lt;&gt;")</f>
        <v>1</v>
      </c>
      <c r="Q23" s="47">
        <f>COUNTIFS(B:B, "M",C:C,Q21,J:J, "&lt;&gt;")</f>
        <v>0</v>
      </c>
      <c r="R23" s="4">
        <f>SUM(P23:Q23)</f>
        <v>1</v>
      </c>
    </row>
    <row r="24" spans="1:18">
      <c r="A24" s="80">
        <v>457</v>
      </c>
      <c r="B24" s="80" t="s">
        <v>0</v>
      </c>
      <c r="C24" s="80" t="str">
        <f>$P$2</f>
        <v>Mut</v>
      </c>
      <c r="D24" s="48">
        <v>43146</v>
      </c>
      <c r="E24" s="49" t="s">
        <v>19</v>
      </c>
      <c r="F24" s="48">
        <v>43166</v>
      </c>
      <c r="G24" s="48">
        <v>43201</v>
      </c>
      <c r="H24" s="49">
        <f t="shared" ca="1" si="0"/>
        <v>55</v>
      </c>
      <c r="I24" s="4"/>
      <c r="J24" s="4"/>
      <c r="K24" s="4"/>
      <c r="L24" s="7" t="s">
        <v>7</v>
      </c>
      <c r="M24" s="4"/>
      <c r="O24" s="4" t="s">
        <v>12</v>
      </c>
      <c r="P24" s="4">
        <f>SUM(P22:P23)</f>
        <v>3</v>
      </c>
      <c r="Q24" s="4">
        <f>SUM(Q22:Q23)</f>
        <v>1</v>
      </c>
      <c r="R24" s="4">
        <f>SUM(R22:R23)</f>
        <v>4</v>
      </c>
    </row>
    <row r="25" spans="1:18">
      <c r="A25" s="22">
        <v>1</v>
      </c>
      <c r="B25" s="22" t="s">
        <v>1</v>
      </c>
      <c r="C25" s="22" t="str">
        <f>$S$2</f>
        <v>Het</v>
      </c>
      <c r="D25" s="42">
        <v>43147</v>
      </c>
      <c r="E25" s="22" t="s">
        <v>38</v>
      </c>
      <c r="F25" s="22" t="s">
        <v>31</v>
      </c>
      <c r="G25" s="22"/>
      <c r="H25" s="43">
        <f t="shared" ca="1" si="0"/>
        <v>60</v>
      </c>
      <c r="I25" s="21"/>
      <c r="J25" s="21"/>
      <c r="K25" s="21"/>
      <c r="L25" s="21"/>
      <c r="M25" s="21" t="s">
        <v>27</v>
      </c>
    </row>
    <row r="26" spans="1:18">
      <c r="A26" s="78">
        <v>2</v>
      </c>
      <c r="B26" s="78" t="s">
        <v>1</v>
      </c>
      <c r="C26" s="78" t="str">
        <f>$Q$2</f>
        <v>WT</v>
      </c>
      <c r="D26" s="56">
        <v>43150</v>
      </c>
      <c r="E26" s="78" t="s">
        <v>38</v>
      </c>
      <c r="F26" s="78" t="s">
        <v>31</v>
      </c>
      <c r="G26" s="56">
        <v>43186</v>
      </c>
      <c r="H26" s="51">
        <f t="shared" ca="1" si="0"/>
        <v>36</v>
      </c>
      <c r="I26" s="2" t="s">
        <v>7</v>
      </c>
      <c r="J26" s="2"/>
      <c r="K26" s="2"/>
      <c r="L26" s="2"/>
      <c r="M26" s="2"/>
      <c r="O26" s="4" t="s">
        <v>9</v>
      </c>
      <c r="P26" s="7" t="s">
        <v>2</v>
      </c>
      <c r="Q26" s="7" t="s">
        <v>3</v>
      </c>
      <c r="R26" s="7" t="s">
        <v>12</v>
      </c>
    </row>
    <row r="27" spans="1:18">
      <c r="A27" s="20">
        <v>3</v>
      </c>
      <c r="B27" s="20" t="s">
        <v>0</v>
      </c>
      <c r="C27" s="20" t="str">
        <f>$S$2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57</v>
      </c>
      <c r="I27" s="21"/>
      <c r="J27" s="21"/>
      <c r="K27" s="21"/>
      <c r="L27" s="21"/>
      <c r="M27" s="21" t="s">
        <v>27</v>
      </c>
      <c r="O27" s="4" t="s">
        <v>10</v>
      </c>
      <c r="P27" s="47">
        <f>COUNTIFS(B:B, "F",C:C, P26,K:K, "&lt;&gt;")</f>
        <v>0</v>
      </c>
      <c r="Q27" s="2">
        <f>COUNTIFS(B:B, "F",C:C,Q26,K:K, "&lt;&gt;")</f>
        <v>1</v>
      </c>
      <c r="R27" s="4">
        <f>SUM(P27:Q27)</f>
        <v>1</v>
      </c>
    </row>
    <row r="28" spans="1:18">
      <c r="A28" s="74">
        <v>105</v>
      </c>
      <c r="B28" s="74" t="s">
        <v>1</v>
      </c>
      <c r="C28" s="74" t="s">
        <v>23</v>
      </c>
      <c r="D28" s="57">
        <v>43150</v>
      </c>
      <c r="E28" s="74" t="s">
        <v>24</v>
      </c>
      <c r="F28" s="57">
        <v>43180</v>
      </c>
      <c r="G28" s="57">
        <v>43180</v>
      </c>
      <c r="H28" s="51">
        <f t="shared" ca="1" si="0"/>
        <v>30</v>
      </c>
      <c r="I28" s="10"/>
      <c r="J28" s="10"/>
      <c r="K28" s="10"/>
      <c r="L28" s="10" t="s">
        <v>33</v>
      </c>
      <c r="M28" s="10" t="s">
        <v>45</v>
      </c>
      <c r="O28" s="4" t="s">
        <v>11</v>
      </c>
      <c r="P28" s="47">
        <f>COUNTIFS(B:B, "M",C:C, P26,K:K, "&lt;&gt;")</f>
        <v>0</v>
      </c>
      <c r="Q28" s="47">
        <f>COUNTIFS(B:B, "M",C:C,Q26,K:K, "&lt;&gt;")</f>
        <v>0</v>
      </c>
      <c r="R28" s="4">
        <f>SUM(P28:Q28)</f>
        <v>0</v>
      </c>
    </row>
    <row r="29" spans="1:18">
      <c r="A29" s="74">
        <v>106</v>
      </c>
      <c r="B29" s="74" t="s">
        <v>1</v>
      </c>
      <c r="C29" s="74" t="s">
        <v>23</v>
      </c>
      <c r="D29" s="57">
        <v>43150</v>
      </c>
      <c r="E29" s="74" t="s">
        <v>24</v>
      </c>
      <c r="F29" s="57">
        <v>43180</v>
      </c>
      <c r="G29" s="57">
        <v>43180</v>
      </c>
      <c r="H29" s="51">
        <f t="shared" ca="1" si="0"/>
        <v>30</v>
      </c>
      <c r="I29" s="10"/>
      <c r="J29" s="10"/>
      <c r="K29" s="10"/>
      <c r="L29" s="10" t="s">
        <v>33</v>
      </c>
      <c r="M29" s="10" t="s">
        <v>45</v>
      </c>
      <c r="O29" s="4" t="s">
        <v>12</v>
      </c>
      <c r="P29" s="4">
        <f>SUM(P27:P28)</f>
        <v>0</v>
      </c>
      <c r="Q29" s="4">
        <f>SUM(Q27:Q28)</f>
        <v>1</v>
      </c>
      <c r="R29" s="4">
        <f>SUM(R27:R28)</f>
        <v>1</v>
      </c>
    </row>
    <row r="30" spans="1:18">
      <c r="A30" s="74">
        <v>107</v>
      </c>
      <c r="B30" s="74" t="s">
        <v>1</v>
      </c>
      <c r="C30" s="74" t="s">
        <v>23</v>
      </c>
      <c r="D30" s="57">
        <v>43150</v>
      </c>
      <c r="E30" s="74" t="s">
        <v>24</v>
      </c>
      <c r="F30" s="57">
        <v>43180</v>
      </c>
      <c r="G30" s="57">
        <v>43180</v>
      </c>
      <c r="H30" s="51">
        <f t="shared" ca="1" si="0"/>
        <v>30</v>
      </c>
      <c r="I30" s="10"/>
      <c r="J30" s="10"/>
      <c r="K30" s="10"/>
      <c r="L30" s="10" t="s">
        <v>33</v>
      </c>
      <c r="M30" s="10" t="s">
        <v>45</v>
      </c>
    </row>
    <row r="31" spans="1:18">
      <c r="A31" s="59">
        <v>201</v>
      </c>
      <c r="B31" s="75" t="s">
        <v>31</v>
      </c>
      <c r="C31" s="75" t="str">
        <f>$P$2</f>
        <v>Mut</v>
      </c>
      <c r="D31" s="58">
        <v>43165</v>
      </c>
      <c r="E31" s="59" t="s">
        <v>19</v>
      </c>
      <c r="F31" s="58">
        <v>43166</v>
      </c>
      <c r="G31" s="58">
        <v>43165</v>
      </c>
      <c r="H31" s="59" t="s">
        <v>29</v>
      </c>
      <c r="I31" s="18"/>
      <c r="J31" s="18"/>
      <c r="K31" s="18"/>
      <c r="L31" s="18"/>
      <c r="M31" s="19" t="s">
        <v>28</v>
      </c>
      <c r="O31" s="4" t="s">
        <v>32</v>
      </c>
      <c r="P31" s="7" t="s">
        <v>2</v>
      </c>
      <c r="Q31" s="7" t="s">
        <v>3</v>
      </c>
      <c r="R31" s="7" t="s">
        <v>12</v>
      </c>
    </row>
    <row r="32" spans="1:18">
      <c r="A32" s="61">
        <v>202</v>
      </c>
      <c r="B32" s="83" t="s">
        <v>31</v>
      </c>
      <c r="C32" s="76" t="str">
        <f>$S$2</f>
        <v>Het</v>
      </c>
      <c r="D32" s="60">
        <v>43165</v>
      </c>
      <c r="E32" s="61" t="s">
        <v>19</v>
      </c>
      <c r="F32" s="60">
        <v>43166</v>
      </c>
      <c r="G32" s="60">
        <v>43165</v>
      </c>
      <c r="H32" s="61" t="s">
        <v>29</v>
      </c>
      <c r="I32" s="28"/>
      <c r="J32" s="28"/>
      <c r="K32" s="28"/>
      <c r="L32" s="28"/>
      <c r="M32" s="29" t="s">
        <v>28</v>
      </c>
      <c r="O32" s="4" t="s">
        <v>10</v>
      </c>
      <c r="P32" s="67">
        <f>COUNTIFS(B:B, "F",C:C, P31,L:L, "&lt;&gt;")</f>
        <v>2</v>
      </c>
      <c r="Q32" s="67">
        <f>COUNTIFS(B:B, "F",C:C,Q31,L:L, "&lt;&gt;")</f>
        <v>2</v>
      </c>
      <c r="R32" s="4">
        <f>SUM(P32:Q32)</f>
        <v>4</v>
      </c>
    </row>
    <row r="33" spans="1:18">
      <c r="A33" s="61">
        <v>203</v>
      </c>
      <c r="B33" s="83" t="s">
        <v>31</v>
      </c>
      <c r="C33" s="76" t="str">
        <f>$S$2</f>
        <v>Het</v>
      </c>
      <c r="D33" s="60">
        <v>43165</v>
      </c>
      <c r="E33" s="61" t="s">
        <v>19</v>
      </c>
      <c r="F33" s="60">
        <v>43166</v>
      </c>
      <c r="G33" s="60">
        <v>43165</v>
      </c>
      <c r="H33" s="61" t="s">
        <v>29</v>
      </c>
      <c r="I33" s="28"/>
      <c r="J33" s="28"/>
      <c r="K33" s="28"/>
      <c r="L33" s="28"/>
      <c r="M33" s="29" t="s">
        <v>28</v>
      </c>
      <c r="O33" s="4" t="s">
        <v>11</v>
      </c>
      <c r="P33" s="67">
        <f>COUNTIFS(B:B, "M",C:C, P31,L:L, "&lt;&gt;")</f>
        <v>1</v>
      </c>
      <c r="Q33" s="67">
        <f>COUNTIFS(B:B, "M",C:C,Q31,L:L, "&lt;&gt;")</f>
        <v>1</v>
      </c>
      <c r="R33" s="4">
        <f>SUM(P33:Q33)</f>
        <v>2</v>
      </c>
    </row>
    <row r="34" spans="1:18">
      <c r="A34" s="61">
        <v>204</v>
      </c>
      <c r="B34" s="83" t="s">
        <v>31</v>
      </c>
      <c r="C34" s="76" t="str">
        <f>$S$2</f>
        <v>Het</v>
      </c>
      <c r="D34" s="60">
        <v>43165</v>
      </c>
      <c r="E34" s="61" t="s">
        <v>19</v>
      </c>
      <c r="F34" s="60">
        <v>43166</v>
      </c>
      <c r="G34" s="60">
        <v>43165</v>
      </c>
      <c r="H34" s="61" t="s">
        <v>29</v>
      </c>
      <c r="I34" s="28"/>
      <c r="J34" s="28"/>
      <c r="K34" s="28"/>
      <c r="L34" s="28"/>
      <c r="M34" s="29" t="s">
        <v>28</v>
      </c>
      <c r="O34" s="4" t="s">
        <v>12</v>
      </c>
      <c r="P34" s="4">
        <f>SUM(P32:P33)</f>
        <v>3</v>
      </c>
      <c r="Q34" s="4">
        <f>SUM(Q32:Q33)</f>
        <v>3</v>
      </c>
      <c r="R34" s="4">
        <f>SUM(R32:R33)</f>
        <v>6</v>
      </c>
    </row>
    <row r="35" spans="1:18">
      <c r="A35" s="63">
        <v>205</v>
      </c>
      <c r="B35" s="77" t="s">
        <v>31</v>
      </c>
      <c r="C35" s="77" t="str">
        <f>$Q$2</f>
        <v>WT</v>
      </c>
      <c r="D35" s="62">
        <v>43165</v>
      </c>
      <c r="E35" s="63" t="s">
        <v>19</v>
      </c>
      <c r="F35" s="62">
        <v>43166</v>
      </c>
      <c r="G35" s="62">
        <v>43165</v>
      </c>
      <c r="H35" s="63" t="s">
        <v>29</v>
      </c>
      <c r="I35" s="13"/>
      <c r="J35" s="13"/>
      <c r="K35" s="13"/>
      <c r="L35" s="13"/>
      <c r="M35" s="14" t="s">
        <v>28</v>
      </c>
    </row>
    <row r="36" spans="1:18">
      <c r="A36" s="61">
        <v>206</v>
      </c>
      <c r="B36" s="83" t="s">
        <v>31</v>
      </c>
      <c r="C36" s="76" t="str">
        <f>$S$2</f>
        <v>Het</v>
      </c>
      <c r="D36" s="60">
        <v>43165</v>
      </c>
      <c r="E36" s="61" t="s">
        <v>19</v>
      </c>
      <c r="F36" s="60">
        <v>43166</v>
      </c>
      <c r="G36" s="60">
        <v>43165</v>
      </c>
      <c r="H36" s="61" t="s">
        <v>29</v>
      </c>
      <c r="I36" s="28"/>
      <c r="J36" s="28"/>
      <c r="K36" s="28"/>
      <c r="L36" s="28"/>
      <c r="M36" s="29" t="s">
        <v>28</v>
      </c>
      <c r="O36" s="7" t="s">
        <v>28</v>
      </c>
      <c r="P36" s="2">
        <f>COUNTIFS(M:M, O36,C:C, P2,M:M, O36)</f>
        <v>2</v>
      </c>
      <c r="Q36" s="2">
        <f>COUNTIFS(M:M, O36,C:C, Q2,M:M, O36)</f>
        <v>1</v>
      </c>
    </row>
    <row r="37" spans="1:18">
      <c r="A37" s="59">
        <v>207</v>
      </c>
      <c r="B37" s="75" t="s">
        <v>31</v>
      </c>
      <c r="C37" s="75" t="str">
        <f>$P$2</f>
        <v>Mut</v>
      </c>
      <c r="D37" s="58">
        <v>43165</v>
      </c>
      <c r="E37" s="59" t="s">
        <v>19</v>
      </c>
      <c r="F37" s="58">
        <v>43166</v>
      </c>
      <c r="G37" s="58">
        <v>43165</v>
      </c>
      <c r="H37" s="59" t="s">
        <v>29</v>
      </c>
      <c r="I37" s="18"/>
      <c r="J37" s="18"/>
      <c r="K37" s="18"/>
      <c r="L37" s="18"/>
      <c r="M37" s="19" t="s">
        <v>28</v>
      </c>
    </row>
    <row r="38" spans="1:18">
      <c r="A38" s="78">
        <v>4</v>
      </c>
      <c r="B38" s="78" t="s">
        <v>1</v>
      </c>
      <c r="C38" s="78" t="str">
        <f>$Q$2</f>
        <v>WT</v>
      </c>
      <c r="D38" s="56">
        <v>43168</v>
      </c>
      <c r="E38" s="78" t="s">
        <v>38</v>
      </c>
      <c r="F38" s="78" t="s">
        <v>31</v>
      </c>
      <c r="G38" s="56">
        <v>43201</v>
      </c>
      <c r="H38" s="49">
        <f t="shared" ref="H38:H57" ca="1" si="1">IF(G38, G38-D38, TODAY()-D38)</f>
        <v>33</v>
      </c>
      <c r="I38" s="2"/>
      <c r="J38" s="2"/>
      <c r="K38" s="2"/>
      <c r="L38" s="2" t="s">
        <v>7</v>
      </c>
      <c r="M38" s="2"/>
    </row>
    <row r="39" spans="1:18">
      <c r="A39" s="22">
        <v>5</v>
      </c>
      <c r="B39" s="22" t="s">
        <v>1</v>
      </c>
      <c r="C39" s="22" t="str">
        <f>$S$2</f>
        <v>Het</v>
      </c>
      <c r="D39" s="42">
        <v>43168</v>
      </c>
      <c r="E39" s="22" t="s">
        <v>38</v>
      </c>
      <c r="F39" s="22" t="s">
        <v>31</v>
      </c>
      <c r="G39" s="22"/>
      <c r="H39" s="43">
        <f t="shared" ca="1" si="1"/>
        <v>39</v>
      </c>
      <c r="I39" s="21"/>
      <c r="J39" s="21"/>
      <c r="K39" s="21"/>
      <c r="L39" s="21"/>
      <c r="M39" s="21" t="s">
        <v>27</v>
      </c>
    </row>
    <row r="40" spans="1:18">
      <c r="A40" s="31">
        <v>459</v>
      </c>
      <c r="B40" s="31" t="s">
        <v>0</v>
      </c>
      <c r="C40" s="31"/>
      <c r="D40" s="65">
        <v>43177</v>
      </c>
      <c r="E40" s="66" t="s">
        <v>19</v>
      </c>
      <c r="F40" s="65">
        <v>43203</v>
      </c>
      <c r="G40" s="31"/>
      <c r="H40" s="41">
        <f t="shared" ca="1" si="1"/>
        <v>30</v>
      </c>
      <c r="I40" s="67"/>
      <c r="J40" s="67"/>
      <c r="K40" s="67"/>
      <c r="L40" s="67"/>
      <c r="M40" s="33"/>
      <c r="O40" s="64"/>
    </row>
    <row r="41" spans="1:18">
      <c r="A41" s="31">
        <v>460</v>
      </c>
      <c r="B41" s="31" t="s">
        <v>0</v>
      </c>
      <c r="C41" s="31"/>
      <c r="D41" s="65">
        <v>43177</v>
      </c>
      <c r="E41" s="66" t="s">
        <v>19</v>
      </c>
      <c r="F41" s="65">
        <v>43203</v>
      </c>
      <c r="G41" s="31"/>
      <c r="H41" s="41">
        <f t="shared" ca="1" si="1"/>
        <v>30</v>
      </c>
      <c r="I41" s="67"/>
      <c r="J41" s="67"/>
      <c r="K41" s="67"/>
      <c r="L41" s="67"/>
      <c r="M41" s="33"/>
    </row>
    <row r="42" spans="1:18">
      <c r="A42" s="71">
        <v>1000</v>
      </c>
      <c r="B42" s="71" t="s">
        <v>1</v>
      </c>
      <c r="C42" s="68" t="str">
        <f>$P$2</f>
        <v>Mut</v>
      </c>
      <c r="D42" s="72">
        <v>43187</v>
      </c>
      <c r="E42" s="71" t="s">
        <v>19</v>
      </c>
      <c r="F42" s="30"/>
      <c r="G42" s="30"/>
      <c r="H42" s="71">
        <f t="shared" ca="1" si="1"/>
        <v>20</v>
      </c>
      <c r="I42" s="2"/>
      <c r="J42" s="2"/>
      <c r="K42" s="2"/>
      <c r="L42" s="2"/>
      <c r="M42" s="8" t="s">
        <v>54</v>
      </c>
    </row>
    <row r="43" spans="1:18">
      <c r="A43" s="66">
        <v>1001</v>
      </c>
      <c r="B43" s="66" t="s">
        <v>0</v>
      </c>
      <c r="C43" s="70" t="str">
        <f>$P$2</f>
        <v>Mut</v>
      </c>
      <c r="D43" s="73">
        <v>43187</v>
      </c>
      <c r="E43" s="66" t="s">
        <v>19</v>
      </c>
      <c r="F43" s="31"/>
      <c r="G43" s="31"/>
      <c r="H43" s="66">
        <f t="shared" ca="1" si="1"/>
        <v>20</v>
      </c>
      <c r="I43" s="2"/>
      <c r="J43" s="2"/>
      <c r="K43" s="2"/>
      <c r="L43" s="2"/>
      <c r="M43" s="8" t="s">
        <v>54</v>
      </c>
    </row>
    <row r="44" spans="1:18">
      <c r="A44" s="68">
        <v>6</v>
      </c>
      <c r="B44" s="68" t="s">
        <v>1</v>
      </c>
      <c r="C44" s="68" t="str">
        <f>$P$2</f>
        <v>Mut</v>
      </c>
      <c r="D44" s="69">
        <v>43191</v>
      </c>
      <c r="E44" s="68" t="s">
        <v>38</v>
      </c>
      <c r="F44" s="68" t="s">
        <v>31</v>
      </c>
      <c r="G44" s="68"/>
      <c r="H44" s="45">
        <f t="shared" ca="1" si="1"/>
        <v>16</v>
      </c>
      <c r="I44" s="4"/>
      <c r="J44" s="4"/>
      <c r="K44" s="4"/>
      <c r="L44" s="4"/>
      <c r="M44" s="4"/>
    </row>
    <row r="45" spans="1:18">
      <c r="A45" s="20">
        <v>7</v>
      </c>
      <c r="B45" s="20" t="s">
        <v>0</v>
      </c>
      <c r="C45" s="20" t="str">
        <f>$S$2</f>
        <v>Het</v>
      </c>
      <c r="D45" s="38">
        <v>43191</v>
      </c>
      <c r="E45" s="20" t="s">
        <v>38</v>
      </c>
      <c r="F45" s="20" t="s">
        <v>31</v>
      </c>
      <c r="G45" s="20"/>
      <c r="H45" s="39">
        <f t="shared" ca="1" si="1"/>
        <v>16</v>
      </c>
      <c r="I45" s="21"/>
      <c r="J45" s="21"/>
      <c r="K45" s="21"/>
      <c r="L45" s="21"/>
      <c r="M45" s="21"/>
    </row>
    <row r="46" spans="1:18">
      <c r="A46" s="22">
        <v>8</v>
      </c>
      <c r="B46" s="22" t="s">
        <v>1</v>
      </c>
      <c r="C46" s="22" t="str">
        <f t="shared" ref="C46:C47" si="2">$S$2</f>
        <v>Het</v>
      </c>
      <c r="D46" s="42">
        <v>43196</v>
      </c>
      <c r="E46" s="22" t="s">
        <v>38</v>
      </c>
      <c r="F46" s="22" t="s">
        <v>31</v>
      </c>
      <c r="G46" s="22"/>
      <c r="H46" s="22">
        <f t="shared" ca="1" si="1"/>
        <v>11</v>
      </c>
      <c r="I46" s="21"/>
      <c r="J46" s="21"/>
      <c r="K46" s="21"/>
      <c r="L46" s="21"/>
      <c r="M46" s="21"/>
    </row>
    <row r="47" spans="1:18">
      <c r="A47" s="22">
        <v>9</v>
      </c>
      <c r="B47" s="22" t="s">
        <v>1</v>
      </c>
      <c r="C47" s="22" t="str">
        <f t="shared" si="2"/>
        <v>Het</v>
      </c>
      <c r="D47" s="42">
        <v>43196</v>
      </c>
      <c r="E47" s="22" t="s">
        <v>38</v>
      </c>
      <c r="F47" s="22" t="s">
        <v>31</v>
      </c>
      <c r="G47" s="22"/>
      <c r="H47" s="22">
        <f t="shared" ca="1" si="1"/>
        <v>11</v>
      </c>
      <c r="I47" s="21"/>
      <c r="J47" s="21"/>
      <c r="K47" s="21"/>
      <c r="L47" s="21"/>
      <c r="M47" s="21"/>
    </row>
    <row r="48" spans="1:18">
      <c r="A48" s="6">
        <v>10</v>
      </c>
      <c r="B48" s="6" t="s">
        <v>1</v>
      </c>
      <c r="C48" s="68" t="str">
        <f>$P$2</f>
        <v>Mut</v>
      </c>
      <c r="D48" s="44">
        <v>43196</v>
      </c>
      <c r="E48" s="68" t="s">
        <v>38</v>
      </c>
      <c r="F48" s="6" t="s">
        <v>31</v>
      </c>
      <c r="G48" s="6"/>
      <c r="H48" s="68">
        <f t="shared" ca="1" si="1"/>
        <v>11</v>
      </c>
      <c r="I48" s="4"/>
      <c r="J48" s="4"/>
      <c r="K48" s="4"/>
      <c r="L48" s="4"/>
      <c r="M48" s="4"/>
    </row>
    <row r="49" spans="1:13">
      <c r="A49" s="20">
        <v>11</v>
      </c>
      <c r="B49" s="20" t="s">
        <v>0</v>
      </c>
      <c r="C49" s="20" t="str">
        <f>$S$2</f>
        <v>Het</v>
      </c>
      <c r="D49" s="38">
        <v>43196</v>
      </c>
      <c r="E49" s="20" t="s">
        <v>38</v>
      </c>
      <c r="F49" s="20" t="s">
        <v>31</v>
      </c>
      <c r="G49" s="20"/>
      <c r="H49" s="20">
        <f t="shared" ca="1" si="1"/>
        <v>11</v>
      </c>
      <c r="I49" s="21"/>
      <c r="J49" s="21"/>
      <c r="K49" s="21"/>
      <c r="L49" s="21"/>
      <c r="M49" s="21"/>
    </row>
    <row r="50" spans="1:13">
      <c r="A50" s="20">
        <v>12</v>
      </c>
      <c r="B50" s="20" t="s">
        <v>0</v>
      </c>
      <c r="C50" s="20" t="str">
        <f t="shared" ref="C50:C52" si="3">$S$2</f>
        <v>Het</v>
      </c>
      <c r="D50" s="38">
        <v>43196</v>
      </c>
      <c r="E50" s="20" t="s">
        <v>38</v>
      </c>
      <c r="F50" s="20" t="s">
        <v>31</v>
      </c>
      <c r="G50" s="20"/>
      <c r="H50" s="20">
        <f t="shared" ca="1" si="1"/>
        <v>11</v>
      </c>
      <c r="I50" s="21"/>
      <c r="J50" s="21"/>
      <c r="K50" s="21"/>
      <c r="L50" s="21"/>
      <c r="M50" s="21"/>
    </row>
    <row r="51" spans="1:13">
      <c r="A51" s="20">
        <v>13</v>
      </c>
      <c r="B51" s="20" t="s">
        <v>0</v>
      </c>
      <c r="C51" s="20" t="str">
        <f t="shared" si="3"/>
        <v>Het</v>
      </c>
      <c r="D51" s="38">
        <v>43196</v>
      </c>
      <c r="E51" s="20" t="s">
        <v>38</v>
      </c>
      <c r="F51" s="20" t="s">
        <v>31</v>
      </c>
      <c r="G51" s="20"/>
      <c r="H51" s="20">
        <f t="shared" ca="1" si="1"/>
        <v>11</v>
      </c>
      <c r="I51" s="21"/>
      <c r="J51" s="21"/>
      <c r="K51" s="21"/>
      <c r="L51" s="21"/>
      <c r="M51" s="21"/>
    </row>
    <row r="52" spans="1:13">
      <c r="A52" s="20">
        <v>14</v>
      </c>
      <c r="B52" s="20" t="s">
        <v>0</v>
      </c>
      <c r="C52" s="20" t="str">
        <f t="shared" si="3"/>
        <v>Het</v>
      </c>
      <c r="D52" s="38">
        <v>43196</v>
      </c>
      <c r="E52" s="20" t="s">
        <v>38</v>
      </c>
      <c r="F52" s="20" t="s">
        <v>31</v>
      </c>
      <c r="G52" s="20"/>
      <c r="H52" s="20">
        <f t="shared" ca="1" si="1"/>
        <v>11</v>
      </c>
      <c r="I52" s="21"/>
      <c r="J52" s="21"/>
      <c r="K52" s="21"/>
      <c r="L52" s="21"/>
      <c r="M52" s="21"/>
    </row>
    <row r="53" spans="1:13">
      <c r="A53" s="3">
        <v>15</v>
      </c>
      <c r="B53" s="3" t="s">
        <v>0</v>
      </c>
      <c r="C53" s="70" t="str">
        <f>$P$2</f>
        <v>Mut</v>
      </c>
      <c r="D53" s="40">
        <v>43196</v>
      </c>
      <c r="E53" s="70" t="s">
        <v>38</v>
      </c>
      <c r="F53" s="3" t="s">
        <v>31</v>
      </c>
      <c r="G53" s="3"/>
      <c r="H53" s="70">
        <f t="shared" ca="1" si="1"/>
        <v>11</v>
      </c>
      <c r="I53" s="4"/>
      <c r="J53" s="4"/>
      <c r="K53" s="4"/>
      <c r="L53" s="4"/>
      <c r="M53" s="4"/>
    </row>
    <row r="54" spans="1:13">
      <c r="A54" s="22">
        <v>16</v>
      </c>
      <c r="B54" s="22" t="s">
        <v>1</v>
      </c>
      <c r="C54" s="22" t="str">
        <f>$S$2</f>
        <v>Het</v>
      </c>
      <c r="D54" s="42">
        <v>43198</v>
      </c>
      <c r="E54" s="22" t="s">
        <v>50</v>
      </c>
      <c r="F54" s="22" t="s">
        <v>31</v>
      </c>
      <c r="G54" s="22"/>
      <c r="H54" s="22">
        <f t="shared" ca="1" si="1"/>
        <v>9</v>
      </c>
      <c r="I54" s="34"/>
      <c r="J54" s="34"/>
      <c r="K54" s="34"/>
      <c r="L54" s="34"/>
      <c r="M54" s="34"/>
    </row>
    <row r="55" spans="1:13">
      <c r="A55" s="22">
        <v>17</v>
      </c>
      <c r="B55" s="22" t="s">
        <v>1</v>
      </c>
      <c r="C55" s="22" t="str">
        <f t="shared" ref="C55:C56" si="4">$S$2</f>
        <v>Het</v>
      </c>
      <c r="D55" s="42">
        <v>43198</v>
      </c>
      <c r="E55" s="22" t="s">
        <v>51</v>
      </c>
      <c r="F55" s="22" t="s">
        <v>31</v>
      </c>
      <c r="G55" s="22"/>
      <c r="H55" s="22">
        <f t="shared" ca="1" si="1"/>
        <v>9</v>
      </c>
      <c r="I55" s="34"/>
      <c r="J55" s="34"/>
      <c r="K55" s="34"/>
      <c r="L55" s="34"/>
      <c r="M55" s="34"/>
    </row>
    <row r="56" spans="1:13">
      <c r="A56" s="22">
        <v>18</v>
      </c>
      <c r="B56" s="22" t="s">
        <v>1</v>
      </c>
      <c r="C56" s="22" t="str">
        <f t="shared" si="4"/>
        <v>Het</v>
      </c>
      <c r="D56" s="42">
        <v>43198</v>
      </c>
      <c r="E56" s="22" t="s">
        <v>52</v>
      </c>
      <c r="F56" s="22" t="s">
        <v>31</v>
      </c>
      <c r="G56" s="22"/>
      <c r="H56" s="22">
        <f t="shared" ca="1" si="1"/>
        <v>9</v>
      </c>
      <c r="I56" s="34"/>
      <c r="J56" s="34"/>
      <c r="K56" s="34"/>
      <c r="L56" s="34"/>
      <c r="M56" s="34"/>
    </row>
    <row r="57" spans="1:13">
      <c r="A57" s="70">
        <v>19</v>
      </c>
      <c r="B57" s="70" t="s">
        <v>0</v>
      </c>
      <c r="C57" s="70" t="str">
        <f>$P$2</f>
        <v>Mut</v>
      </c>
      <c r="D57" s="84">
        <v>43198</v>
      </c>
      <c r="E57" s="70" t="s">
        <v>53</v>
      </c>
      <c r="F57" s="3" t="s">
        <v>31</v>
      </c>
      <c r="G57" s="70"/>
      <c r="H57" s="70">
        <f t="shared" ca="1" si="1"/>
        <v>9</v>
      </c>
      <c r="I57" s="85"/>
      <c r="J57" s="85"/>
      <c r="K57" s="85"/>
      <c r="L57" s="85"/>
      <c r="M57" s="85"/>
    </row>
  </sheetData>
  <sortState ref="A2:M57">
    <sortCondition ref="D2:D57"/>
    <sortCondition ref="A2:A57"/>
  </sortState>
  <phoneticPr fontId="6" type="noConversion"/>
  <conditionalFormatting sqref="N14:N15 H28:H30 E28:E30 I1:M1048576 E1:H27 E31:H1048576 A1:D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2018-04-17T15:57:30Z</dcterms:modified>
</cp:coreProperties>
</file>