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6" documentId="13_ncr:1_{9DA6D8B7-E5CC-9047-9E78-904E75CF4F13}" xr6:coauthVersionLast="45" xr6:coauthVersionMax="47" xr10:uidLastSave="{8D21265A-52AB-8D40-BE92-A1AE6C84D340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3" i="18" l="1"/>
  <c r="AA43" i="18"/>
  <c r="AB43" i="18"/>
  <c r="AD44" i="18"/>
  <c r="AA44" i="18"/>
  <c r="AB44" i="18"/>
  <c r="AD42" i="18"/>
  <c r="AA42" i="18"/>
  <c r="AB42" i="18"/>
  <c r="AD41" i="18"/>
  <c r="AA41" i="18"/>
  <c r="AB41" i="18"/>
  <c r="AD35" i="18"/>
  <c r="AA35" i="18"/>
  <c r="AB35" i="18"/>
  <c r="AD21" i="18"/>
  <c r="AA21" i="18"/>
  <c r="AB21" i="18"/>
  <c r="AD22" i="18"/>
  <c r="AA22" i="18"/>
  <c r="AB22" i="18"/>
  <c r="AD39" i="18"/>
  <c r="AA39" i="18"/>
  <c r="AB39" i="18"/>
  <c r="AD16" i="18"/>
  <c r="AA16" i="18"/>
  <c r="AB16" i="18"/>
  <c r="AD31" i="18"/>
  <c r="AA31" i="18"/>
  <c r="AB31" i="18"/>
  <c r="AD30" i="18"/>
  <c r="AA30" i="18"/>
  <c r="AB30" i="18"/>
  <c r="AD32" i="18"/>
  <c r="AA32" i="18"/>
  <c r="AB32" i="18"/>
  <c r="AD36" i="18"/>
  <c r="AA36" i="18"/>
  <c r="AB36" i="18"/>
  <c r="AD37" i="18"/>
  <c r="AA37" i="18"/>
  <c r="AB37" i="18"/>
  <c r="AD23" i="18"/>
  <c r="AA23" i="18"/>
  <c r="AB23" i="18"/>
  <c r="AD18" i="18"/>
  <c r="AA18" i="18"/>
  <c r="AB18" i="18"/>
  <c r="AD19" i="18"/>
  <c r="AA19" i="18"/>
  <c r="AB19" i="18"/>
  <c r="AD17" i="18"/>
  <c r="AA17" i="18"/>
  <c r="AB17" i="18"/>
  <c r="AD27" i="18"/>
  <c r="AA27" i="18"/>
  <c r="AB27" i="18"/>
  <c r="AD26" i="18"/>
  <c r="AA26" i="18"/>
  <c r="AB26" i="18"/>
  <c r="AD40" i="18"/>
  <c r="AA40" i="18"/>
  <c r="AB40" i="18"/>
  <c r="AD29" i="18"/>
  <c r="AA29" i="18"/>
  <c r="AB29" i="18"/>
  <c r="AD28" i="18"/>
  <c r="AA28" i="18"/>
  <c r="AB28" i="18"/>
  <c r="AD25" i="18"/>
  <c r="AA25" i="18"/>
  <c r="AB25" i="18"/>
  <c r="AD38" i="18"/>
  <c r="AA38" i="18"/>
  <c r="AB38" i="18"/>
  <c r="AD34" i="18"/>
  <c r="AA34" i="18"/>
  <c r="AB34" i="18"/>
  <c r="AD33" i="18"/>
  <c r="AA33" i="18"/>
  <c r="AB33" i="18"/>
  <c r="AD14" i="18"/>
  <c r="AA14" i="18"/>
  <c r="AB14" i="18"/>
  <c r="AD11" i="18"/>
  <c r="AA11" i="18"/>
  <c r="AB11" i="18"/>
  <c r="AD24" i="18"/>
  <c r="AA24" i="18"/>
  <c r="AB24" i="18"/>
  <c r="AD20" i="18"/>
  <c r="AA20" i="18"/>
  <c r="AB20" i="18"/>
  <c r="AD13" i="18"/>
  <c r="AA13" i="18"/>
  <c r="AB13" i="18"/>
  <c r="AD15" i="18"/>
  <c r="AA15" i="18"/>
  <c r="AB15" i="18"/>
  <c r="AD12" i="18"/>
  <c r="AA12" i="18"/>
  <c r="AB12" i="18"/>
  <c r="AD2" i="18"/>
  <c r="AA2" i="18"/>
  <c r="AB2" i="18"/>
  <c r="AD10" i="18"/>
  <c r="AA10" i="18"/>
  <c r="AB10" i="18"/>
  <c r="AD8" i="18"/>
  <c r="AA8" i="18"/>
  <c r="AB8" i="18"/>
  <c r="AD3" i="18"/>
  <c r="AA3" i="18"/>
  <c r="AB3" i="18"/>
  <c r="AD9" i="18"/>
  <c r="AA9" i="18"/>
  <c r="AB9" i="18"/>
  <c r="AD7" i="18"/>
  <c r="AA7" i="18"/>
  <c r="AB7" i="18"/>
  <c r="AD6" i="18"/>
  <c r="AA6" i="18"/>
  <c r="AB6" i="18"/>
  <c r="AD5" i="18"/>
  <c r="AA5" i="18"/>
  <c r="AB5" i="18"/>
  <c r="AD4" i="18"/>
  <c r="AA4" i="18"/>
  <c r="AB4" i="18"/>
  <c r="AB23" i="14"/>
  <c r="AB3" i="14"/>
  <c r="AB42" i="14"/>
  <c r="AB39" i="14"/>
  <c r="AB20" i="14"/>
  <c r="AB7" i="14"/>
  <c r="AB13" i="14"/>
  <c r="AB21" i="14"/>
  <c r="AB18" i="14"/>
  <c r="AB35" i="14"/>
  <c r="AB43" i="14"/>
  <c r="AB44" i="14"/>
  <c r="AB37" i="14"/>
  <c r="AB15" i="14"/>
  <c r="AB2" i="14"/>
  <c r="AB8" i="14"/>
  <c r="AB31" i="14"/>
  <c r="AB22" i="14"/>
  <c r="AB40" i="14"/>
  <c r="AB4" i="14"/>
  <c r="AB14" i="14"/>
  <c r="AB34" i="14"/>
  <c r="AB6" i="14"/>
  <c r="AB9" i="14"/>
  <c r="AB12" i="14"/>
  <c r="AB19" i="14"/>
  <c r="AB25" i="14"/>
  <c r="AB29" i="14"/>
  <c r="AB26" i="14"/>
  <c r="AB16" i="14"/>
  <c r="AB41" i="14"/>
  <c r="AB32" i="14"/>
  <c r="AB33" i="14"/>
  <c r="AB17" i="14"/>
  <c r="AB30" i="14"/>
  <c r="AB10" i="14"/>
  <c r="AB27" i="14"/>
  <c r="AB24" i="14"/>
  <c r="AB28" i="14"/>
  <c r="AB36" i="14"/>
  <c r="AB11" i="14"/>
  <c r="AB5" i="14"/>
  <c r="AB38" i="14"/>
  <c r="AA22" i="14"/>
  <c r="AA40" i="14"/>
  <c r="AA4" i="14"/>
  <c r="AA14" i="14"/>
  <c r="AA34" i="14"/>
  <c r="AA27" i="14"/>
  <c r="AA17" i="14"/>
  <c r="AA30" i="14"/>
  <c r="AA33" i="14"/>
  <c r="AA24" i="14"/>
  <c r="AA36" i="14"/>
  <c r="AA5" i="14"/>
  <c r="AA6" i="14"/>
  <c r="AA23" i="14"/>
  <c r="AA19" i="14"/>
  <c r="AA11" i="14"/>
  <c r="AA41" i="14"/>
  <c r="AA31" i="14"/>
  <c r="AA32" i="14"/>
  <c r="AA28" i="14"/>
  <c r="AA15" i="14"/>
  <c r="AA38" i="14"/>
  <c r="AA18" i="14"/>
  <c r="AA35" i="14"/>
  <c r="AA12" i="14"/>
  <c r="AA13" i="14"/>
  <c r="AA16" i="14"/>
  <c r="AA2" i="14"/>
  <c r="AA7" i="14"/>
  <c r="AA44" i="14"/>
  <c r="AA10" i="14"/>
  <c r="AA43" i="14"/>
  <c r="AA25" i="14"/>
  <c r="AA9" i="14"/>
  <c r="AA21" i="14"/>
  <c r="AA8" i="14"/>
  <c r="AA37" i="14"/>
  <c r="AA26" i="14"/>
  <c r="AA29" i="14"/>
  <c r="AA3" i="14"/>
  <c r="AA42" i="14"/>
  <c r="AA39" i="14"/>
  <c r="AA20" i="1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CM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" i="4"/>
  <c r="CM5" i="4"/>
  <c r="CM6" i="4"/>
  <c r="CM7" i="4"/>
  <c r="CM8" i="4"/>
  <c r="CM9" i="4"/>
  <c r="CM10" i="4"/>
  <c r="CM11" i="4"/>
  <c r="CM12" i="4"/>
  <c r="CM13" i="4"/>
  <c r="AA3" i="5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AO19" i="5"/>
  <c r="AN19" i="5"/>
  <c r="AM19" i="5"/>
  <c r="B19" i="5"/>
  <c r="AH19" i="5" s="1"/>
  <c r="AO18" i="5"/>
  <c r="AN18" i="5"/>
  <c r="AM18" i="5"/>
  <c r="Z18" i="5"/>
  <c r="B18" i="5"/>
  <c r="G18" i="5" s="1"/>
  <c r="AO17" i="5"/>
  <c r="AN17" i="5"/>
  <c r="AM17" i="5"/>
  <c r="B17" i="5"/>
  <c r="AA17" i="5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X6" i="5" l="1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W13" i="5"/>
  <c r="AH22" i="5"/>
  <c r="AG4" i="5"/>
  <c r="O9" i="5"/>
  <c r="O10" i="5"/>
  <c r="AH10" i="5"/>
  <c r="S16" i="5"/>
  <c r="M22" i="5"/>
  <c r="AD29" i="5"/>
  <c r="M5" i="5"/>
  <c r="AA9" i="5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F22" i="5"/>
  <c r="N22" i="5"/>
  <c r="Y22" i="5"/>
  <c r="AA25" i="5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Z26" i="4"/>
  <c r="Z34" i="4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Z31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B144" i="4" s="1"/>
  <c r="K152" i="4"/>
  <c r="K147" i="4"/>
  <c r="K155" i="4"/>
  <c r="B155" i="4" s="1"/>
  <c r="K148" i="4"/>
  <c r="K156" i="4"/>
  <c r="K3" i="5"/>
  <c r="K4" i="5"/>
  <c r="AH5" i="5"/>
  <c r="Z5" i="5"/>
  <c r="Z15" i="4" s="1"/>
  <c r="Z29" i="3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E15" i="5"/>
  <c r="T15" i="5"/>
  <c r="AH15" i="5"/>
  <c r="D16" i="5"/>
  <c r="T16" i="5"/>
  <c r="C16" i="5"/>
  <c r="C32" i="4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H12" i="5"/>
  <c r="T12" i="5"/>
  <c r="AD12" i="5"/>
  <c r="M13" i="5"/>
  <c r="X13" i="5"/>
  <c r="C13" i="5"/>
  <c r="C29" i="4" s="1"/>
  <c r="H14" i="5"/>
  <c r="AG14" i="5"/>
  <c r="H15" i="5"/>
  <c r="X15" i="5"/>
  <c r="C15" i="5"/>
  <c r="C31" i="4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O21" i="5"/>
  <c r="C21" i="5"/>
  <c r="C37" i="4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24" i="5"/>
  <c r="C40" i="4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AD19" i="5"/>
  <c r="N19" i="5"/>
  <c r="D19" i="5"/>
  <c r="AC19" i="5"/>
  <c r="M19" i="5"/>
  <c r="C19" i="5"/>
  <c r="C35" i="4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E19" i="5"/>
  <c r="AA19" i="5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D13" i="5"/>
  <c r="AE13" i="5"/>
  <c r="AA14" i="5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28" i="5"/>
  <c r="C44" i="4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K29" i="5"/>
  <c r="AF29" i="5"/>
  <c r="O23" i="5"/>
  <c r="Y23" i="5"/>
  <c r="E27" i="5"/>
  <c r="AA27" i="5"/>
  <c r="M29" i="5"/>
  <c r="W29" i="5"/>
  <c r="AD23" i="5"/>
  <c r="N23" i="5"/>
  <c r="D23" i="5"/>
  <c r="AC23" i="5"/>
  <c r="M23" i="5"/>
  <c r="Z23" i="5"/>
  <c r="Z39" i="4" s="1"/>
  <c r="C23" i="5"/>
  <c r="C39" i="4" s="1"/>
  <c r="AH29" i="5"/>
  <c r="Z29" i="5"/>
  <c r="Z45" i="4" s="1"/>
  <c r="H29" i="5"/>
  <c r="AG29" i="5"/>
  <c r="Y29" i="5"/>
  <c r="G29" i="5"/>
  <c r="N29" i="5"/>
  <c r="X29" i="5"/>
  <c r="E23" i="5"/>
  <c r="AA23" i="5"/>
  <c r="O29" i="5"/>
  <c r="AA29" i="5"/>
  <c r="C29" i="5"/>
  <c r="C45" i="4" s="1"/>
  <c r="K31" i="5"/>
  <c r="T31" i="5"/>
  <c r="B60" i="6"/>
  <c r="B70" i="6"/>
  <c r="B79" i="6"/>
  <c r="B97" i="6"/>
  <c r="E3" i="11"/>
  <c r="E7" i="11" s="1"/>
  <c r="J18" i="5"/>
  <c r="S18" i="5"/>
  <c r="AA18" i="5"/>
  <c r="C18" i="5"/>
  <c r="C34" i="4" s="1"/>
  <c r="J22" i="5"/>
  <c r="S22" i="5"/>
  <c r="AA22" i="5"/>
  <c r="C22" i="5"/>
  <c r="C38" i="4" s="1"/>
  <c r="J26" i="5"/>
  <c r="S26" i="5"/>
  <c r="AA26" i="5"/>
  <c r="C26" i="5"/>
  <c r="C42" i="4" s="1"/>
  <c r="J30" i="5"/>
  <c r="S30" i="5"/>
  <c r="AA30" i="5"/>
  <c r="C30" i="5"/>
  <c r="C31" i="5"/>
  <c r="C16" i="4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AD15" i="14" l="1"/>
  <c r="AD29" i="14"/>
  <c r="AD39" i="14"/>
  <c r="AD36" i="14"/>
  <c r="AD42" i="14"/>
  <c r="B147" i="4"/>
  <c r="B150" i="4"/>
  <c r="B148" i="4"/>
  <c r="Z24" i="4"/>
  <c r="Z7" i="4"/>
  <c r="Z12" i="3" s="1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C18" i="4"/>
  <c r="Z21" i="4"/>
  <c r="Z20" i="4"/>
  <c r="Z12" i="4"/>
  <c r="Z4" i="4"/>
  <c r="Z3" i="4"/>
  <c r="Z10" i="3" s="1"/>
  <c r="Z6" i="4"/>
  <c r="B157" i="4"/>
  <c r="Z18" i="4"/>
  <c r="Z10" i="4"/>
  <c r="Z5" i="4"/>
  <c r="C3" i="5"/>
  <c r="C15" i="4"/>
  <c r="C7" i="4"/>
  <c r="AD2" i="14" s="1"/>
  <c r="C9" i="5"/>
  <c r="B152" i="4"/>
  <c r="B154" i="4"/>
  <c r="B142" i="4"/>
  <c r="C8" i="4"/>
  <c r="BP34" i="3"/>
  <c r="J24" i="1" s="1"/>
  <c r="BM34" i="3"/>
  <c r="G24" i="1" s="1"/>
  <c r="C10" i="5"/>
  <c r="C26" i="4" s="1"/>
  <c r="C14" i="5"/>
  <c r="C30" i="4" s="1"/>
  <c r="AD32" i="1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1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1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9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9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39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2" i="18" s="1"/>
  <c r="M123" i="4"/>
  <c r="M40" i="4" s="1"/>
  <c r="E123" i="4"/>
  <c r="E40" i="4" s="1"/>
  <c r="T22" i="18" s="1"/>
  <c r="T122" i="4"/>
  <c r="T36" i="4" s="1"/>
  <c r="L122" i="4"/>
  <c r="L36" i="4" s="1"/>
  <c r="D122" i="4"/>
  <c r="D36" i="4" s="1"/>
  <c r="S32" i="18" s="1"/>
  <c r="S121" i="4"/>
  <c r="S32" i="4" s="1"/>
  <c r="K121" i="4"/>
  <c r="K32" i="4" s="1"/>
  <c r="AC14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27" i="18" s="1"/>
  <c r="N116" i="4"/>
  <c r="N31" i="4" s="1"/>
  <c r="F116" i="4"/>
  <c r="F31" i="4" s="1"/>
  <c r="U115" i="4"/>
  <c r="U27" i="4" s="1"/>
  <c r="Y29" i="18" s="1"/>
  <c r="M115" i="4"/>
  <c r="M27" i="4" s="1"/>
  <c r="E115" i="4"/>
  <c r="E27" i="4" s="1"/>
  <c r="T29" i="18" s="1"/>
  <c r="T114" i="4"/>
  <c r="T42" i="4" s="1"/>
  <c r="L114" i="4"/>
  <c r="L42" i="4" s="1"/>
  <c r="D114" i="4"/>
  <c r="D42" i="4" s="1"/>
  <c r="S17" i="18" s="1"/>
  <c r="S113" i="4"/>
  <c r="S38" i="4" s="1"/>
  <c r="K113" i="4"/>
  <c r="K38" i="4" s="1"/>
  <c r="AC16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4" i="18" s="1"/>
  <c r="N108" i="4"/>
  <c r="N10" i="4" s="1"/>
  <c r="F108" i="4"/>
  <c r="F10" i="4" s="1"/>
  <c r="U107" i="4"/>
  <c r="M107" i="4"/>
  <c r="M17" i="4" s="1"/>
  <c r="E107" i="4"/>
  <c r="E17" i="4" s="1"/>
  <c r="T40" i="18" s="1"/>
  <c r="T106" i="4"/>
  <c r="T9" i="4" s="1"/>
  <c r="L106" i="4"/>
  <c r="L9" i="4" s="1"/>
  <c r="D106" i="4"/>
  <c r="D9" i="4" s="1"/>
  <c r="S33" i="18" s="1"/>
  <c r="S105" i="4"/>
  <c r="S16" i="4" s="1"/>
  <c r="K105" i="4"/>
  <c r="K16" i="4" s="1"/>
  <c r="AC24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9" i="18" s="1"/>
  <c r="T123" i="4"/>
  <c r="T40" i="4" s="1"/>
  <c r="L123" i="4"/>
  <c r="L40" i="4" s="1"/>
  <c r="D123" i="4"/>
  <c r="D40" i="4" s="1"/>
  <c r="S22" i="18" s="1"/>
  <c r="S122" i="4"/>
  <c r="S36" i="4" s="1"/>
  <c r="K122" i="4"/>
  <c r="K36" i="4" s="1"/>
  <c r="AC32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0" i="18" s="1"/>
  <c r="N117" i="4"/>
  <c r="N35" i="4" s="1"/>
  <c r="F117" i="4"/>
  <c r="F35" i="4" s="1"/>
  <c r="U116" i="4"/>
  <c r="U31" i="4" s="1"/>
  <c r="Y27" i="18" s="1"/>
  <c r="M116" i="4"/>
  <c r="M31" i="4" s="1"/>
  <c r="E116" i="4"/>
  <c r="E31" i="4" s="1"/>
  <c r="T27" i="18" s="1"/>
  <c r="T115" i="4"/>
  <c r="T27" i="4" s="1"/>
  <c r="L115" i="4"/>
  <c r="L27" i="4" s="1"/>
  <c r="D115" i="4"/>
  <c r="D27" i="4" s="1"/>
  <c r="S29" i="18" s="1"/>
  <c r="S114" i="4"/>
  <c r="S42" i="4" s="1"/>
  <c r="K114" i="4"/>
  <c r="K42" i="4" s="1"/>
  <c r="AC17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4" i="18" s="1"/>
  <c r="M108" i="4"/>
  <c r="M10" i="4" s="1"/>
  <c r="E108" i="4"/>
  <c r="E10" i="4" s="1"/>
  <c r="T34" i="18" s="1"/>
  <c r="T107" i="4"/>
  <c r="T17" i="4" s="1"/>
  <c r="L107" i="4"/>
  <c r="L17" i="4" s="1"/>
  <c r="D107" i="4"/>
  <c r="D17" i="4" s="1"/>
  <c r="S40" i="18" s="1"/>
  <c r="S106" i="4"/>
  <c r="S9" i="4" s="1"/>
  <c r="K106" i="4"/>
  <c r="K9" i="4" s="1"/>
  <c r="AC33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2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39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9" i="18" s="1"/>
  <c r="S123" i="4"/>
  <c r="S40" i="4" s="1"/>
  <c r="K123" i="4"/>
  <c r="K40" i="4" s="1"/>
  <c r="AC22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1" i="18" s="1"/>
  <c r="N118" i="4"/>
  <c r="N39" i="4" s="1"/>
  <c r="F118" i="4"/>
  <c r="F39" i="4" s="1"/>
  <c r="U117" i="4"/>
  <c r="U35" i="4" s="1"/>
  <c r="Y30" i="18" s="1"/>
  <c r="M117" i="4"/>
  <c r="M35" i="4" s="1"/>
  <c r="E117" i="4"/>
  <c r="E35" i="4" s="1"/>
  <c r="T30" i="18" s="1"/>
  <c r="T116" i="4"/>
  <c r="T31" i="4" s="1"/>
  <c r="L116" i="4"/>
  <c r="L31" i="4" s="1"/>
  <c r="D116" i="4"/>
  <c r="D31" i="4" s="1"/>
  <c r="S27" i="18" s="1"/>
  <c r="S115" i="4"/>
  <c r="S27" i="4" s="1"/>
  <c r="K115" i="4"/>
  <c r="K27" i="4" s="1"/>
  <c r="AC29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8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4" i="18" s="1"/>
  <c r="S107" i="4"/>
  <c r="S17" i="4" s="1"/>
  <c r="K107" i="4"/>
  <c r="K17" i="4" s="1"/>
  <c r="AC40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5" i="18" s="1"/>
  <c r="N102" i="4"/>
  <c r="N8" i="4" s="1"/>
  <c r="F102" i="4"/>
  <c r="F8" i="4" s="1"/>
  <c r="U101" i="4"/>
  <c r="U7" i="4" s="1"/>
  <c r="Y12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39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9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8" i="18" s="1"/>
  <c r="N119" i="4"/>
  <c r="N43" i="4" s="1"/>
  <c r="F119" i="4"/>
  <c r="F43" i="4" s="1"/>
  <c r="U118" i="4"/>
  <c r="U39" i="4" s="1"/>
  <c r="Y21" i="18" s="1"/>
  <c r="M118" i="4"/>
  <c r="M39" i="4" s="1"/>
  <c r="E118" i="4"/>
  <c r="E39" i="4" s="1"/>
  <c r="T21" i="18" s="1"/>
  <c r="T117" i="4"/>
  <c r="T35" i="4" s="1"/>
  <c r="L117" i="4"/>
  <c r="L35" i="4" s="1"/>
  <c r="D117" i="4"/>
  <c r="D35" i="4" s="1"/>
  <c r="S30" i="18" s="1"/>
  <c r="S116" i="4"/>
  <c r="S31" i="4" s="1"/>
  <c r="K116" i="4"/>
  <c r="K31" i="4" s="1"/>
  <c r="AC27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6" i="18" s="1"/>
  <c r="N111" i="4"/>
  <c r="N30" i="4" s="1"/>
  <c r="F111" i="4"/>
  <c r="F30" i="4" s="1"/>
  <c r="U110" i="4"/>
  <c r="U26" i="4" s="1"/>
  <c r="Y28" i="18" s="1"/>
  <c r="M110" i="4"/>
  <c r="M26" i="4" s="1"/>
  <c r="E110" i="4"/>
  <c r="E26" i="4" s="1"/>
  <c r="T28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4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1" i="18" s="1"/>
  <c r="N103" i="4"/>
  <c r="N14" i="4" s="1"/>
  <c r="F103" i="4"/>
  <c r="F14" i="4" s="1"/>
  <c r="U102" i="4"/>
  <c r="U8" i="4" s="1"/>
  <c r="Y15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8" i="18" s="1"/>
  <c r="M119" i="4"/>
  <c r="M43" i="4" s="1"/>
  <c r="E119" i="4"/>
  <c r="E43" i="4" s="1"/>
  <c r="T18" i="18" s="1"/>
  <c r="T118" i="4"/>
  <c r="T39" i="4" s="1"/>
  <c r="L118" i="4"/>
  <c r="L39" i="4" s="1"/>
  <c r="D118" i="4"/>
  <c r="D39" i="4" s="1"/>
  <c r="S21" i="18" s="1"/>
  <c r="S117" i="4"/>
  <c r="S35" i="4" s="1"/>
  <c r="K117" i="4"/>
  <c r="K35" i="4" s="1"/>
  <c r="AC30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3" i="18" s="1"/>
  <c r="N112" i="4"/>
  <c r="N34" i="4" s="1"/>
  <c r="F112" i="4"/>
  <c r="F34" i="4" s="1"/>
  <c r="U111" i="4"/>
  <c r="U30" i="4" s="1"/>
  <c r="Y26" i="18" s="1"/>
  <c r="M111" i="4"/>
  <c r="M30" i="4" s="1"/>
  <c r="E111" i="4"/>
  <c r="E30" i="4" s="1"/>
  <c r="T26" i="18" s="1"/>
  <c r="T110" i="4"/>
  <c r="T26" i="4" s="1"/>
  <c r="L110" i="4"/>
  <c r="L26" i="4" s="1"/>
  <c r="D110" i="4"/>
  <c r="D26" i="4" s="1"/>
  <c r="S28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1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1" i="18" s="1"/>
  <c r="E129" i="4"/>
  <c r="E45" i="4" s="1"/>
  <c r="T31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4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8" i="18" s="1"/>
  <c r="S118" i="4"/>
  <c r="S39" i="4" s="1"/>
  <c r="K118" i="4"/>
  <c r="K39" i="4" s="1"/>
  <c r="AC21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6" i="18" s="1"/>
  <c r="N113" i="4"/>
  <c r="N38" i="4" s="1"/>
  <c r="F113" i="4"/>
  <c r="F38" i="4" s="1"/>
  <c r="U112" i="4"/>
  <c r="U34" i="4" s="1"/>
  <c r="Y23" i="18" s="1"/>
  <c r="M112" i="4"/>
  <c r="M34" i="4" s="1"/>
  <c r="E112" i="4"/>
  <c r="E34" i="4" s="1"/>
  <c r="T23" i="18" s="1"/>
  <c r="T111" i="4"/>
  <c r="T30" i="4" s="1"/>
  <c r="L111" i="4"/>
  <c r="L30" i="4" s="1"/>
  <c r="D111" i="4"/>
  <c r="D30" i="4" s="1"/>
  <c r="S26" i="18" s="1"/>
  <c r="S110" i="4"/>
  <c r="S26" i="4" s="1"/>
  <c r="K110" i="4"/>
  <c r="K26" i="4" s="1"/>
  <c r="AC28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4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1" i="18" s="1"/>
  <c r="S102" i="4"/>
  <c r="S8" i="4" s="1"/>
  <c r="K102" i="4"/>
  <c r="K8" i="4" s="1"/>
  <c r="AC15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1" i="18" s="1"/>
  <c r="L128" i="4"/>
  <c r="L41" i="4" s="1"/>
  <c r="U127" i="4"/>
  <c r="U37" i="4" s="1"/>
  <c r="Y39" i="18" s="1"/>
  <c r="K127" i="4"/>
  <c r="K37" i="4" s="1"/>
  <c r="AC39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2" i="18" s="1"/>
  <c r="N122" i="4"/>
  <c r="N36" i="4" s="1"/>
  <c r="F122" i="4"/>
  <c r="F36" i="4" s="1"/>
  <c r="U121" i="4"/>
  <c r="U32" i="4" s="1"/>
  <c r="Y14" i="18" s="1"/>
  <c r="M121" i="4"/>
  <c r="M32" i="4" s="1"/>
  <c r="M13" i="3" s="1"/>
  <c r="E121" i="4"/>
  <c r="E32" i="4" s="1"/>
  <c r="T14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8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7" i="18" s="1"/>
  <c r="N114" i="4"/>
  <c r="N42" i="4" s="1"/>
  <c r="F114" i="4"/>
  <c r="F42" i="4" s="1"/>
  <c r="U113" i="4"/>
  <c r="U38" i="4" s="1"/>
  <c r="Y16" i="18" s="1"/>
  <c r="M113" i="4"/>
  <c r="M38" i="4" s="1"/>
  <c r="E113" i="4"/>
  <c r="E38" i="4" s="1"/>
  <c r="T16" i="18" s="1"/>
  <c r="T112" i="4"/>
  <c r="T34" i="4" s="1"/>
  <c r="L112" i="4"/>
  <c r="L34" i="4" s="1"/>
  <c r="D112" i="4"/>
  <c r="D34" i="4" s="1"/>
  <c r="S23" i="18" s="1"/>
  <c r="S111" i="4"/>
  <c r="S30" i="4" s="1"/>
  <c r="K111" i="4"/>
  <c r="K30" i="4" s="1"/>
  <c r="AC26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4" i="18" s="1"/>
  <c r="M105" i="4"/>
  <c r="M16" i="4" s="1"/>
  <c r="E105" i="4"/>
  <c r="E16" i="4" s="1"/>
  <c r="T24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1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2" i="18" s="1"/>
  <c r="N123" i="4"/>
  <c r="N40" i="4" s="1"/>
  <c r="F123" i="4"/>
  <c r="F40" i="4" s="1"/>
  <c r="U122" i="4"/>
  <c r="U36" i="4" s="1"/>
  <c r="Y32" i="18" s="1"/>
  <c r="M122" i="4"/>
  <c r="M36" i="4" s="1"/>
  <c r="E122" i="4"/>
  <c r="E36" i="4" s="1"/>
  <c r="T32" i="18" s="1"/>
  <c r="T121" i="4"/>
  <c r="T32" i="4" s="1"/>
  <c r="L121" i="4"/>
  <c r="L32" i="4" s="1"/>
  <c r="L13" i="3" s="1"/>
  <c r="D121" i="4"/>
  <c r="D32" i="4" s="1"/>
  <c r="S14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9" i="18" s="1"/>
  <c r="N115" i="4"/>
  <c r="N27" i="4" s="1"/>
  <c r="F115" i="4"/>
  <c r="F27" i="4" s="1"/>
  <c r="U114" i="4"/>
  <c r="U42" i="4" s="1"/>
  <c r="Y17" i="18" s="1"/>
  <c r="M114" i="4"/>
  <c r="M42" i="4" s="1"/>
  <c r="E114" i="4"/>
  <c r="E42" i="4" s="1"/>
  <c r="T17" i="18" s="1"/>
  <c r="T113" i="4"/>
  <c r="T38" i="4" s="1"/>
  <c r="L113" i="4"/>
  <c r="L38" i="4" s="1"/>
  <c r="D113" i="4"/>
  <c r="D38" i="4" s="1"/>
  <c r="S16" i="18" s="1"/>
  <c r="S112" i="4"/>
  <c r="S34" i="4" s="1"/>
  <c r="K112" i="4"/>
  <c r="K34" i="4" s="1"/>
  <c r="AC23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3" i="18" s="1"/>
  <c r="T105" i="4"/>
  <c r="T16" i="4" s="1"/>
  <c r="L105" i="4"/>
  <c r="L16" i="4" s="1"/>
  <c r="D105" i="4"/>
  <c r="D16" i="4" s="1"/>
  <c r="S24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5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5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1" i="18" s="1"/>
  <c r="Y101" i="4"/>
  <c r="Y7" i="4" s="1"/>
  <c r="M101" i="4"/>
  <c r="M7" i="4" s="1"/>
  <c r="E101" i="4"/>
  <c r="E7" i="4" s="1"/>
  <c r="T12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4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2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3" i="18" s="1"/>
  <c r="N95" i="4"/>
  <c r="N12" i="4" s="1"/>
  <c r="F95" i="4"/>
  <c r="F12" i="4" s="1"/>
  <c r="U94" i="4"/>
  <c r="U3" i="4" s="1"/>
  <c r="Y4" i="18" s="1"/>
  <c r="M94" i="4"/>
  <c r="M3" i="4" s="1"/>
  <c r="E94" i="4"/>
  <c r="E3" i="4" s="1"/>
  <c r="T4" i="18" s="1"/>
  <c r="T102" i="4"/>
  <c r="T8" i="4" s="1"/>
  <c r="T101" i="4"/>
  <c r="T7" i="4" s="1"/>
  <c r="K101" i="4"/>
  <c r="K7" i="4" s="1"/>
  <c r="AC12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3" i="18" s="1"/>
  <c r="M95" i="4"/>
  <c r="M12" i="4" s="1"/>
  <c r="E95" i="4"/>
  <c r="E12" i="4" s="1"/>
  <c r="T3" i="18" s="1"/>
  <c r="T94" i="4"/>
  <c r="T3" i="4" s="1"/>
  <c r="L94" i="4"/>
  <c r="L3" i="4" s="1"/>
  <c r="D94" i="4"/>
  <c r="D3" i="4" s="1"/>
  <c r="S4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3" i="18" s="1"/>
  <c r="S94" i="4"/>
  <c r="S3" i="4" s="1"/>
  <c r="K94" i="4"/>
  <c r="K3" i="4" s="1"/>
  <c r="AC4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3" i="18" s="1"/>
  <c r="C95" i="4"/>
  <c r="R94" i="4"/>
  <c r="J94" i="4"/>
  <c r="J3" i="4" s="1"/>
  <c r="C4" i="5"/>
  <c r="C22" i="4" s="1"/>
  <c r="Z25" i="4"/>
  <c r="Z23" i="4"/>
  <c r="Z14" i="4"/>
  <c r="B156" i="4"/>
  <c r="B151" i="4"/>
  <c r="B160" i="4"/>
  <c r="B146" i="4"/>
  <c r="B158" i="4"/>
  <c r="Z13" i="4"/>
  <c r="Z19" i="4"/>
  <c r="Z28" i="3" s="1"/>
  <c r="AR34" i="3"/>
  <c r="AO34" i="3"/>
  <c r="C6" i="5"/>
  <c r="AB34" i="3"/>
  <c r="M12" i="1" s="1"/>
  <c r="B143" i="4"/>
  <c r="B145" i="4"/>
  <c r="AJ34" i="3"/>
  <c r="AG34" i="3"/>
  <c r="N4" i="18" l="1"/>
  <c r="J4" i="18"/>
  <c r="W4" i="18"/>
  <c r="L4" i="18"/>
  <c r="O4" i="18"/>
  <c r="K4" i="18"/>
  <c r="M4" i="18"/>
  <c r="X4" i="18"/>
  <c r="I4" i="18"/>
  <c r="X12" i="18"/>
  <c r="M12" i="18"/>
  <c r="K12" i="18"/>
  <c r="I12" i="18"/>
  <c r="O12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J20" i="18"/>
  <c r="F21" i="18"/>
  <c r="B21" i="18"/>
  <c r="H21" i="18"/>
  <c r="D21" i="18"/>
  <c r="V21" i="18"/>
  <c r="M39" i="18"/>
  <c r="I39" i="18"/>
  <c r="O39" i="18"/>
  <c r="K39" i="18"/>
  <c r="X39" i="18"/>
  <c r="V42" i="18"/>
  <c r="H42" i="18"/>
  <c r="F42" i="18"/>
  <c r="B42" i="18"/>
  <c r="D42" i="18"/>
  <c r="U34" i="18"/>
  <c r="G34" i="18"/>
  <c r="E34" i="18"/>
  <c r="C34" i="18"/>
  <c r="X23" i="18"/>
  <c r="M23" i="18"/>
  <c r="K23" i="18"/>
  <c r="I23" i="18"/>
  <c r="O23" i="18"/>
  <c r="W18" i="18"/>
  <c r="N18" i="18"/>
  <c r="L18" i="18"/>
  <c r="J18" i="18"/>
  <c r="O31" i="18"/>
  <c r="K31" i="18"/>
  <c r="X31" i="18"/>
  <c r="I31" i="18"/>
  <c r="M31" i="18"/>
  <c r="E40" i="18"/>
  <c r="U40" i="18"/>
  <c r="G40" i="18"/>
  <c r="C40" i="18"/>
  <c r="M26" i="18"/>
  <c r="I26" i="18"/>
  <c r="X26" i="18"/>
  <c r="K26" i="18"/>
  <c r="O26" i="18"/>
  <c r="N21" i="18"/>
  <c r="J21" i="18"/>
  <c r="W21" i="18"/>
  <c r="L21" i="18"/>
  <c r="F29" i="18"/>
  <c r="B29" i="18"/>
  <c r="V29" i="18"/>
  <c r="H29" i="18"/>
  <c r="D29" i="18"/>
  <c r="E32" i="18"/>
  <c r="G32" i="18"/>
  <c r="U32" i="18"/>
  <c r="C32" i="18"/>
  <c r="V37" i="18"/>
  <c r="H37" i="18"/>
  <c r="D37" i="18"/>
  <c r="F37" i="18"/>
  <c r="B37" i="18"/>
  <c r="M41" i="18"/>
  <c r="I41" i="18"/>
  <c r="O41" i="18"/>
  <c r="K41" i="18"/>
  <c r="X41" i="18"/>
  <c r="U24" i="18"/>
  <c r="E24" i="18"/>
  <c r="C24" i="18"/>
  <c r="G24" i="18"/>
  <c r="M38" i="18"/>
  <c r="I38" i="18"/>
  <c r="O38" i="18"/>
  <c r="K38" i="18"/>
  <c r="X38" i="18"/>
  <c r="L27" i="18"/>
  <c r="N27" i="18"/>
  <c r="W27" i="18"/>
  <c r="J27" i="18"/>
  <c r="X34" i="18"/>
  <c r="O34" i="18"/>
  <c r="M34" i="18"/>
  <c r="K34" i="18"/>
  <c r="I34" i="18"/>
  <c r="N29" i="18"/>
  <c r="W29" i="18"/>
  <c r="L29" i="18"/>
  <c r="J29" i="18"/>
  <c r="W37" i="18"/>
  <c r="L37" i="18"/>
  <c r="N37" i="18"/>
  <c r="J37" i="18"/>
  <c r="E11" i="18"/>
  <c r="G11" i="18"/>
  <c r="U11" i="18"/>
  <c r="C11" i="18"/>
  <c r="M40" i="18"/>
  <c r="I40" i="18"/>
  <c r="O40" i="18"/>
  <c r="X40" i="18"/>
  <c r="K40" i="18"/>
  <c r="W17" i="18"/>
  <c r="J17" i="18"/>
  <c r="N17" i="18"/>
  <c r="L17" i="18"/>
  <c r="E15" i="18"/>
  <c r="G15" i="18"/>
  <c r="U15" i="18"/>
  <c r="C15" i="18"/>
  <c r="O33" i="18"/>
  <c r="K33" i="18"/>
  <c r="X33" i="18"/>
  <c r="I33" i="18"/>
  <c r="M33" i="18"/>
  <c r="N16" i="18"/>
  <c r="L16" i="18"/>
  <c r="W16" i="18"/>
  <c r="J16" i="18"/>
  <c r="X36" i="18"/>
  <c r="K36" i="18"/>
  <c r="O36" i="18"/>
  <c r="I36" i="18"/>
  <c r="M36" i="18"/>
  <c r="F8" i="18"/>
  <c r="V8" i="18"/>
  <c r="D8" i="18"/>
  <c r="H8" i="18"/>
  <c r="N43" i="18"/>
  <c r="W43" i="18"/>
  <c r="L43" i="18"/>
  <c r="J43" i="18"/>
  <c r="X43" i="18"/>
  <c r="M43" i="18"/>
  <c r="I43" i="18"/>
  <c r="O43" i="18"/>
  <c r="K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K8" i="18"/>
  <c r="O8" i="18"/>
  <c r="V10" i="18"/>
  <c r="H10" i="18"/>
  <c r="B10" i="18"/>
  <c r="F10" i="18"/>
  <c r="D10" i="18"/>
  <c r="N12" i="18"/>
  <c r="L12" i="18"/>
  <c r="W12" i="18"/>
  <c r="J12" i="18"/>
  <c r="G9" i="18"/>
  <c r="C9" i="18"/>
  <c r="U9" i="18"/>
  <c r="E9" i="18"/>
  <c r="V9" i="18"/>
  <c r="D9" i="18"/>
  <c r="B9" i="18"/>
  <c r="H9" i="18"/>
  <c r="F9" i="18"/>
  <c r="V15" i="18"/>
  <c r="H15" i="18"/>
  <c r="B15" i="18"/>
  <c r="F15" i="18"/>
  <c r="D15" i="18"/>
  <c r="M15" i="18"/>
  <c r="I15" i="18"/>
  <c r="O15" i="18"/>
  <c r="X15" i="18"/>
  <c r="K15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W2" i="18"/>
  <c r="N2" i="18"/>
  <c r="F28" i="18"/>
  <c r="B28" i="18"/>
  <c r="V28" i="18"/>
  <c r="H28" i="18"/>
  <c r="D28" i="18"/>
  <c r="U30" i="18"/>
  <c r="E30" i="18"/>
  <c r="G30" i="18"/>
  <c r="C30" i="18"/>
  <c r="O14" i="18"/>
  <c r="I14" i="18"/>
  <c r="M14" i="18"/>
  <c r="X14" i="18"/>
  <c r="K14" i="18"/>
  <c r="O20" i="18"/>
  <c r="K20" i="18"/>
  <c r="I20" i="18"/>
  <c r="M20" i="18"/>
  <c r="X20" i="18"/>
  <c r="W26" i="18"/>
  <c r="J26" i="18"/>
  <c r="N26" i="18"/>
  <c r="L26" i="18"/>
  <c r="M11" i="18"/>
  <c r="I11" i="18"/>
  <c r="X11" i="18"/>
  <c r="K11" i="18"/>
  <c r="O11" i="18"/>
  <c r="N28" i="18"/>
  <c r="J28" i="18"/>
  <c r="W28" i="18"/>
  <c r="L28" i="18"/>
  <c r="F19" i="18"/>
  <c r="B19" i="18"/>
  <c r="V19" i="18"/>
  <c r="H19" i="18"/>
  <c r="D19" i="18"/>
  <c r="G17" i="18"/>
  <c r="C17" i="18"/>
  <c r="U17" i="18"/>
  <c r="E17" i="18"/>
  <c r="O21" i="18"/>
  <c r="K21" i="18"/>
  <c r="X21" i="18"/>
  <c r="M21" i="18"/>
  <c r="I21" i="18"/>
  <c r="N34" i="18"/>
  <c r="L34" i="18"/>
  <c r="W34" i="18"/>
  <c r="J34" i="18"/>
  <c r="B32" i="18"/>
  <c r="F32" i="18"/>
  <c r="V32" i="18"/>
  <c r="H32" i="18"/>
  <c r="D32" i="18"/>
  <c r="W40" i="18"/>
  <c r="L40" i="18"/>
  <c r="N40" i="18"/>
  <c r="J40" i="18"/>
  <c r="V14" i="18"/>
  <c r="H14" i="18"/>
  <c r="F14" i="18"/>
  <c r="D14" i="18"/>
  <c r="L33" i="18"/>
  <c r="W33" i="18"/>
  <c r="J33" i="18"/>
  <c r="N33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C43" i="18"/>
  <c r="N24" i="18"/>
  <c r="W24" i="18"/>
  <c r="L24" i="18"/>
  <c r="J24" i="18"/>
  <c r="H18" i="18"/>
  <c r="B18" i="18"/>
  <c r="F18" i="18"/>
  <c r="D18" i="18"/>
  <c r="V18" i="18"/>
  <c r="G31" i="18"/>
  <c r="C31" i="18"/>
  <c r="U31" i="18"/>
  <c r="E31" i="18"/>
  <c r="L10" i="18"/>
  <c r="W10" i="18"/>
  <c r="N10" i="18"/>
  <c r="J10" i="18"/>
  <c r="E39" i="18"/>
  <c r="U39" i="18"/>
  <c r="G39" i="18"/>
  <c r="C39" i="18"/>
  <c r="L31" i="18"/>
  <c r="W31" i="18"/>
  <c r="J31" i="18"/>
  <c r="N31" i="18"/>
  <c r="V13" i="18"/>
  <c r="H13" i="18"/>
  <c r="B13" i="18"/>
  <c r="F13" i="18"/>
  <c r="D13" i="18"/>
  <c r="O42" i="18"/>
  <c r="K42" i="18"/>
  <c r="X42" i="18"/>
  <c r="M42" i="18"/>
  <c r="I42" i="18"/>
  <c r="F43" i="18"/>
  <c r="B43" i="18"/>
  <c r="V43" i="18"/>
  <c r="H43" i="18"/>
  <c r="D43" i="18"/>
  <c r="G44" i="18"/>
  <c r="C44" i="18"/>
  <c r="E44" i="18"/>
  <c r="U44" i="18"/>
  <c r="N3" i="18"/>
  <c r="W3" i="18"/>
  <c r="L3" i="18"/>
  <c r="J3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3" i="18"/>
  <c r="E3" i="18"/>
  <c r="C3" i="18"/>
  <c r="G3" i="18"/>
  <c r="M7" i="18"/>
  <c r="K7" i="18"/>
  <c r="O7" i="18"/>
  <c r="X7" i="18"/>
  <c r="I7" i="18"/>
  <c r="F3" i="18"/>
  <c r="B3" i="18"/>
  <c r="V3" i="18"/>
  <c r="D3" i="18"/>
  <c r="H3" i="18"/>
  <c r="E38" i="18"/>
  <c r="G38" i="18"/>
  <c r="C38" i="18"/>
  <c r="U38" i="18"/>
  <c r="X16" i="18"/>
  <c r="M16" i="18"/>
  <c r="K16" i="18"/>
  <c r="I16" i="18"/>
  <c r="O16" i="18"/>
  <c r="L25" i="18"/>
  <c r="N25" i="18"/>
  <c r="W25" i="18"/>
  <c r="J25" i="18"/>
  <c r="W11" i="18"/>
  <c r="L11" i="18"/>
  <c r="N11" i="18"/>
  <c r="J11" i="18"/>
  <c r="V30" i="18"/>
  <c r="H30" i="18"/>
  <c r="B30" i="18"/>
  <c r="F30" i="18"/>
  <c r="D30" i="18"/>
  <c r="G19" i="18"/>
  <c r="U19" i="18"/>
  <c r="E19" i="18"/>
  <c r="C19" i="18"/>
  <c r="W15" i="18"/>
  <c r="N15" i="18"/>
  <c r="L15" i="18"/>
  <c r="J15" i="18"/>
  <c r="V27" i="18"/>
  <c r="H27" i="18"/>
  <c r="B27" i="18"/>
  <c r="F27" i="18"/>
  <c r="D27" i="18"/>
  <c r="U22" i="18"/>
  <c r="G22" i="18"/>
  <c r="C22" i="18"/>
  <c r="E22" i="18"/>
  <c r="G33" i="18"/>
  <c r="C33" i="18"/>
  <c r="U33" i="18"/>
  <c r="E33" i="18"/>
  <c r="O28" i="18"/>
  <c r="K28" i="18"/>
  <c r="X28" i="18"/>
  <c r="M28" i="18"/>
  <c r="I28" i="18"/>
  <c r="L30" i="18"/>
  <c r="W30" i="18"/>
  <c r="N30" i="18"/>
  <c r="J30" i="18"/>
  <c r="V17" i="18"/>
  <c r="D17" i="18"/>
  <c r="H17" i="18"/>
  <c r="B17" i="18"/>
  <c r="F17" i="18"/>
  <c r="F16" i="18"/>
  <c r="B16" i="18"/>
  <c r="H16" i="18"/>
  <c r="D16" i="18"/>
  <c r="V16" i="18"/>
  <c r="U25" i="18"/>
  <c r="G25" i="18"/>
  <c r="E25" i="18"/>
  <c r="C25" i="18"/>
  <c r="X19" i="18"/>
  <c r="K19" i="18"/>
  <c r="O19" i="18"/>
  <c r="I19" i="18"/>
  <c r="M19" i="18"/>
  <c r="N35" i="18"/>
  <c r="W35" i="18"/>
  <c r="L35" i="18"/>
  <c r="J35" i="18"/>
  <c r="F23" i="18"/>
  <c r="B23" i="18"/>
  <c r="V23" i="18"/>
  <c r="H23" i="18"/>
  <c r="D23" i="18"/>
  <c r="E18" i="18"/>
  <c r="C18" i="18"/>
  <c r="G18" i="18"/>
  <c r="U18" i="18"/>
  <c r="O22" i="18"/>
  <c r="K22" i="18"/>
  <c r="X22" i="18"/>
  <c r="I22" i="18"/>
  <c r="M22" i="18"/>
  <c r="F26" i="18"/>
  <c r="V26" i="18"/>
  <c r="D26" i="18"/>
  <c r="H26" i="18"/>
  <c r="B26" i="18"/>
  <c r="G21" i="18"/>
  <c r="C21" i="18"/>
  <c r="E21" i="18"/>
  <c r="U21" i="18"/>
  <c r="M32" i="18"/>
  <c r="I32" i="18"/>
  <c r="X32" i="18"/>
  <c r="K32" i="18"/>
  <c r="O32" i="18"/>
  <c r="W39" i="18"/>
  <c r="L39" i="18"/>
  <c r="N39" i="18"/>
  <c r="J39" i="18"/>
  <c r="F44" i="18"/>
  <c r="B44" i="18"/>
  <c r="H44" i="18"/>
  <c r="V44" i="18"/>
  <c r="D44" i="18"/>
  <c r="W8" i="18"/>
  <c r="L8" i="18"/>
  <c r="J8" i="18"/>
  <c r="N8" i="18"/>
  <c r="V41" i="18"/>
  <c r="H41" i="18"/>
  <c r="D41" i="18"/>
  <c r="F41" i="18"/>
  <c r="B41" i="18"/>
  <c r="O44" i="18"/>
  <c r="K44" i="18"/>
  <c r="X44" i="18"/>
  <c r="M44" i="18"/>
  <c r="I44" i="18"/>
  <c r="W41" i="18"/>
  <c r="L41" i="18"/>
  <c r="N41" i="18"/>
  <c r="J41" i="18"/>
  <c r="U10" i="18"/>
  <c r="E10" i="18"/>
  <c r="G10" i="18"/>
  <c r="C10" i="18"/>
  <c r="X3" i="18"/>
  <c r="K3" i="18"/>
  <c r="I3" i="18"/>
  <c r="M3" i="18"/>
  <c r="O3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4" i="18"/>
  <c r="V4" i="18"/>
  <c r="D4" i="18"/>
  <c r="H4" i="18"/>
  <c r="G12" i="18"/>
  <c r="U12" i="18"/>
  <c r="E12" i="18"/>
  <c r="C12" i="18"/>
  <c r="X24" i="18"/>
  <c r="K24" i="18"/>
  <c r="O24" i="18"/>
  <c r="I24" i="18"/>
  <c r="M24" i="18"/>
  <c r="N23" i="18"/>
  <c r="W23" i="18"/>
  <c r="L23" i="18"/>
  <c r="J23" i="18"/>
  <c r="F31" i="18"/>
  <c r="V31" i="18"/>
  <c r="D31" i="18"/>
  <c r="H31" i="18"/>
  <c r="B31" i="18"/>
  <c r="F38" i="18"/>
  <c r="V38" i="18"/>
  <c r="D38" i="18"/>
  <c r="B38" i="18"/>
  <c r="H38" i="18"/>
  <c r="U27" i="18"/>
  <c r="G27" i="18"/>
  <c r="E27" i="18"/>
  <c r="C27" i="18"/>
  <c r="X25" i="18"/>
  <c r="O25" i="18"/>
  <c r="M25" i="18"/>
  <c r="K25" i="18"/>
  <c r="I25" i="18"/>
  <c r="F34" i="18"/>
  <c r="B34" i="18"/>
  <c r="V34" i="18"/>
  <c r="H34" i="18"/>
  <c r="D34" i="18"/>
  <c r="E29" i="18"/>
  <c r="U29" i="18"/>
  <c r="G29" i="18"/>
  <c r="C29" i="18"/>
  <c r="M18" i="18"/>
  <c r="I18" i="18"/>
  <c r="X18" i="18"/>
  <c r="K18" i="18"/>
  <c r="O18" i="18"/>
  <c r="E37" i="18"/>
  <c r="U37" i="18"/>
  <c r="G37" i="18"/>
  <c r="C37" i="18"/>
  <c r="E41" i="18"/>
  <c r="U41" i="18"/>
  <c r="G41" i="18"/>
  <c r="C41" i="18"/>
  <c r="W38" i="18"/>
  <c r="N38" i="18"/>
  <c r="L38" i="18"/>
  <c r="J38" i="18"/>
  <c r="V22" i="18"/>
  <c r="H22" i="18"/>
  <c r="F22" i="18"/>
  <c r="B22" i="18"/>
  <c r="D22" i="18"/>
  <c r="L13" i="18"/>
  <c r="W13" i="18"/>
  <c r="N13" i="18"/>
  <c r="J13" i="18"/>
  <c r="C16" i="18"/>
  <c r="G16" i="18"/>
  <c r="U16" i="18"/>
  <c r="E16" i="18"/>
  <c r="O30" i="18"/>
  <c r="I30" i="18"/>
  <c r="M30" i="18"/>
  <c r="X30" i="18"/>
  <c r="K30" i="18"/>
  <c r="N19" i="18"/>
  <c r="L19" i="18"/>
  <c r="W19" i="18"/>
  <c r="J19" i="18"/>
  <c r="F36" i="18"/>
  <c r="B36" i="18"/>
  <c r="V36" i="18"/>
  <c r="D36" i="18"/>
  <c r="H36" i="18"/>
  <c r="E35" i="18"/>
  <c r="U35" i="18"/>
  <c r="G35" i="18"/>
  <c r="C35" i="18"/>
  <c r="F24" i="18"/>
  <c r="B24" i="18"/>
  <c r="V24" i="18"/>
  <c r="D24" i="18"/>
  <c r="H24" i="18"/>
  <c r="U23" i="18"/>
  <c r="C23" i="18"/>
  <c r="G23" i="18"/>
  <c r="E23" i="18"/>
  <c r="I27" i="18"/>
  <c r="M27" i="18"/>
  <c r="X27" i="18"/>
  <c r="K27" i="18"/>
  <c r="O27" i="18"/>
  <c r="L22" i="18"/>
  <c r="N22" i="18"/>
  <c r="J22" i="18"/>
  <c r="W22" i="18"/>
  <c r="E26" i="18"/>
  <c r="U26" i="18"/>
  <c r="C26" i="18"/>
  <c r="G26" i="18"/>
  <c r="X29" i="18"/>
  <c r="M29" i="18"/>
  <c r="I29" i="18"/>
  <c r="K29" i="18"/>
  <c r="O29" i="18"/>
  <c r="W32" i="18"/>
  <c r="L32" i="18"/>
  <c r="N32" i="18"/>
  <c r="J32" i="18"/>
  <c r="M37" i="18"/>
  <c r="I37" i="18"/>
  <c r="O37" i="18"/>
  <c r="K37" i="18"/>
  <c r="X37" i="18"/>
  <c r="B11" i="18"/>
  <c r="F11" i="18"/>
  <c r="V11" i="18"/>
  <c r="H11" i="18"/>
  <c r="D11" i="18"/>
  <c r="G28" i="18"/>
  <c r="C28" i="18"/>
  <c r="E28" i="18"/>
  <c r="U28" i="18"/>
  <c r="O17" i="18"/>
  <c r="K17" i="18"/>
  <c r="I17" i="18"/>
  <c r="M17" i="18"/>
  <c r="X17" i="18"/>
  <c r="L14" i="18"/>
  <c r="W14" i="18"/>
  <c r="N14" i="18"/>
  <c r="J14" i="18"/>
  <c r="U42" i="18"/>
  <c r="G42" i="18"/>
  <c r="C42" i="18"/>
  <c r="E42" i="18"/>
  <c r="U13" i="18"/>
  <c r="G13" i="18"/>
  <c r="E13" i="18"/>
  <c r="C13" i="18"/>
  <c r="O10" i="18"/>
  <c r="I10" i="18"/>
  <c r="M10" i="18"/>
  <c r="X10" i="18"/>
  <c r="K10" i="18"/>
  <c r="V39" i="18"/>
  <c r="H39" i="18"/>
  <c r="D39" i="18"/>
  <c r="F39" i="18"/>
  <c r="B39" i="18"/>
  <c r="L42" i="18"/>
  <c r="N42" i="18"/>
  <c r="J42" i="18"/>
  <c r="W42" i="18"/>
  <c r="M13" i="18"/>
  <c r="K13" i="18"/>
  <c r="X13" i="18"/>
  <c r="O13" i="18"/>
  <c r="I13" i="18"/>
  <c r="K2" i="14"/>
  <c r="D39" i="14"/>
  <c r="K37" i="14"/>
  <c r="D42" i="14"/>
  <c r="C19" i="14"/>
  <c r="K30" i="14"/>
  <c r="D23" i="14"/>
  <c r="C33" i="14"/>
  <c r="D31" i="14"/>
  <c r="K4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J44" i="14"/>
  <c r="K44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C44" i="14"/>
  <c r="J15" i="14"/>
  <c r="D29" i="14"/>
  <c r="C35" i="14"/>
  <c r="J9" i="14"/>
  <c r="C37" i="14"/>
  <c r="J35" i="14"/>
  <c r="D13" i="14"/>
  <c r="K42" i="14"/>
  <c r="D44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D41" i="14"/>
  <c r="K43" i="14"/>
  <c r="J41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C4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42" i="14"/>
  <c r="C13" i="14"/>
  <c r="K9" i="14"/>
  <c r="D37" i="14"/>
  <c r="J42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AD44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4" i="18" s="1"/>
  <c r="V9" i="4"/>
  <c r="Z33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40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3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17" i="14" s="1"/>
  <c r="C23" i="4"/>
  <c r="AD40" i="14" s="1"/>
  <c r="C14" i="4"/>
  <c r="AD8" i="14" s="1"/>
  <c r="C21" i="4"/>
  <c r="AD35" i="14" s="1"/>
  <c r="C13" i="4"/>
  <c r="AD24" i="14" s="1"/>
  <c r="C19" i="4"/>
  <c r="C11" i="4"/>
  <c r="C5" i="4"/>
  <c r="AD18" i="14" s="1"/>
  <c r="C3" i="4"/>
  <c r="C4" i="4"/>
  <c r="C6" i="4"/>
  <c r="C12" i="4"/>
  <c r="AD6" i="14" s="1"/>
  <c r="C20" i="4"/>
  <c r="AD27" i="14" s="1"/>
  <c r="Z3" i="3"/>
  <c r="Z6" i="3"/>
  <c r="Z4" i="3"/>
  <c r="Z5" i="3"/>
  <c r="Z8" i="3"/>
  <c r="Z7" i="3"/>
  <c r="C17" i="4"/>
  <c r="C9" i="4"/>
  <c r="AD12" i="14" s="1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40" i="18" s="1"/>
  <c r="Q17" i="4"/>
  <c r="F33" i="18" l="1"/>
  <c r="V33" i="18"/>
  <c r="D33" i="18"/>
  <c r="H33" i="18"/>
  <c r="B33" i="18"/>
  <c r="E8" i="18"/>
  <c r="G8" i="18"/>
  <c r="U8" i="18"/>
  <c r="C8" i="18"/>
  <c r="R26" i="14"/>
  <c r="Q27" i="18"/>
  <c r="R43" i="14"/>
  <c r="Q44" i="18"/>
  <c r="R14" i="14"/>
  <c r="R4" i="14"/>
  <c r="R6" i="14"/>
  <c r="R44" i="18"/>
  <c r="P44" i="18"/>
  <c r="R27" i="18"/>
  <c r="P27" i="18"/>
  <c r="R17" i="18"/>
  <c r="P17" i="18"/>
  <c r="R4" i="18"/>
  <c r="P4" i="18"/>
  <c r="S6" i="14"/>
  <c r="V40" i="18"/>
  <c r="H40" i="18"/>
  <c r="F40" i="18"/>
  <c r="B40" i="18"/>
  <c r="D40" i="18"/>
  <c r="V20" i="18"/>
  <c r="D20" i="18"/>
  <c r="H20" i="18"/>
  <c r="B20" i="18"/>
  <c r="F20" i="18"/>
  <c r="U14" i="18"/>
  <c r="E14" i="18"/>
  <c r="G14" i="18"/>
  <c r="C14" i="18"/>
  <c r="R10" i="14"/>
  <c r="Q2" i="18"/>
  <c r="R25" i="14"/>
  <c r="R39" i="14"/>
  <c r="R20" i="14"/>
  <c r="R2" i="14"/>
  <c r="Q4" i="18"/>
  <c r="R41" i="14"/>
  <c r="Q41" i="18"/>
  <c r="R28" i="14"/>
  <c r="R27" i="14"/>
  <c r="Q17" i="18"/>
  <c r="R5" i="14"/>
  <c r="Q7" i="18"/>
  <c r="P43" i="18"/>
  <c r="R43" i="18"/>
  <c r="P29" i="18"/>
  <c r="R29" i="18"/>
  <c r="R2" i="18"/>
  <c r="P2" i="18"/>
  <c r="P41" i="18"/>
  <c r="R41" i="18"/>
  <c r="B8" i="18"/>
  <c r="G4" i="18"/>
  <c r="C4" i="18"/>
  <c r="E4" i="18"/>
  <c r="U4" i="18"/>
  <c r="R29" i="14"/>
  <c r="R15" i="14"/>
  <c r="R17" i="14"/>
  <c r="R7" i="14"/>
  <c r="R11" i="14"/>
  <c r="R19" i="14"/>
  <c r="R23" i="18"/>
  <c r="R6" i="18"/>
  <c r="R26" i="18"/>
  <c r="R19" i="18"/>
  <c r="S20" i="14"/>
  <c r="S31" i="14"/>
  <c r="B14" i="18"/>
  <c r="F12" i="18"/>
  <c r="B12" i="18"/>
  <c r="H12" i="18"/>
  <c r="D12" i="18"/>
  <c r="V12" i="18"/>
  <c r="G20" i="18"/>
  <c r="C20" i="18"/>
  <c r="E20" i="18"/>
  <c r="U20" i="18"/>
  <c r="R16" i="14"/>
  <c r="R32" i="14"/>
  <c r="R44" i="14"/>
  <c r="Q43" i="18"/>
  <c r="R31" i="14"/>
  <c r="R13" i="14"/>
  <c r="R23" i="14"/>
  <c r="Q29" i="18"/>
  <c r="R25" i="18"/>
  <c r="R8" i="18"/>
  <c r="P7" i="18"/>
  <c r="R7" i="18"/>
  <c r="R32" i="18"/>
  <c r="S32" i="14"/>
  <c r="S13" i="14"/>
  <c r="D14" i="14"/>
  <c r="Y42" i="14"/>
  <c r="C2" i="14"/>
  <c r="Z9" i="14"/>
  <c r="R9" i="18" s="1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R14" i="18" s="1"/>
  <c r="Z37" i="14"/>
  <c r="R13" i="18" s="1"/>
  <c r="Z40" i="14"/>
  <c r="P34" i="14"/>
  <c r="Y37" i="14"/>
  <c r="T19" i="14"/>
  <c r="Z36" i="14"/>
  <c r="R36" i="18" s="1"/>
  <c r="T38" i="14"/>
  <c r="Y38" i="14"/>
  <c r="Z38" i="14"/>
  <c r="Y36" i="14"/>
  <c r="Q36" i="18" s="1"/>
  <c r="Y3" i="14"/>
  <c r="Q3" i="18" s="1"/>
  <c r="Z35" i="14"/>
  <c r="R24" i="18" s="1"/>
  <c r="Z3" i="14"/>
  <c r="R21" i="18" s="1"/>
  <c r="Z34" i="14"/>
  <c r="P23" i="14"/>
  <c r="Z42" i="14"/>
  <c r="Y33" i="14"/>
  <c r="T9" i="14"/>
  <c r="T15" i="14"/>
  <c r="Y12" i="14"/>
  <c r="P26" i="18" s="1"/>
  <c r="Y9" i="14"/>
  <c r="Q9" i="18" s="1"/>
  <c r="Y40" i="14"/>
  <c r="T16" i="14"/>
  <c r="Y22" i="14"/>
  <c r="Q37" i="18" s="1"/>
  <c r="P16" i="14"/>
  <c r="T21" i="14"/>
  <c r="D24" i="14"/>
  <c r="T17" i="14"/>
  <c r="D11" i="14"/>
  <c r="T8" i="14"/>
  <c r="D18" i="14"/>
  <c r="Y18" i="14"/>
  <c r="Q14" i="18" s="1"/>
  <c r="Y35" i="14"/>
  <c r="T27" i="14"/>
  <c r="Y8" i="14"/>
  <c r="Y21" i="14"/>
  <c r="Y30" i="14"/>
  <c r="P23" i="18" s="1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34" i="18" l="1"/>
  <c r="P38" i="18"/>
  <c r="P9" i="18"/>
  <c r="Q24" i="18"/>
  <c r="P34" i="18"/>
  <c r="P3" i="18"/>
  <c r="Q18" i="18"/>
  <c r="P36" i="18"/>
  <c r="R18" i="18"/>
  <c r="R3" i="18"/>
  <c r="Q21" i="18"/>
  <c r="R37" i="18"/>
  <c r="Q38" i="18"/>
  <c r="P18" i="18"/>
  <c r="P32" i="18"/>
  <c r="P8" i="18"/>
  <c r="R12" i="18"/>
  <c r="Q6" i="18"/>
  <c r="P14" i="18"/>
  <c r="Q12" i="18"/>
  <c r="Q20" i="18"/>
  <c r="R38" i="18"/>
  <c r="P6" i="18"/>
  <c r="P20" i="18"/>
  <c r="Q11" i="18"/>
  <c r="P11" i="18"/>
  <c r="P12" i="18"/>
  <c r="R15" i="18"/>
  <c r="P21" i="18"/>
  <c r="P37" i="18"/>
  <c r="R34" i="18"/>
  <c r="P19" i="18"/>
  <c r="R20" i="18"/>
  <c r="R11" i="18"/>
  <c r="Q26" i="18"/>
  <c r="P24" i="18"/>
  <c r="P13" i="18"/>
  <c r="Q13" i="18"/>
  <c r="Q19" i="18"/>
  <c r="R21" i="14"/>
  <c r="Q25" i="18"/>
  <c r="R18" i="14"/>
  <c r="Q33" i="18"/>
  <c r="R22" i="14"/>
  <c r="Q28" i="18"/>
  <c r="R12" i="14"/>
  <c r="Q15" i="18"/>
  <c r="R42" i="18"/>
  <c r="P42" i="18"/>
  <c r="R31" i="18"/>
  <c r="P31" i="18"/>
  <c r="R38" i="14"/>
  <c r="Q22" i="18"/>
  <c r="R37" i="14"/>
  <c r="Q39" i="18"/>
  <c r="R33" i="18"/>
  <c r="P33" i="18"/>
  <c r="P40" i="18"/>
  <c r="R40" i="18"/>
  <c r="R8" i="14"/>
  <c r="Q8" i="18"/>
  <c r="R3" i="14"/>
  <c r="Q5" i="18"/>
  <c r="R24" i="14"/>
  <c r="Q40" i="18"/>
  <c r="S22" i="14"/>
  <c r="R28" i="18"/>
  <c r="P28" i="18"/>
  <c r="R34" i="14"/>
  <c r="Q30" i="18"/>
  <c r="R42" i="14"/>
  <c r="Q42" i="18"/>
  <c r="R40" i="14"/>
  <c r="Q35" i="18"/>
  <c r="R30" i="18"/>
  <c r="P30" i="18"/>
  <c r="R36" i="14"/>
  <c r="Q16" i="18"/>
  <c r="R16" i="18"/>
  <c r="P16" i="18"/>
  <c r="P35" i="18"/>
  <c r="R35" i="18"/>
  <c r="P15" i="18"/>
  <c r="R30" i="14"/>
  <c r="Q23" i="18"/>
  <c r="R35" i="14"/>
  <c r="Q31" i="18"/>
  <c r="R9" i="14"/>
  <c r="Q10" i="18"/>
  <c r="R33" i="14"/>
  <c r="Q32" i="18"/>
  <c r="P5" i="18"/>
  <c r="R5" i="18"/>
  <c r="R22" i="18"/>
  <c r="P22" i="18"/>
  <c r="P39" i="18"/>
  <c r="R39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<sst xmlns="http://schemas.openxmlformats.org/spreadsheetml/2006/main" count="1558" uniqueCount="523">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</sst>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12" fillId="0" borderId="0" xfId="0" applyFont="1" applyAlignment="1">
      <alignment horizontal="center"/>
    </xf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/>
  <sortState xmlns:xlrd2="http://schemas.microsoft.com/office/spreadsheetml/2017/richdata2" ref="A2:AD44">
    <sortCondition descending="1" ref="W1:W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sqref="A1:XFD1048576"/>
    </sheetView>
  </sheetViews>
  <sheetFormatPr baseColWidth="10" defaultRowHeight="15" x14ac:dyDescent="0.2"/>
  <cols>
    <col min="1" max="1" width="21.6640625" customWidth="1"/>
    <col min="2" max="8" width="7.5" style="120" customWidth="1"/>
    <col min="9" max="15" width="7.5" style="112" customWidth="1"/>
    <col min="16" max="16" width="6.5" style="113" bestFit="1" customWidth="1"/>
    <col min="17" max="19" width="6.5" style="122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01" customFormat="1" ht="62" x14ac:dyDescent="0.2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 x14ac:dyDescent="0.2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160.71428571428569</v>
      </c>
      <c r="F2" s="120">
        <f ca="1">IFERROR(VLOOKUP($A2,'Land Divisions'!$A$3:$Z$45,17,0)/VLOOKUP($A2,'Land Divisions'!$A$3:$Z$45,11,0),"")</f>
        <v>21.428571428571427</v>
      </c>
      <c r="G2" s="120">
        <f ca="1">IFERROR(VLOOKUP($A2,'Land Divisions'!$A$3:$Z$45,16,0)/VLOOKUP($A2,'Land Divisions'!$A$3:$Z$45,25,0),"")</f>
        <v>5.625</v>
      </c>
      <c r="H2" s="120">
        <f ca="1">IFERROR(VLOOKUP($A2,'Land Divisions'!$A$3:$Z$45,17,0)/VLOOKUP($A2,'Land Divisions'!$A$3:$Z$45,25,0),"")</f>
        <v>0.75</v>
      </c>
      <c r="I2" s="112">
        <f ca="1">IFERROR(VLOOKUP($A2,'Land Divisions'!$A$3:$Z$45,20,0)/VLOOKUP($A2,'Land Divisions'!$A$3:$Z$45,19,0),"")</f>
        <v>0.12087912087912089</v>
      </c>
      <c r="J2" s="112">
        <f ca="1">VLOOKUP($A2,'Land Divisions'!$A$3:$Z$45,19,0)/$AA2</f>
        <v>48.533333333333331</v>
      </c>
      <c r="K2" s="112">
        <f ca="1">VLOOKUP($A2,'Land Divisions'!$A$3:$Z$45,20,0)/$AA2</f>
        <v>5.8666666666666671</v>
      </c>
      <c r="L2" s="112">
        <f ca="1">IFERROR(VLOOKUP($A2,'Land Divisions'!$A$3:$Z$45,19,0)/VLOOKUP($A2,'Land Divisions'!$A$3:$Z$45,11,0),"")</f>
        <v>519.99999999999989</v>
      </c>
      <c r="M2" s="112">
        <f ca="1">IFERROR(VLOOKUP($A2,'Land Divisions'!$A$3:$Z$45,20,0)/VLOOKUP($A2,'Land Divisions'!$A$3:$Z$45,11,0),"")</f>
        <v>62.857142857142854</v>
      </c>
      <c r="N2" s="112">
        <f ca="1">IFERROR(VLOOKUP($A2,'Land Divisions'!$A$3:$Z$45,19,0)/VLOOKUP($A2,'Land Divisions'!$A$3:$Z$45,25,0),"")</f>
        <v>18.2</v>
      </c>
      <c r="O2" s="112">
        <f ca="1">IFERROR(VLOOKUP($A2,'Land Divisions'!$A$3:$Z$45,20,0)/VLOOKUP($A2,'Land Divisions'!$A$3:$Z$45,25,0),"")</f>
        <v>2.2000000000000002</v>
      </c>
      <c r="P2" s="113">
        <f ca="1">VLOOKUP($A2,'Land Divisions'!$A$3:$Z$45,16,0)</f>
        <v>11.25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6.666666666666667</v>
      </c>
      <c r="T2">
        <f ca="1">VLOOKUP($A2,'Land Divisions'!$A$3:$Z$45,17,0)</f>
        <v>1.5</v>
      </c>
      <c r="U2" s="98">
        <f ca="1">VLOOKUP($A2,'Land Divisions'!$A$3:$Z$45,19,0)</f>
        <v>36.4</v>
      </c>
      <c r="V2" s="98">
        <f ca="1">VLOOKUP($A2,'Land Divisions'!$A$3:$Z$45,20,0)</f>
        <v>4.4000000000000004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5</v>
      </c>
      <c r="AA2" s="98">
        <f>VLOOKUP($A2,'Land Divisions'!$A$3:$CO$45,93,0)</f>
        <v>0.75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 x14ac:dyDescent="0.2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187.5</v>
      </c>
      <c r="F3" s="120">
        <f ca="1">IFERROR(VLOOKUP($A3,'Land Divisions'!$A$3:$Z$45,17,0)/VLOOKUP($A3,'Land Divisions'!$A$3:$Z$45,11,0),"")</f>
        <v>25</v>
      </c>
      <c r="G3" s="120">
        <f ca="1">IFERROR(VLOOKUP($A3,'Land Divisions'!$A$3:$Z$45,16,0)/VLOOKUP($A3,'Land Divisions'!$A$3:$Z$45,25,0),"")</f>
        <v>5.625</v>
      </c>
      <c r="H3" s="120">
        <f ca="1">IFERROR(VLOOKUP($A3,'Land Divisions'!$A$3:$Z$45,17,0)/VLOOKUP($A3,'Land Divisions'!$A$3:$Z$45,25,0),"")</f>
        <v>0.75</v>
      </c>
      <c r="I3" s="112">
        <f ca="1">IFERROR(VLOOKUP($A3,'Land Divisions'!$A$3:$Z$45,20,0)/VLOOKUP($A3,'Land Divisions'!$A$3:$Z$45,19,0),"")</f>
        <v>0.15419501133786848</v>
      </c>
      <c r="J3" s="112">
        <f ca="1">VLOOKUP($A3,'Land Divisions'!$A$3:$Z$45,19,0)/$AA3</f>
        <v>47.04</v>
      </c>
      <c r="K3" s="112">
        <f ca="1">VLOOKUP($A3,'Land Divisions'!$A$3:$Z$45,20,0)/$AA3</f>
        <v>7.2533333333333339</v>
      </c>
      <c r="L3" s="112">
        <f ca="1">IFERROR(VLOOKUP($A3,'Land Divisions'!$A$3:$Z$45,19,0)/VLOOKUP($A3,'Land Divisions'!$A$3:$Z$45,11,0),"")</f>
        <v>588</v>
      </c>
      <c r="M3" s="112">
        <f ca="1">IFERROR(VLOOKUP($A3,'Land Divisions'!$A$3:$Z$45,20,0)/VLOOKUP($A3,'Land Divisions'!$A$3:$Z$45,11,0),"")</f>
        <v>90.666666666666671</v>
      </c>
      <c r="N3" s="112">
        <f ca="1">IFERROR(VLOOKUP($A3,'Land Divisions'!$A$3:$Z$45,19,0)/VLOOKUP($A3,'Land Divisions'!$A$3:$Z$45,25,0),"")</f>
        <v>17.64</v>
      </c>
      <c r="O3" s="112">
        <f ca="1">IFERROR(VLOOKUP($A3,'Land Divisions'!$A$3:$Z$45,20,0)/VLOOKUP($A3,'Land Divisions'!$A$3:$Z$45,25,0),"")</f>
        <v>2.72</v>
      </c>
      <c r="P3" s="113">
        <f ca="1">VLOOKUP($A3,'Land Divisions'!$A$3:$Z$45,16,0)</f>
        <v>11.25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6.666666666666667</v>
      </c>
      <c r="T3" s="98">
        <f ca="1">VLOOKUP($A3,'Land Divisions'!$A$3:$Z$45,17,0)</f>
        <v>1.5</v>
      </c>
      <c r="U3" s="98">
        <f ca="1">VLOOKUP($A3,'Land Divisions'!$A$3:$Z$45,19,0)</f>
        <v>35.28</v>
      </c>
      <c r="V3" s="98">
        <f ca="1">VLOOKUP($A3,'Land Divisions'!$A$3:$Z$45,20,0)</f>
        <v>5.44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5</v>
      </c>
      <c r="AA3" s="98">
        <f>VLOOKUP($A3,'Land Divisions'!$A$3:$CO$45,93,0)</f>
        <v>0.75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 x14ac:dyDescent="0.2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160.71428571428569</v>
      </c>
      <c r="F4" s="120">
        <f ca="1">IFERROR(VLOOKUP($A4,'Land Divisions'!$A$3:$Z$45,17,0)/VLOOKUP($A4,'Land Divisions'!$A$3:$Z$45,11,0),"")</f>
        <v>21.428571428571427</v>
      </c>
      <c r="G4" s="120">
        <f ca="1">IFERROR(VLOOKUP($A4,'Land Divisions'!$A$3:$Z$45,16,0)/VLOOKUP($A4,'Land Divisions'!$A$3:$Z$45,25,0),"")</f>
        <v>5.625</v>
      </c>
      <c r="H4" s="120">
        <f ca="1">IFERROR(VLOOKUP($A4,'Land Divisions'!$A$3:$Z$45,17,0)/VLOOKUP($A4,'Land Divisions'!$A$3:$Z$45,25,0),"")</f>
        <v>0.75</v>
      </c>
      <c r="I4" s="112">
        <f ca="1">IFERROR(VLOOKUP($A4,'Land Divisions'!$A$3:$Z$45,20,0)/VLOOKUP($A4,'Land Divisions'!$A$3:$Z$45,19,0),"")</f>
        <v>0.15419501133786848</v>
      </c>
      <c r="J4" s="112">
        <f ca="1">VLOOKUP($A4,'Land Divisions'!$A$3:$Z$45,19,0)/$AA4</f>
        <v>47.04</v>
      </c>
      <c r="K4" s="112">
        <f ca="1">VLOOKUP($A4,'Land Divisions'!$A$3:$Z$45,20,0)/$AA4</f>
        <v>7.2533333333333339</v>
      </c>
      <c r="L4" s="112">
        <f ca="1">IFERROR(VLOOKUP($A4,'Land Divisions'!$A$3:$Z$45,19,0)/VLOOKUP($A4,'Land Divisions'!$A$3:$Z$45,11,0),"")</f>
        <v>503.99999999999994</v>
      </c>
      <c r="M4" s="112">
        <f ca="1">IFERROR(VLOOKUP($A4,'Land Divisions'!$A$3:$Z$45,20,0)/VLOOKUP($A4,'Land Divisions'!$A$3:$Z$45,11,0),"")</f>
        <v>77.714285714285708</v>
      </c>
      <c r="N4" s="112">
        <f ca="1">IFERROR(VLOOKUP($A4,'Land Divisions'!$A$3:$Z$45,19,0)/VLOOKUP($A4,'Land Divisions'!$A$3:$Z$45,25,0),"")</f>
        <v>17.64</v>
      </c>
      <c r="O4" s="112">
        <f ca="1">IFERROR(VLOOKUP($A4,'Land Divisions'!$A$3:$Z$45,20,0)/VLOOKUP($A4,'Land Divisions'!$A$3:$Z$45,25,0),"")</f>
        <v>2.72</v>
      </c>
      <c r="P4" s="113">
        <f ca="1">VLOOKUP($A4,'Land Divisions'!$A$3:$Z$45,16,0)</f>
        <v>11.25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6.666666666666667</v>
      </c>
      <c r="T4" s="98">
        <f ca="1">VLOOKUP($A4,'Land Divisions'!$A$3:$Z$45,17,0)</f>
        <v>1.5</v>
      </c>
      <c r="U4" s="98">
        <f ca="1">VLOOKUP($A4,'Land Divisions'!$A$3:$Z$45,19,0)</f>
        <v>35.28</v>
      </c>
      <c r="V4" s="98">
        <f ca="1">VLOOKUP($A4,'Land Divisions'!$A$3:$Z$45,20,0)</f>
        <v>5.44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5</v>
      </c>
      <c r="AA4" s="98">
        <f>VLOOKUP($A4,'Land Divisions'!$A$3:$CO$45,93,0)</f>
        <v>0.75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 x14ac:dyDescent="0.2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187.5</v>
      </c>
      <c r="F5" s="120">
        <f ca="1">IFERROR(VLOOKUP($A5,'Land Divisions'!$A$3:$Z$45,17,0)/VLOOKUP($A5,'Land Divisions'!$A$3:$Z$45,11,0),"")</f>
        <v>25</v>
      </c>
      <c r="G5" s="120">
        <f ca="1">IFERROR(VLOOKUP($A5,'Land Divisions'!$A$3:$Z$45,16,0)/VLOOKUP($A5,'Land Divisions'!$A$3:$Z$45,25,0),"")</f>
        <v>5.625</v>
      </c>
      <c r="H5" s="120">
        <f ca="1">IFERROR(VLOOKUP($A5,'Land Divisions'!$A$3:$Z$45,17,0)/VLOOKUP($A5,'Land Divisions'!$A$3:$Z$45,25,0),"")</f>
        <v>0.75</v>
      </c>
      <c r="I5" s="112">
        <f ca="1">IFERROR(VLOOKUP($A5,'Land Divisions'!$A$3:$Z$45,20,0)/VLOOKUP($A5,'Land Divisions'!$A$3:$Z$45,19,0),"")</f>
        <v>0.12018140589569161</v>
      </c>
      <c r="J5" s="112">
        <f ca="1">VLOOKUP($A5,'Land Divisions'!$A$3:$Z$45,19,0)/$AA5</f>
        <v>47.04</v>
      </c>
      <c r="K5" s="112">
        <f ca="1">VLOOKUP($A5,'Land Divisions'!$A$3:$Z$45,20,0)/$AA5</f>
        <v>5.6533333333333333</v>
      </c>
      <c r="L5" s="112">
        <f ca="1">IFERROR(VLOOKUP($A5,'Land Divisions'!$A$3:$Z$45,19,0)/VLOOKUP($A5,'Land Divisions'!$A$3:$Z$45,11,0),"")</f>
        <v>588</v>
      </c>
      <c r="M5" s="112">
        <f ca="1">IFERROR(VLOOKUP($A5,'Land Divisions'!$A$3:$Z$45,20,0)/VLOOKUP($A5,'Land Divisions'!$A$3:$Z$45,11,0),"")</f>
        <v>70.666666666666671</v>
      </c>
      <c r="N5" s="112">
        <f ca="1">IFERROR(VLOOKUP($A5,'Land Divisions'!$A$3:$Z$45,19,0)/VLOOKUP($A5,'Land Divisions'!$A$3:$Z$45,25,0),"")</f>
        <v>17.64</v>
      </c>
      <c r="O5" s="112">
        <f ca="1">IFERROR(VLOOKUP($A5,'Land Divisions'!$A$3:$Z$45,20,0)/VLOOKUP($A5,'Land Divisions'!$A$3:$Z$45,25,0),"")</f>
        <v>2.12</v>
      </c>
      <c r="P5" s="113">
        <f ca="1">VLOOKUP($A5,'Land Divisions'!$A$3:$Z$45,16,0)</f>
        <v>11.25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6.666666666666667</v>
      </c>
      <c r="T5" s="98">
        <f ca="1">VLOOKUP($A5,'Land Divisions'!$A$3:$Z$45,17,0)</f>
        <v>1.5</v>
      </c>
      <c r="U5" s="98">
        <f ca="1">VLOOKUP($A5,'Land Divisions'!$A$3:$Z$45,19,0)</f>
        <v>35.28</v>
      </c>
      <c r="V5" s="98">
        <f ca="1">VLOOKUP($A5,'Land Divisions'!$A$3:$Z$45,20,0)</f>
        <v>4.24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5</v>
      </c>
      <c r="AA5" s="98">
        <f>VLOOKUP($A5,'Land Divisions'!$A$3:$CO$45,93,0)</f>
        <v>0.75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 x14ac:dyDescent="0.2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93.75</v>
      </c>
      <c r="F6" s="120">
        <f ca="1">IFERROR(VLOOKUP($A6,'Land Divisions'!$A$3:$Z$45,17,0)/VLOOKUP($A6,'Land Divisions'!$A$3:$Z$45,11,0),"")</f>
        <v>12.5</v>
      </c>
      <c r="G6" s="120">
        <f ca="1">IFERROR(VLOOKUP($A6,'Land Divisions'!$A$3:$Z$45,16,0)/VLOOKUP($A6,'Land Divisions'!$A$3:$Z$45,25,0),"")</f>
        <v>5.625</v>
      </c>
      <c r="H6" s="120">
        <f ca="1">IFERROR(VLOOKUP($A6,'Land Divisions'!$A$3:$Z$45,17,0)/VLOOKUP($A6,'Land Divisions'!$A$3:$Z$45,25,0),"")</f>
        <v>0.75</v>
      </c>
      <c r="I6" s="112">
        <f ca="1">IFERROR(VLOOKUP($A6,'Land Divisions'!$A$3:$Z$45,20,0)/VLOOKUP($A6,'Land Divisions'!$A$3:$Z$45,19,0),"")</f>
        <v>0.14285714285714285</v>
      </c>
      <c r="J6" s="112">
        <f ca="1">VLOOKUP($A6,'Land Divisions'!$A$3:$Z$45,19,0)/$AA6</f>
        <v>38.826666666666668</v>
      </c>
      <c r="K6" s="112">
        <f ca="1">VLOOKUP($A6,'Land Divisions'!$A$3:$Z$45,20,0)/$AA6</f>
        <v>5.5466666666666669</v>
      </c>
      <c r="L6" s="112">
        <f ca="1">IFERROR(VLOOKUP($A6,'Land Divisions'!$A$3:$Z$45,19,0)/VLOOKUP($A6,'Land Divisions'!$A$3:$Z$45,11,0),"")</f>
        <v>242.66666666666669</v>
      </c>
      <c r="M6" s="112">
        <f ca="1">IFERROR(VLOOKUP($A6,'Land Divisions'!$A$3:$Z$45,20,0)/VLOOKUP($A6,'Land Divisions'!$A$3:$Z$45,11,0),"")</f>
        <v>34.666666666666671</v>
      </c>
      <c r="N6" s="112">
        <f ca="1">IFERROR(VLOOKUP($A6,'Land Divisions'!$A$3:$Z$45,19,0)/VLOOKUP($A6,'Land Divisions'!$A$3:$Z$45,25,0),"")</f>
        <v>14.56</v>
      </c>
      <c r="O6" s="112">
        <f ca="1">IFERROR(VLOOKUP($A6,'Land Divisions'!$A$3:$Z$45,20,0)/VLOOKUP($A6,'Land Divisions'!$A$3:$Z$45,25,0),"")</f>
        <v>2.08</v>
      </c>
      <c r="P6" s="113">
        <f ca="1">VLOOKUP($A6,'Land Divisions'!$A$3:$Z$45,16,0)</f>
        <v>11.25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6.666666666666667</v>
      </c>
      <c r="T6" s="98">
        <f ca="1">VLOOKUP($A6,'Land Divisions'!$A$3:$Z$45,17,0)</f>
        <v>1.5</v>
      </c>
      <c r="U6" s="98">
        <f ca="1">VLOOKUP($A6,'Land Divisions'!$A$3:$Z$45,19,0)</f>
        <v>29.12</v>
      </c>
      <c r="V6" s="98">
        <f ca="1">VLOOKUP($A6,'Land Divisions'!$A$3:$Z$45,20,0)</f>
        <v>4.16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5</v>
      </c>
      <c r="AA6" s="98">
        <f>VLOOKUP($A6,'Land Divisions'!$A$3:$CO$45,93,0)</f>
        <v>0.75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 x14ac:dyDescent="0.2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3.4615384615384617</v>
      </c>
      <c r="D7" s="120">
        <f ca="1">VLOOKUP($A7,'Land Divisions'!$A$3:$Z$45,17,0)/$AA7</f>
        <v>0.46153846153846156</v>
      </c>
      <c r="E7" s="120">
        <f ca="1">IFERROR(VLOOKUP($A7,'Land Divisions'!$A$3:$Z$45,16,0)/VLOOKUP($A7,'Land Divisions'!$A$3:$Z$45,11,0),"")</f>
        <v>102.27272727272727</v>
      </c>
      <c r="F7" s="120">
        <f ca="1">IFERROR(VLOOKUP($A7,'Land Divisions'!$A$3:$Z$45,17,0)/VLOOKUP($A7,'Land Divisions'!$A$3:$Z$45,11,0),"")</f>
        <v>13.636363636363637</v>
      </c>
      <c r="G7" s="120">
        <f ca="1">IFERROR(VLOOKUP($A7,'Land Divisions'!$A$3:$Z$45,16,0)/VLOOKUP($A7,'Land Divisions'!$A$3:$Z$45,25,0),"")</f>
        <v>5.625</v>
      </c>
      <c r="H7" s="120">
        <f ca="1">IFERROR(VLOOKUP($A7,'Land Divisions'!$A$3:$Z$45,17,0)/VLOOKUP($A7,'Land Divisions'!$A$3:$Z$45,25,0),"")</f>
        <v>0.75</v>
      </c>
      <c r="I7" s="112">
        <f ca="1">IFERROR(VLOOKUP($A7,'Land Divisions'!$A$3:$Z$45,20,0)/VLOOKUP($A7,'Land Divisions'!$A$3:$Z$45,19,0),"")</f>
        <v>0.12087912087912089</v>
      </c>
      <c r="J7" s="112">
        <f ca="1">VLOOKUP($A7,'Land Divisions'!$A$3:$Z$45,19,0)/$AA7</f>
        <v>11.2</v>
      </c>
      <c r="K7" s="112">
        <f ca="1">VLOOKUP($A7,'Land Divisions'!$A$3:$Z$45,20,0)/$AA7</f>
        <v>1.3538461538461539</v>
      </c>
      <c r="L7" s="112">
        <f ca="1">IFERROR(VLOOKUP($A7,'Land Divisions'!$A$3:$Z$45,19,0)/VLOOKUP($A7,'Land Divisions'!$A$3:$Z$45,11,0),"")</f>
        <v>330.90909090909088</v>
      </c>
      <c r="M7" s="112">
        <f ca="1">IFERROR(VLOOKUP($A7,'Land Divisions'!$A$3:$Z$45,20,0)/VLOOKUP($A7,'Land Divisions'!$A$3:$Z$45,11,0),"")</f>
        <v>40</v>
      </c>
      <c r="N7" s="112">
        <f ca="1">IFERROR(VLOOKUP($A7,'Land Divisions'!$A$3:$Z$45,19,0)/VLOOKUP($A7,'Land Divisions'!$A$3:$Z$45,25,0),"")</f>
        <v>18.2</v>
      </c>
      <c r="O7" s="112">
        <f ca="1">IFERROR(VLOOKUP($A7,'Land Divisions'!$A$3:$Z$45,20,0)/VLOOKUP($A7,'Land Divisions'!$A$3:$Z$45,25,0),"")</f>
        <v>2.2000000000000002</v>
      </c>
      <c r="P7" s="113">
        <f ca="1">VLOOKUP($A7,'Land Divisions'!$A$3:$Z$45,16,0)</f>
        <v>11.25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1.5384615384615385</v>
      </c>
      <c r="T7" s="98">
        <f ca="1">VLOOKUP($A7,'Land Divisions'!$A$3:$Z$45,17,0)</f>
        <v>1.5</v>
      </c>
      <c r="U7" s="98">
        <f ca="1">VLOOKUP($A7,'Land Divisions'!$A$3:$Z$45,19,0)</f>
        <v>36.4</v>
      </c>
      <c r="V7" s="98">
        <f ca="1">VLOOKUP($A7,'Land Divisions'!$A$3:$Z$45,20,0)</f>
        <v>4.4000000000000004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5</v>
      </c>
      <c r="AA7" s="98">
        <f>VLOOKUP($A7,'Land Divisions'!$A$3:$CO$45,93,0)</f>
        <v>3.25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 x14ac:dyDescent="0.2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2.2736842105263158</v>
      </c>
      <c r="D8" s="120">
        <f ca="1">VLOOKUP($A8,'Land Divisions'!$A$3:$Z$45,17,0)/$AA8</f>
        <v>0.31578947368421051</v>
      </c>
      <c r="E8" s="120">
        <f ca="1">IFERROR(VLOOKUP($A8,'Land Divisions'!$A$3:$Z$45,16,0)/VLOOKUP($A8,'Land Divisions'!$A$3:$Z$45,11,0),"")</f>
        <v>539.99999999999989</v>
      </c>
      <c r="F8" s="120">
        <f ca="1">IFERROR(VLOOKUP($A8,'Land Divisions'!$A$3:$Z$45,17,0)/VLOOKUP($A8,'Land Divisions'!$A$3:$Z$45,11,0),"")</f>
        <v>75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0.19480519480519479</v>
      </c>
      <c r="J8" s="112">
        <f ca="1">VLOOKUP($A8,'Land Divisions'!$A$3:$Z$45,19,0)/$AA8</f>
        <v>6.4842105263157901</v>
      </c>
      <c r="K8" s="112">
        <f ca="1">VLOOKUP($A8,'Land Divisions'!$A$3:$Z$45,20,0)/$AA8</f>
        <v>1.263157894736842</v>
      </c>
      <c r="L8" s="112">
        <f ca="1">IFERROR(VLOOKUP($A8,'Land Divisions'!$A$3:$Z$45,19,0)/VLOOKUP($A8,'Land Divisions'!$A$3:$Z$45,11,0),"")</f>
        <v>1540.0000000000002</v>
      </c>
      <c r="M8" s="112">
        <f ca="1">IFERROR(VLOOKUP($A8,'Land Divisions'!$A$3:$Z$45,20,0)/VLOOKUP($A8,'Land Divisions'!$A$3:$Z$45,11,0),"")</f>
        <v>300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10.799999999999999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1.0526315789473684</v>
      </c>
      <c r="T8" s="98">
        <f ca="1">VLOOKUP($A8,'Land Divisions'!$A$3:$Z$45,17,0)</f>
        <v>1.5</v>
      </c>
      <c r="U8" s="98">
        <f ca="1">VLOOKUP($A8,'Land Divisions'!$A$3:$Z$45,19,0)</f>
        <v>30.800000000000004</v>
      </c>
      <c r="V8" s="98">
        <f ca="1">VLOOKUP($A8,'Land Divisions'!$A$3:$Z$45,20,0)</f>
        <v>6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5</v>
      </c>
      <c r="AA8" s="98">
        <f>VLOOKUP($A8,'Land Divisions'!$A$3:$CO$45,93,0)</f>
        <v>4.75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 x14ac:dyDescent="0.2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2.8421052631578947</v>
      </c>
      <c r="D9" s="120">
        <f ca="1">VLOOKUP($A9,'Land Divisions'!$A$3:$Z$45,17,0)/$AA9</f>
        <v>0.31578947368421051</v>
      </c>
      <c r="E9" s="120">
        <f ca="1">IFERROR(VLOOKUP($A9,'Land Divisions'!$A$3:$Z$45,16,0)/VLOOKUP($A9,'Land Divisions'!$A$3:$Z$45,11,0),"")</f>
        <v>675</v>
      </c>
      <c r="F9" s="120">
        <f ca="1">IFERROR(VLOOKUP($A9,'Land Divisions'!$A$3:$Z$45,17,0)/VLOOKUP($A9,'Land Divisions'!$A$3:$Z$45,11,0),"")</f>
        <v>75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0.14285714285714285</v>
      </c>
      <c r="J9" s="112">
        <f ca="1">VLOOKUP($A9,'Land Divisions'!$A$3:$Z$45,19,0)/$AA9</f>
        <v>5.8947368421052628</v>
      </c>
      <c r="K9" s="112">
        <f ca="1">VLOOKUP($A9,'Land Divisions'!$A$3:$Z$45,20,0)/$AA9</f>
        <v>0.84210526315789469</v>
      </c>
      <c r="L9" s="112">
        <f ca="1">IFERROR(VLOOKUP($A9,'Land Divisions'!$A$3:$Z$45,19,0)/VLOOKUP($A9,'Land Divisions'!$A$3:$Z$45,11,0),"")</f>
        <v>1400</v>
      </c>
      <c r="M9" s="112">
        <f ca="1">IFERROR(VLOOKUP($A9,'Land Divisions'!$A$3:$Z$45,20,0)/VLOOKUP($A9,'Land Divisions'!$A$3:$Z$45,11,0),"")</f>
        <v>200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13.5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1.0526315789473684</v>
      </c>
      <c r="T9" s="98">
        <f ca="1">VLOOKUP($A9,'Land Divisions'!$A$3:$Z$45,17,0)</f>
        <v>1.5</v>
      </c>
      <c r="U9" s="98">
        <f ca="1">VLOOKUP($A9,'Land Divisions'!$A$3:$Z$45,19,0)</f>
        <v>28</v>
      </c>
      <c r="V9" s="98">
        <f ca="1">VLOOKUP($A9,'Land Divisions'!$A$3:$Z$45,20,0)</f>
        <v>4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5</v>
      </c>
      <c r="AA9" s="98">
        <f>VLOOKUP($A9,'Land Divisions'!$A$3:$CO$45,93,0)</f>
        <v>4.75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 x14ac:dyDescent="0.2">
      <c r="A10" s="98" t="s">
        <v>236</v>
      </c>
      <c r="B10" s="120">
        <f ca="1">IFERROR(VLOOKUP($A10,'Land Divisions'!$A$3:$Z$45,17,0)/VLOOKUP($A10,'Land Divisions'!$A$3:$Z$45,16,0),"")</f>
        <v>0.61728395061728392</v>
      </c>
      <c r="C10" s="120">
        <f ca="1">VLOOKUP($A10,'Land Divisions'!$A$3:$Z$45,16,0)/$AA10</f>
        <v>0.95294117647058829</v>
      </c>
      <c r="D10" s="120">
        <f ca="1">VLOOKUP($A10,'Land Divisions'!$A$3:$Z$45,17,0)/$AA10</f>
        <v>0.58823529411764708</v>
      </c>
      <c r="E10" s="120">
        <f ca="1">IFERROR(VLOOKUP($A10,'Land Divisions'!$A$3:$Z$45,16,0)/VLOOKUP($A10,'Land Divisions'!$A$3:$Z$45,11,0),"")</f>
        <v>67.5</v>
      </c>
      <c r="F10" s="120">
        <f ca="1">IFERROR(VLOOKUP($A10,'Land Divisions'!$A$3:$Z$45,17,0)/VLOOKUP($A10,'Land Divisions'!$A$3:$Z$45,11,0),"")</f>
        <v>41.666666666666671</v>
      </c>
      <c r="G10" s="120">
        <f ca="1">IFERROR(VLOOKUP($A10,'Land Divisions'!$A$3:$Z$45,16,0)/VLOOKUP($A10,'Land Divisions'!$A$3:$Z$45,25,0),"")</f>
        <v>6.0750000000000002</v>
      </c>
      <c r="H10" s="120">
        <f ca="1">IFERROR(VLOOKUP($A10,'Land Divisions'!$A$3:$Z$45,17,0)/VLOOKUP($A10,'Land Divisions'!$A$3:$Z$45,25,0),"")</f>
        <v>3.75</v>
      </c>
      <c r="I10" s="112">
        <f ca="1">IFERROR(VLOOKUP($A10,'Land Divisions'!$A$3:$Z$45,20,0)/VLOOKUP($A10,'Land Divisions'!$A$3:$Z$45,19,0),"")</f>
        <v>0.12535612535612536</v>
      </c>
      <c r="J10" s="112">
        <f ca="1">VLOOKUP($A10,'Land Divisions'!$A$3:$Z$45,19,0)/$AA10</f>
        <v>5.5058823529411764</v>
      </c>
      <c r="K10" s="112">
        <f ca="1">VLOOKUP($A10,'Land Divisions'!$A$3:$Z$45,20,0)/$AA10</f>
        <v>0.69019607843137265</v>
      </c>
      <c r="L10" s="112">
        <f ca="1">IFERROR(VLOOKUP($A10,'Land Divisions'!$A$3:$Z$45,19,0)/VLOOKUP($A10,'Land Divisions'!$A$3:$Z$45,11,0),"")</f>
        <v>390.00000000000006</v>
      </c>
      <c r="M10" s="112">
        <f ca="1">IFERROR(VLOOKUP($A10,'Land Divisions'!$A$3:$Z$45,20,0)/VLOOKUP($A10,'Land Divisions'!$A$3:$Z$45,11,0),"")</f>
        <v>48.888888888888893</v>
      </c>
      <c r="N10" s="112">
        <f ca="1">IFERROR(VLOOKUP($A10,'Land Divisions'!$A$3:$Z$45,19,0)/VLOOKUP($A10,'Land Divisions'!$A$3:$Z$45,25,0),"")</f>
        <v>35.1</v>
      </c>
      <c r="O10" s="112">
        <f ca="1">IFERROR(VLOOKUP($A10,'Land Divisions'!$A$3:$Z$45,20,0)/VLOOKUP($A10,'Land Divisions'!$A$3:$Z$45,25,0),"")</f>
        <v>4.4000000000000004</v>
      </c>
      <c r="P10" s="113">
        <f ca="1">VLOOKUP($A10,'Land Divisions'!$A$3:$Z$45,16,0)</f>
        <v>12.15</v>
      </c>
      <c r="Q10" s="122">
        <f ca="1">IFERROR(Tableau2[[#This Row],[PRC]]/Tableau2[[#This Row],[ARM]],"")</f>
        <v>1.6</v>
      </c>
      <c r="R10" s="122">
        <f ca="1">IFERROR(Tableau2[[#This Row],[ARM]]/Tableau2[[#This Row],[IC]],"")</f>
        <v>0.78431372549019607</v>
      </c>
      <c r="S10" s="122">
        <f ca="1">IFERROR(Tableau2[[#This Row],[PRC]]/Tableau2[[#This Row],[IC]],"")</f>
        <v>1.2549019607843137</v>
      </c>
      <c r="T10" s="98">
        <f ca="1">VLOOKUP($A10,'Land Divisions'!$A$3:$Z$45,17,0)</f>
        <v>7.5</v>
      </c>
      <c r="U10" s="98">
        <f ca="1">VLOOKUP($A10,'Land Divisions'!$A$3:$Z$45,19,0)</f>
        <v>70.2</v>
      </c>
      <c r="V10" s="98">
        <f ca="1">VLOOKUP($A10,'Land Divisions'!$A$3:$Z$45,20,0)</f>
        <v>8.8000000000000007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10</v>
      </c>
      <c r="Z10" s="98">
        <f ca="1">VLOOKUP($A10,'Land Divisions'!$A$3:$Z$45,22,0)</f>
        <v>16</v>
      </c>
      <c r="AA10" s="98">
        <f>VLOOKUP($A10,'Land Divisions'!$A$3:$CO$45,93,0)</f>
        <v>12.75</v>
      </c>
      <c r="AB10" s="98">
        <f>VLOOKUP($A10,'Land Divisions'!$A$3:$Z$45,26,0)</f>
        <v>0.6</v>
      </c>
      <c r="AC10" s="98">
        <f ca="1">VLOOKUP($A10,'Land Divisions'!$A$3:$Z$45,11,0)</f>
        <v>0.18</v>
      </c>
      <c r="AD10" s="105">
        <f>VLOOKUP($A10,'Land Divisions'!$A$3:$Z$45,3,0)</f>
        <v>8</v>
      </c>
    </row>
    <row r="11" spans="1:30" x14ac:dyDescent="0.2">
      <c r="A11" s="98" t="s">
        <v>21</v>
      </c>
      <c r="B11" s="120">
        <f ca="1">IFERROR(VLOOKUP($A11,'Land Divisions'!$A$3:$Z$45,17,0)/VLOOKUP($A11,'Land Divisions'!$A$3:$Z$45,16,0),"")</f>
        <v>3.7037037037037035E-2</v>
      </c>
      <c r="C11" s="120">
        <f ca="1">VLOOKUP($A11,'Land Divisions'!$A$3:$Z$45,16,0)/$AA11</f>
        <v>13.5</v>
      </c>
      <c r="D11" s="120">
        <f ca="1">VLOOKUP($A11,'Land Divisions'!$A$3:$Z$45,17,0)/$AA11</f>
        <v>0.5</v>
      </c>
      <c r="E11" s="120">
        <f ca="1">IFERROR(VLOOKUP($A11,'Land Divisions'!$A$3:$Z$45,16,0)/VLOOKUP($A11,'Land Divisions'!$A$3:$Z$45,11,0),"")</f>
        <v>270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18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0.46666666666666667</v>
      </c>
      <c r="J11" s="112">
        <f ca="1">VLOOKUP($A11,'Land Divisions'!$A$3:$Z$45,19,0)/$AA11</f>
        <v>3.75</v>
      </c>
      <c r="K11" s="112">
        <f ca="1">VLOOKUP($A11,'Land Divisions'!$A$3:$Z$45,20,0)/$AA11</f>
        <v>1.75</v>
      </c>
      <c r="L11" s="112">
        <f ca="1">IFERROR(VLOOKUP($A11,'Land Divisions'!$A$3:$Z$45,19,0)/VLOOKUP($A11,'Land Divisions'!$A$3:$Z$45,11,0),"")</f>
        <v>75</v>
      </c>
      <c r="M11" s="112">
        <f ca="1">IFERROR(VLOOKUP($A11,'Land Divisions'!$A$3:$Z$45,20,0)/VLOOKUP($A11,'Land Divisions'!$A$3:$Z$45,11,0),"")</f>
        <v>35</v>
      </c>
      <c r="N11" s="112">
        <f ca="1">IFERROR(VLOOKUP($A11,'Land Divisions'!$A$3:$Z$45,19,0)/VLOOKUP($A11,'Land Divisions'!$A$3:$Z$45,25,0),"")</f>
        <v>5</v>
      </c>
      <c r="O11" s="112">
        <f ca="1">IFERROR(VLOOKUP($A11,'Land Divisions'!$A$3:$Z$45,20,0)/VLOOKUP($A11,'Land Divisions'!$A$3:$Z$45,25,0),"")</f>
        <v>2.3333333333333335</v>
      </c>
      <c r="P11" s="113">
        <f ca="1">VLOOKUP($A11,'Land Divisions'!$A$3:$Z$45,16,0)</f>
        <v>54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1.25</v>
      </c>
      <c r="T11" s="98">
        <f ca="1">VLOOKUP($A11,'Land Divisions'!$A$3:$Z$45,17,0)</f>
        <v>2</v>
      </c>
      <c r="U11" s="98">
        <f ca="1">VLOOKUP($A11,'Land Divisions'!$A$3:$Z$45,19,0)</f>
        <v>15</v>
      </c>
      <c r="V11" s="98">
        <f ca="1">VLOOKUP($A11,'Land Divisions'!$A$3:$Z$45,20,0)</f>
        <v>7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 x14ac:dyDescent="0.2">
      <c r="A12" s="98" t="s">
        <v>24</v>
      </c>
      <c r="B12" s="120">
        <f ca="1">IFERROR(VLOOKUP($A12,'Land Divisions'!$A$3:$Z$45,17,0)/VLOOKUP($A12,'Land Divisions'!$A$3:$Z$45,16,0),"")</f>
        <v>0.02</v>
      </c>
      <c r="C12" s="120">
        <f ca="1">VLOOKUP($A12,'Land Divisions'!$A$3:$Z$45,16,0)/$AA12</f>
        <v>12.5</v>
      </c>
      <c r="D12" s="120">
        <f ca="1">VLOOKUP($A12,'Land Divisions'!$A$3:$Z$45,17,0)/$AA12</f>
        <v>0.25</v>
      </c>
      <c r="E12" s="120">
        <f ca="1">IFERROR(VLOOKUP($A12,'Land Divisions'!$A$3:$Z$45,16,0)/VLOOKUP($A12,'Land Divisions'!$A$3:$Z$45,11,0),"")</f>
        <v>250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16.666666666666668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0.75</v>
      </c>
      <c r="J12" s="112">
        <f ca="1">VLOOKUP($A12,'Land Divisions'!$A$3:$Z$45,19,0)/$AA12</f>
        <v>3</v>
      </c>
      <c r="K12" s="112">
        <f ca="1">VLOOKUP($A12,'Land Divisions'!$A$3:$Z$45,20,0)/$AA12</f>
        <v>2.25</v>
      </c>
      <c r="L12" s="112">
        <f ca="1">IFERROR(VLOOKUP($A12,'Land Divisions'!$A$3:$Z$45,19,0)/VLOOKUP($A12,'Land Divisions'!$A$3:$Z$45,11,0),"")</f>
        <v>60</v>
      </c>
      <c r="M12" s="112">
        <f ca="1">IFERROR(VLOOKUP($A12,'Land Divisions'!$A$3:$Z$45,20,0)/VLOOKUP($A12,'Land Divisions'!$A$3:$Z$45,11,0),"")</f>
        <v>45</v>
      </c>
      <c r="N12" s="112">
        <f ca="1">IFERROR(VLOOKUP($A12,'Land Divisions'!$A$3:$Z$45,19,0)/VLOOKUP($A12,'Land Divisions'!$A$3:$Z$45,25,0),"")</f>
        <v>4</v>
      </c>
      <c r="O12" s="112">
        <f ca="1">IFERROR(VLOOKUP($A12,'Land Divisions'!$A$3:$Z$45,20,0)/VLOOKUP($A12,'Land Divisions'!$A$3:$Z$45,25,0),"")</f>
        <v>3</v>
      </c>
      <c r="P12" s="113">
        <f ca="1">VLOOKUP($A12,'Land Divisions'!$A$3:$Z$45,16,0)</f>
        <v>50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0.5</v>
      </c>
      <c r="T12" s="98">
        <f ca="1">VLOOKUP($A12,'Land Divisions'!$A$3:$Z$45,17,0)</f>
        <v>1</v>
      </c>
      <c r="U12" s="98">
        <f ca="1">VLOOKUP($A12,'Land Divisions'!$A$3:$Z$45,19,0)</f>
        <v>12</v>
      </c>
      <c r="V12" s="98">
        <f ca="1">VLOOKUP($A12,'Land Divisions'!$A$3:$Z$45,20,0)</f>
        <v>9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4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 x14ac:dyDescent="0.2">
      <c r="A13" s="98" t="s">
        <v>241</v>
      </c>
      <c r="B13" s="120">
        <f ca="1">IFERROR(VLOOKUP($A13,'Land Divisions'!$A$3:$Z$45,17,0)/VLOOKUP($A13,'Land Divisions'!$A$3:$Z$45,16,0),"")</f>
        <v>2.0833333333333332E-2</v>
      </c>
      <c r="C13" s="120">
        <f ca="1">VLOOKUP($A13,'Land Divisions'!$A$3:$Z$45,16,0)/$AA13</f>
        <v>1.5157894736842104</v>
      </c>
      <c r="D13" s="120">
        <f ca="1">VLOOKUP($A13,'Land Divisions'!$A$3:$Z$45,17,0)/$AA13</f>
        <v>3.1578947368421047E-2</v>
      </c>
      <c r="E13" s="120">
        <f ca="1">IFERROR(VLOOKUP($A13,'Land Divisions'!$A$3:$Z$45,16,0)/VLOOKUP($A13,'Land Divisions'!$A$3:$Z$45,11,0),"")</f>
        <v>359.99999999999994</v>
      </c>
      <c r="F13" s="120">
        <f ca="1">IFERROR(VLOOKUP($A13,'Land Divisions'!$A$3:$Z$45,17,0)/VLOOKUP($A13,'Land Divisions'!$A$3:$Z$45,11,0),"")</f>
        <v>7.4999999999999982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0.14285714285714285</v>
      </c>
      <c r="J13" s="112">
        <f ca="1">VLOOKUP($A13,'Land Divisions'!$A$3:$Z$45,19,0)/$AA13</f>
        <v>2.9473684210526314</v>
      </c>
      <c r="K13" s="112">
        <f ca="1">VLOOKUP($A13,'Land Divisions'!$A$3:$Z$45,20,0)/$AA13</f>
        <v>0.42105263157894735</v>
      </c>
      <c r="L13" s="112">
        <f ca="1">IFERROR(VLOOKUP($A13,'Land Divisions'!$A$3:$Z$45,19,0)/VLOOKUP($A13,'Land Divisions'!$A$3:$Z$45,11,0),"")</f>
        <v>700</v>
      </c>
      <c r="M13" s="112">
        <f ca="1">IFERROR(VLOOKUP($A13,'Land Divisions'!$A$3:$Z$45,20,0)/VLOOKUP($A13,'Land Divisions'!$A$3:$Z$45,11,0),"")</f>
        <v>100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7.1999999999999993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1.0526315789473684</v>
      </c>
      <c r="T13" s="98">
        <f ca="1">VLOOKUP($A13,'Land Divisions'!$A$3:$Z$45,17,0)</f>
        <v>0.14999999999999997</v>
      </c>
      <c r="U13" s="98">
        <f ca="1">VLOOKUP($A13,'Land Divisions'!$A$3:$Z$45,19,0)</f>
        <v>14</v>
      </c>
      <c r="V13" s="98">
        <f ca="1">VLOOKUP($A13,'Land Divisions'!$A$3:$Z$45,20,0)</f>
        <v>2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5</v>
      </c>
      <c r="AA13" s="98">
        <f>VLOOKUP($A13,'Land Divisions'!$A$3:$CO$45,93,0)</f>
        <v>4.75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 x14ac:dyDescent="0.2">
      <c r="A14" s="98" t="s">
        <v>20</v>
      </c>
      <c r="B14" s="120">
        <f ca="1">IFERROR(VLOOKUP($A14,'Land Divisions'!$A$3:$Z$45,17,0)/VLOOKUP($A14,'Land Divisions'!$A$3:$Z$45,16,0),"")</f>
        <v>2.0833333333333332E-2</v>
      </c>
      <c r="C14" s="120">
        <f ca="1">VLOOKUP($A14,'Land Divisions'!$A$3:$Z$45,16,0)/$AA14</f>
        <v>12</v>
      </c>
      <c r="D14" s="120">
        <f ca="1">VLOOKUP($A14,'Land Divisions'!$A$3:$Z$45,17,0)/$AA14</f>
        <v>0.25</v>
      </c>
      <c r="E14" s="120">
        <f ca="1">IFERROR(VLOOKUP($A14,'Land Divisions'!$A$3:$Z$45,16,0)/VLOOKUP($A14,'Land Divisions'!$A$3:$Z$45,11,0),"")</f>
        <v>300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0.46666666666666667</v>
      </c>
      <c r="J14" s="112">
        <f ca="1">VLOOKUP($A14,'Land Divisions'!$A$3:$Z$45,19,0)/$AA14</f>
        <v>1.875</v>
      </c>
      <c r="K14" s="112">
        <f ca="1">VLOOKUP($A14,'Land Divisions'!$A$3:$Z$45,20,0)/$AA14</f>
        <v>0.875</v>
      </c>
      <c r="L14" s="112">
        <f ca="1">IFERROR(VLOOKUP($A14,'Land Divisions'!$A$3:$Z$45,19,0)/VLOOKUP($A14,'Land Divisions'!$A$3:$Z$45,11,0),"")</f>
        <v>46.875</v>
      </c>
      <c r="M14" s="112">
        <f ca="1">IFERROR(VLOOKUP($A14,'Land Divisions'!$A$3:$Z$45,20,0)/VLOOKUP($A14,'Land Divisions'!$A$3:$Z$45,11,0),"")</f>
        <v>21.875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48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1.25</v>
      </c>
      <c r="T14" s="98">
        <f ca="1">VLOOKUP($A14,'Land Divisions'!$A$3:$Z$45,17,0)</f>
        <v>1</v>
      </c>
      <c r="U14" s="98">
        <f ca="1">VLOOKUP($A14,'Land Divisions'!$A$3:$Z$45,19,0)</f>
        <v>7.5</v>
      </c>
      <c r="V14" s="98">
        <f ca="1">VLOOKUP($A14,'Land Divisions'!$A$3:$Z$45,20,0)</f>
        <v>3.5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 x14ac:dyDescent="0.2">
      <c r="A15" s="98" t="s">
        <v>238</v>
      </c>
      <c r="B15" s="120">
        <f ca="1">IFERROR(VLOOKUP($A15,'Land Divisions'!$A$3:$Z$45,17,0)/VLOOKUP($A15,'Land Divisions'!$A$3:$Z$45,16,0),"")</f>
        <v>0.01</v>
      </c>
      <c r="C15" s="120">
        <f ca="1">VLOOKUP($A15,'Land Divisions'!$A$3:$Z$45,16,0)/$AA15</f>
        <v>12.5</v>
      </c>
      <c r="D15" s="120">
        <f ca="1">VLOOKUP($A15,'Land Divisions'!$A$3:$Z$45,17,0)/$AA15</f>
        <v>0.125</v>
      </c>
      <c r="E15" s="120">
        <f ca="1">IFERROR(VLOOKUP($A15,'Land Divisions'!$A$3:$Z$45,16,0)/VLOOKUP($A15,'Land Divisions'!$A$3:$Z$45,11,0),"")</f>
        <v>312.5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0.75</v>
      </c>
      <c r="J15" s="112">
        <f ca="1">VLOOKUP($A15,'Land Divisions'!$A$3:$Z$45,19,0)/$AA15</f>
        <v>1.5</v>
      </c>
      <c r="K15" s="112">
        <f ca="1">VLOOKUP($A15,'Land Divisions'!$A$3:$Z$45,20,0)/$AA15</f>
        <v>1.125</v>
      </c>
      <c r="L15" s="112">
        <f ca="1">IFERROR(VLOOKUP($A15,'Land Divisions'!$A$3:$Z$45,19,0)/VLOOKUP($A15,'Land Divisions'!$A$3:$Z$45,11,0),"")</f>
        <v>37.5</v>
      </c>
      <c r="M15" s="112">
        <f ca="1">IFERROR(VLOOKUP($A15,'Land Divisions'!$A$3:$Z$45,20,0)/VLOOKUP($A15,'Land Divisions'!$A$3:$Z$45,11,0),"")</f>
        <v>28.125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50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0.5</v>
      </c>
      <c r="T15" s="98">
        <f ca="1">VLOOKUP($A15,'Land Divisions'!$A$3:$Z$45,17,0)</f>
        <v>0.5</v>
      </c>
      <c r="U15" s="98">
        <f ca="1">VLOOKUP($A15,'Land Divisions'!$A$3:$Z$45,19,0)</f>
        <v>6</v>
      </c>
      <c r="V15" s="98">
        <f ca="1">VLOOKUP($A15,'Land Divisions'!$A$3:$Z$45,20,0)</f>
        <v>4.5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4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 x14ac:dyDescent="0.2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 x14ac:dyDescent="0.2">
      <c r="A17" s="98" t="s">
        <v>56</v>
      </c>
      <c r="B17" s="120">
        <f ca="1">IFERROR(VLOOKUP($A17,'Land Divisions'!$A$3:$Z$45,17,0)/VLOOKUP($A17,'Land Divisions'!$A$3:$Z$45,16,0),"")</f>
        <v>1.4285714285714285E-2</v>
      </c>
      <c r="C17" s="120">
        <f ca="1">VLOOKUP($A17,'Land Divisions'!$A$3:$Z$45,16,0)/$AA17</f>
        <v>5.833333333333333</v>
      </c>
      <c r="D17" s="120">
        <f ca="1">VLOOKUP($A17,'Land Divisions'!$A$3:$Z$45,17,0)/$AA17</f>
        <v>8.3333333333333329E-2</v>
      </c>
      <c r="E17" s="120">
        <f ca="1">IFERROR(VLOOKUP($A17,'Land Divisions'!$A$3:$Z$45,16,0)/VLOOKUP($A17,'Land Divisions'!$A$3:$Z$45,11,0),"")</f>
        <v>159.09090909090909</v>
      </c>
      <c r="F17" s="120">
        <f ca="1">IFERROR(VLOOKUP($A17,'Land Divisions'!$A$3:$Z$45,17,0)/VLOOKUP($A17,'Land Divisions'!$A$3:$Z$45,11,0),"")</f>
        <v>2.2727272727272729</v>
      </c>
      <c r="G17" s="120">
        <f ca="1">IFERROR(VLOOKUP($A17,'Land Divisions'!$A$3:$Z$45,16,0)/VLOOKUP($A17,'Land Divisions'!$A$3:$Z$45,25,0),"")</f>
        <v>23.333333333333332</v>
      </c>
      <c r="H17" s="120">
        <f ca="1">IFERROR(VLOOKUP($A17,'Land Divisions'!$A$3:$Z$45,17,0)/VLOOKUP($A17,'Land Divisions'!$A$3:$Z$45,25,0),"")</f>
        <v>0.33333333333333331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27.272727272727273</v>
      </c>
      <c r="M17" s="112">
        <f ca="1">IFERROR(VLOOKUP($A17,'Land Divisions'!$A$3:$Z$45,20,0)/VLOOKUP($A17,'Land Divisions'!$A$3:$Z$45,11,0),"")</f>
        <v>13.636363636363637</v>
      </c>
      <c r="N17" s="112">
        <f ca="1">IFERROR(VLOOKUP($A17,'Land Divisions'!$A$3:$Z$45,19,0)/VLOOKUP($A17,'Land Divisions'!$A$3:$Z$45,25,0),"")</f>
        <v>4</v>
      </c>
      <c r="O17" s="112">
        <f ca="1">IFERROR(VLOOKUP($A17,'Land Divisions'!$A$3:$Z$45,20,0)/VLOOKUP($A17,'Land Divisions'!$A$3:$Z$45,25,0),"")</f>
        <v>2</v>
      </c>
      <c r="P17" s="113">
        <f ca="1">VLOOKUP($A17,'Land Divisions'!$A$3:$Z$45,16,0)</f>
        <v>70</v>
      </c>
      <c r="Q17" s="122">
        <f ca="1">IFERROR(Tableau2[[#This Row],[PRC]]/Tableau2[[#This Row],[ARM]],"")</f>
        <v>0.1111111111111111</v>
      </c>
      <c r="R17" s="122">
        <f ca="1">IFERROR(Tableau2[[#This Row],[ARM]]/Tableau2[[#This Row],[IC]],"")</f>
        <v>3.75</v>
      </c>
      <c r="S17" s="122">
        <f ca="1">IFERROR(Tableau2[[#This Row],[PRC]]/Tableau2[[#This Row],[IC]],"")</f>
        <v>0.41666666666666669</v>
      </c>
      <c r="T17" s="98">
        <f ca="1">VLOOKUP($A17,'Land Divisions'!$A$3:$Z$45,17,0)</f>
        <v>1</v>
      </c>
      <c r="U17" s="98">
        <f ca="1">VLOOKUP($A17,'Land Divisions'!$A$3:$Z$45,19,0)</f>
        <v>12</v>
      </c>
      <c r="V17" s="98">
        <f ca="1">VLOOKUP($A17,'Land Divisions'!$A$3:$Z$45,20,0)</f>
        <v>6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45</v>
      </c>
      <c r="Z17" s="98">
        <f ca="1">VLOOKUP($A17,'Land Divisions'!$A$3:$Z$45,22,0)</f>
        <v>5</v>
      </c>
      <c r="AA17" s="98">
        <f>VLOOKUP($A17,'Land Divisions'!$A$3:$CO$45,93,0)</f>
        <v>12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8</v>
      </c>
    </row>
    <row r="18" spans="1:30" x14ac:dyDescent="0.2">
      <c r="A18" s="98" t="s">
        <v>23</v>
      </c>
      <c r="B18" s="120">
        <f ca="1">IFERROR(VLOOKUP($A18,'Land Divisions'!$A$3:$Z$45,17,0)/VLOOKUP($A18,'Land Divisions'!$A$3:$Z$45,16,0),"")</f>
        <v>3.4375</v>
      </c>
      <c r="C18" s="120">
        <f ca="1">VLOOKUP($A18,'Land Divisions'!$A$3:$Z$45,16,0)/$AA18</f>
        <v>1.2</v>
      </c>
      <c r="D18" s="120">
        <f ca="1">VLOOKUP($A18,'Land Divisions'!$A$3:$Z$45,17,0)/$AA18</f>
        <v>4.125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165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16.5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1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22.5</v>
      </c>
      <c r="T18" s="98">
        <f ca="1">VLOOKUP($A18,'Land Divisions'!$A$3:$Z$45,17,0)</f>
        <v>16.5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90</v>
      </c>
      <c r="AA18" s="98">
        <f>VLOOKUP($A18,'Land Divisions'!$A$3:$CO$45,93,0)</f>
        <v>4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 x14ac:dyDescent="0.2">
      <c r="A19" s="98" t="s">
        <v>22</v>
      </c>
      <c r="B19" s="120">
        <f ca="1">IFERROR(VLOOKUP($A19,'Land Divisions'!$A$3:$Z$45,17,0)/VLOOKUP($A19,'Land Divisions'!$A$3:$Z$45,16,0),"")</f>
        <v>2.3333333333333335</v>
      </c>
      <c r="C19" s="120">
        <f ca="1">VLOOKUP($A19,'Land Divisions'!$A$3:$Z$45,16,0)/$AA19</f>
        <v>0.75</v>
      </c>
      <c r="D19" s="120">
        <f ca="1">VLOOKUP($A19,'Land Divisions'!$A$3:$Z$45,17,0)/$AA19</f>
        <v>1.75</v>
      </c>
      <c r="E19" s="120">
        <f ca="1">IFERROR(VLOOKUP($A19,'Land Divisions'!$A$3:$Z$45,16,0)/VLOOKUP($A19,'Land Divisions'!$A$3:$Z$45,11,0),"")</f>
        <v>30</v>
      </c>
      <c r="F19" s="120">
        <f ca="1">IFERROR(VLOOKUP($A19,'Land Divisions'!$A$3:$Z$45,17,0)/VLOOKUP($A19,'Land Divisions'!$A$3:$Z$45,11,0),"")</f>
        <v>70</v>
      </c>
      <c r="G19" s="120">
        <f ca="1">IFERROR(VLOOKUP($A19,'Land Divisions'!$A$3:$Z$45,16,0)/VLOOKUP($A19,'Land Divisions'!$A$3:$Z$45,25,0),"")</f>
        <v>3</v>
      </c>
      <c r="H19" s="120">
        <f ca="1">IFERROR(VLOOKUP($A19,'Land Divisions'!$A$3:$Z$45,17,0)/VLOOKUP($A19,'Land Divisions'!$A$3:$Z$45,25,0),"")</f>
        <v>7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1</v>
      </c>
      <c r="K19" s="112">
        <f ca="1">VLOOKUP($A19,'Land Divisions'!$A$3:$Z$45,20,0)/$AA19</f>
        <v>0.25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3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6.25</v>
      </c>
      <c r="T19" s="98">
        <f ca="1">VLOOKUP($A19,'Land Divisions'!$A$3:$Z$45,17,0)</f>
        <v>7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25</v>
      </c>
      <c r="AA19" s="98">
        <f>VLOOKUP($A19,'Land Divisions'!$A$3:$CO$45,93,0)</f>
        <v>4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 x14ac:dyDescent="0.2">
      <c r="A20" s="98" t="s">
        <v>240</v>
      </c>
      <c r="B20" s="120">
        <f ca="1">IFERROR(VLOOKUP($A20,'Land Divisions'!$A$3:$Z$45,17,0)/VLOOKUP($A20,'Land Divisions'!$A$3:$Z$45,16,0),"")</f>
        <v>1.2727272727272727</v>
      </c>
      <c r="C20" s="120">
        <f ca="1">VLOOKUP($A20,'Land Divisions'!$A$3:$Z$45,16,0)/$AA20</f>
        <v>0.82500000000000007</v>
      </c>
      <c r="D20" s="120">
        <f ca="1">VLOOKUP($A20,'Land Divisions'!$A$3:$Z$45,17,0)/$AA20</f>
        <v>1.05</v>
      </c>
      <c r="E20" s="120">
        <f ca="1">IFERROR(VLOOKUP($A20,'Land Divisions'!$A$3:$Z$45,16,0)/VLOOKUP($A20,'Land Divisions'!$A$3:$Z$45,11,0),"")</f>
        <v>33</v>
      </c>
      <c r="F20" s="120">
        <f ca="1">IFERROR(VLOOKUP($A20,'Land Divisions'!$A$3:$Z$45,17,0)/VLOOKUP($A20,'Land Divisions'!$A$3:$Z$45,11,0),"")</f>
        <v>42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0.6</v>
      </c>
      <c r="K20" s="112">
        <f ca="1">VLOOKUP($A20,'Land Divisions'!$A$3:$Z$45,20,0)/$AA20</f>
        <v>0.15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3.3000000000000003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6.25</v>
      </c>
      <c r="T20" s="98">
        <f ca="1">VLOOKUP($A20,'Land Divisions'!$A$3:$Z$45,17,0)</f>
        <v>4.2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25</v>
      </c>
      <c r="AA20" s="98">
        <f>VLOOKUP($A20,'Land Divisions'!$A$3:$CO$45,93,0)</f>
        <v>4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 x14ac:dyDescent="0.2">
      <c r="A21" s="98" t="s">
        <v>45</v>
      </c>
      <c r="B21" s="120">
        <f ca="1">IFERROR(VLOOKUP($A21,'Land Divisions'!$A$3:$Z$45,17,0)/VLOOKUP($A21,'Land Divisions'!$A$3:$Z$45,16,0),"")</f>
        <v>1.7857142857142856E-2</v>
      </c>
      <c r="C21" s="120">
        <f ca="1">VLOOKUP($A21,'Land Divisions'!$A$3:$Z$45,16,0)/$AA21</f>
        <v>6.2222222222222223</v>
      </c>
      <c r="D21" s="120">
        <f ca="1">VLOOKUP($A21,'Land Divisions'!$A$3:$Z$45,17,0)/$AA21</f>
        <v>0.1111111111111111</v>
      </c>
      <c r="E21" s="120">
        <f ca="1">IFERROR(VLOOKUP($A21,'Land Divisions'!$A$3:$Z$45,16,0)/VLOOKUP($A21,'Land Divisions'!$A$3:$Z$45,11,0),"")</f>
        <v>140</v>
      </c>
      <c r="F21" s="120">
        <f ca="1">IFERROR(VLOOKUP($A21,'Land Divisions'!$A$3:$Z$45,17,0)/VLOOKUP($A21,'Land Divisions'!$A$3:$Z$45,11,0),"")</f>
        <v>2.5</v>
      </c>
      <c r="G21" s="120">
        <f ca="1">IFERROR(VLOOKUP($A21,'Land Divisions'!$A$3:$Z$45,16,0)/VLOOKUP($A21,'Land Divisions'!$A$3:$Z$45,25,0),"")</f>
        <v>18.666666666666668</v>
      </c>
      <c r="H21" s="120">
        <f ca="1">IFERROR(VLOOKUP($A21,'Land Divisions'!$A$3:$Z$45,17,0)/VLOOKUP($A21,'Land Divisions'!$A$3:$Z$45,25,0),"")</f>
        <v>0.33333333333333331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0.55555555555555558</v>
      </c>
      <c r="K21" s="112">
        <f ca="1">VLOOKUP($A21,'Land Divisions'!$A$3:$Z$45,20,0)/$AA21</f>
        <v>0.27777777777777779</v>
      </c>
      <c r="L21" s="112">
        <f ca="1">IFERROR(VLOOKUP($A21,'Land Divisions'!$A$3:$Z$45,19,0)/VLOOKUP($A21,'Land Divisions'!$A$3:$Z$45,11,0),"")</f>
        <v>12.5</v>
      </c>
      <c r="M21" s="112">
        <f ca="1">IFERROR(VLOOKUP($A21,'Land Divisions'!$A$3:$Z$45,20,0)/VLOOKUP($A21,'Land Divisions'!$A$3:$Z$45,11,0),"")</f>
        <v>6.25</v>
      </c>
      <c r="N21" s="112">
        <f ca="1">IFERROR(VLOOKUP($A21,'Land Divisions'!$A$3:$Z$45,19,0)/VLOOKUP($A21,'Land Divisions'!$A$3:$Z$45,25,0),"")</f>
        <v>1.6666666666666667</v>
      </c>
      <c r="O21" s="112">
        <f ca="1">IFERROR(VLOOKUP($A21,'Land Divisions'!$A$3:$Z$45,20,0)/VLOOKUP($A21,'Land Divisions'!$A$3:$Z$45,25,0),"")</f>
        <v>0.83333333333333337</v>
      </c>
      <c r="P21" s="113">
        <f ca="1">VLOOKUP($A21,'Land Divisions'!$A$3:$Z$45,16,0)</f>
        <v>56</v>
      </c>
      <c r="Q21" s="122">
        <f ca="1">IFERROR(Tableau2[[#This Row],[PRC]]/Tableau2[[#This Row],[ARM]],"")</f>
        <v>0.4</v>
      </c>
      <c r="R21" s="122">
        <f ca="1">IFERROR(Tableau2[[#This Row],[ARM]]/Tableau2[[#This Row],[IC]],"")</f>
        <v>1.1111111111111112</v>
      </c>
      <c r="S21" s="122">
        <f ca="1">IFERROR(Tableau2[[#This Row],[PRC]]/Tableau2[[#This Row],[IC]],"")</f>
        <v>0.44444444444444442</v>
      </c>
      <c r="T21" s="98">
        <f ca="1">VLOOKUP($A21,'Land Divisions'!$A$3:$Z$45,17,0)</f>
        <v>1</v>
      </c>
      <c r="U21" s="98">
        <f ca="1">VLOOKUP($A21,'Land Divisions'!$A$3:$Z$45,19,0)</f>
        <v>5</v>
      </c>
      <c r="V21" s="98">
        <f ca="1">VLOOKUP($A21,'Land Divisions'!$A$3:$Z$45,20,0)</f>
        <v>2.5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10</v>
      </c>
      <c r="Z21" s="98">
        <f ca="1">VLOOKUP($A21,'Land Divisions'!$A$3:$Z$45,22,0)</f>
        <v>4</v>
      </c>
      <c r="AA21" s="98">
        <f>VLOOKUP($A21,'Land Divisions'!$A$3:$CO$45,93,0)</f>
        <v>9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12</v>
      </c>
    </row>
    <row r="22" spans="1:30" x14ac:dyDescent="0.2">
      <c r="A22" s="98" t="s">
        <v>37</v>
      </c>
      <c r="B22" s="120">
        <f ca="1">IFERROR(VLOOKUP($A22,'Land Divisions'!$A$3:$Z$45,17,0)/VLOOKUP($A22,'Land Divisions'!$A$3:$Z$45,16,0),"")</f>
        <v>0.25210084033613445</v>
      </c>
      <c r="C22" s="120">
        <f ca="1">VLOOKUP($A22,'Land Divisions'!$A$3:$Z$45,16,0)/$AA22</f>
        <v>2.6444444444444444</v>
      </c>
      <c r="D22" s="120">
        <f ca="1">VLOOKUP($A22,'Land Divisions'!$A$3:$Z$45,17,0)/$AA22</f>
        <v>0.66666666666666663</v>
      </c>
      <c r="E22" s="120">
        <f ca="1">IFERROR(VLOOKUP($A22,'Land Divisions'!$A$3:$Z$45,16,0)/VLOOKUP($A22,'Land Divisions'!$A$3:$Z$45,11,0),"")</f>
        <v>119</v>
      </c>
      <c r="F22" s="120">
        <f ca="1">IFERROR(VLOOKUP($A22,'Land Divisions'!$A$3:$Z$45,17,0)/VLOOKUP($A22,'Land Divisions'!$A$3:$Z$45,11,0),"")</f>
        <v>30</v>
      </c>
      <c r="G22" s="120">
        <f ca="1">IFERROR(VLOOKUP($A22,'Land Divisions'!$A$3:$Z$45,16,0)/VLOOKUP($A22,'Land Divisions'!$A$3:$Z$45,25,0),"")</f>
        <v>11.9</v>
      </c>
      <c r="H22" s="120">
        <f ca="1">IFERROR(VLOOKUP($A22,'Land Divisions'!$A$3:$Z$45,17,0)/VLOOKUP($A22,'Land Divisions'!$A$3:$Z$45,25,0),"")</f>
        <v>3</v>
      </c>
      <c r="I22" s="112">
        <f ca="1">IFERROR(VLOOKUP($A22,'Land Divisions'!$A$3:$Z$45,20,0)/VLOOKUP($A22,'Land Divisions'!$A$3:$Z$45,19,0),"")</f>
        <v>7.2</v>
      </c>
      <c r="J22" s="112">
        <f ca="1">VLOOKUP($A22,'Land Divisions'!$A$3:$Z$45,19,0)/$AA22</f>
        <v>0.55555555555555558</v>
      </c>
      <c r="K22" s="112">
        <f ca="1">VLOOKUP($A22,'Land Divisions'!$A$3:$Z$45,20,0)/$AA22</f>
        <v>4</v>
      </c>
      <c r="L22" s="112">
        <f ca="1">IFERROR(VLOOKUP($A22,'Land Divisions'!$A$3:$Z$45,19,0)/VLOOKUP($A22,'Land Divisions'!$A$3:$Z$45,11,0),"")</f>
        <v>25</v>
      </c>
      <c r="M22" s="112">
        <f ca="1">IFERROR(VLOOKUP($A22,'Land Divisions'!$A$3:$Z$45,20,0)/VLOOKUP($A22,'Land Divisions'!$A$3:$Z$45,11,0),"")</f>
        <v>180</v>
      </c>
      <c r="N22" s="112">
        <f ca="1">IFERROR(VLOOKUP($A22,'Land Divisions'!$A$3:$Z$45,19,0)/VLOOKUP($A22,'Land Divisions'!$A$3:$Z$45,25,0),"")</f>
        <v>2.5</v>
      </c>
      <c r="O22" s="112">
        <f ca="1">IFERROR(VLOOKUP($A22,'Land Divisions'!$A$3:$Z$45,20,0)/VLOOKUP($A22,'Land Divisions'!$A$3:$Z$45,25,0),"")</f>
        <v>18</v>
      </c>
      <c r="P22" s="113">
        <f ca="1">VLOOKUP($A22,'Land Divisions'!$A$3:$Z$45,16,0)</f>
        <v>23.8</v>
      </c>
      <c r="Q22" s="122">
        <f ca="1">IFERROR(Tableau2[[#This Row],[PRC]]/Tableau2[[#This Row],[ARM]],"")</f>
        <v>2</v>
      </c>
      <c r="R22" s="122">
        <f ca="1">IFERROR(Tableau2[[#This Row],[ARM]]/Tableau2[[#This Row],[IC]],"")</f>
        <v>1.6666666666666667</v>
      </c>
      <c r="S22" s="122">
        <f ca="1">IFERROR(Tableau2[[#This Row],[PRC]]/Tableau2[[#This Row],[IC]],"")</f>
        <v>3.3333333333333335</v>
      </c>
      <c r="T22" s="98">
        <f ca="1">VLOOKUP($A22,'Land Divisions'!$A$3:$Z$45,17,0)</f>
        <v>6</v>
      </c>
      <c r="U22" s="98">
        <f ca="1">VLOOKUP($A22,'Land Divisions'!$A$3:$Z$45,19,0)</f>
        <v>5</v>
      </c>
      <c r="V22" s="98">
        <f ca="1">VLOOKUP($A22,'Land Divisions'!$A$3:$Z$45,20,0)</f>
        <v>36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15</v>
      </c>
      <c r="Z22" s="98">
        <f ca="1">VLOOKUP($A22,'Land Divisions'!$A$3:$Z$45,22,0)</f>
        <v>30</v>
      </c>
      <c r="AA22" s="98">
        <f>VLOOKUP($A22,'Land Divisions'!$A$3:$CO$45,93,0)</f>
        <v>9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12</v>
      </c>
    </row>
    <row r="23" spans="1:30" x14ac:dyDescent="0.2">
      <c r="A23" s="98" t="s">
        <v>41</v>
      </c>
      <c r="B23" s="120">
        <f ca="1">IFERROR(VLOOKUP($A23,'Land Divisions'!$A$3:$Z$45,17,0)/VLOOKUP($A23,'Land Divisions'!$A$3:$Z$45,16,0),"")</f>
        <v>2.2222222222222223</v>
      </c>
      <c r="C23" s="120">
        <f ca="1">VLOOKUP($A23,'Land Divisions'!$A$3:$Z$45,16,0)/$AA23</f>
        <v>0.79999999999999993</v>
      </c>
      <c r="D23" s="120">
        <f ca="1">VLOOKUP($A23,'Land Divisions'!$A$3:$Z$45,17,0)/$AA23</f>
        <v>1.7777777777777777</v>
      </c>
      <c r="E23" s="120">
        <f ca="1">IFERROR(VLOOKUP($A23,'Land Divisions'!$A$3:$Z$45,16,0)/VLOOKUP($A23,'Land Divisions'!$A$3:$Z$45,11,0),"")</f>
        <v>35.999999999999993</v>
      </c>
      <c r="F23" s="120">
        <f ca="1">IFERROR(VLOOKUP($A23,'Land Divisions'!$A$3:$Z$45,17,0)/VLOOKUP($A23,'Land Divisions'!$A$3:$Z$45,11,0),"")</f>
        <v>80</v>
      </c>
      <c r="G23" s="120">
        <f ca="1">IFERROR(VLOOKUP($A23,'Land Divisions'!$A$3:$Z$45,16,0)/VLOOKUP($A23,'Land Divisions'!$A$3:$Z$45,25,0),"")</f>
        <v>3.5999999999999996</v>
      </c>
      <c r="H23" s="120">
        <f ca="1">IFERROR(VLOOKUP($A23,'Land Divisions'!$A$3:$Z$45,17,0)/VLOOKUP($A23,'Land Divisions'!$A$3:$Z$45,25,0),"")</f>
        <v>8</v>
      </c>
      <c r="I23" s="112">
        <f ca="1">IFERROR(VLOOKUP($A23,'Land Divisions'!$A$3:$Z$45,20,0)/VLOOKUP($A23,'Land Divisions'!$A$3:$Z$45,19,0),"")</f>
        <v>0.26</v>
      </c>
      <c r="J23" s="112">
        <f ca="1">VLOOKUP($A23,'Land Divisions'!$A$3:$Z$45,19,0)/$AA23</f>
        <v>0.55555555555555558</v>
      </c>
      <c r="K23" s="112">
        <f ca="1">VLOOKUP($A23,'Land Divisions'!$A$3:$Z$45,20,0)/$AA23</f>
        <v>0.14444444444444446</v>
      </c>
      <c r="L23" s="112">
        <f ca="1">IFERROR(VLOOKUP($A23,'Land Divisions'!$A$3:$Z$45,19,0)/VLOOKUP($A23,'Land Divisions'!$A$3:$Z$45,11,0),"")</f>
        <v>25</v>
      </c>
      <c r="M23" s="112">
        <f ca="1">IFERROR(VLOOKUP($A23,'Land Divisions'!$A$3:$Z$45,20,0)/VLOOKUP($A23,'Land Divisions'!$A$3:$Z$45,11,0),"")</f>
        <v>6.5</v>
      </c>
      <c r="N23" s="112">
        <f ca="1">IFERROR(VLOOKUP($A23,'Land Divisions'!$A$3:$Z$45,19,0)/VLOOKUP($A23,'Land Divisions'!$A$3:$Z$45,25,0),"")</f>
        <v>2.5</v>
      </c>
      <c r="O23" s="112">
        <f ca="1">IFERROR(VLOOKUP($A23,'Land Divisions'!$A$3:$Z$45,20,0)/VLOOKUP($A23,'Land Divisions'!$A$3:$Z$45,25,0),"")</f>
        <v>0.65</v>
      </c>
      <c r="P23" s="113">
        <f ca="1">VLOOKUP($A23,'Land Divisions'!$A$3:$Z$45,16,0)</f>
        <v>7.1999999999999993</v>
      </c>
      <c r="Q23" s="122">
        <f ca="1">IFERROR(Tableau2[[#This Row],[PRC]]/Tableau2[[#This Row],[ARM]],"")</f>
        <v>5.1333333333333337</v>
      </c>
      <c r="R23" s="122">
        <f ca="1">IFERROR(Tableau2[[#This Row],[ARM]]/Tableau2[[#This Row],[IC]],"")</f>
        <v>1.6666666666666667</v>
      </c>
      <c r="S23" s="122">
        <f ca="1">IFERROR(Tableau2[[#This Row],[PRC]]/Tableau2[[#This Row],[IC]],"")</f>
        <v>8.5555555555555554</v>
      </c>
      <c r="T23" s="98">
        <f ca="1">VLOOKUP($A23,'Land Divisions'!$A$3:$Z$45,17,0)</f>
        <v>16</v>
      </c>
      <c r="U23" s="98">
        <f ca="1">VLOOKUP($A23,'Land Divisions'!$A$3:$Z$45,19,0)</f>
        <v>5</v>
      </c>
      <c r="V23" s="98">
        <f ca="1">VLOOKUP($A23,'Land Divisions'!$A$3:$Z$45,20,0)</f>
        <v>1.3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15</v>
      </c>
      <c r="Z23" s="98">
        <f ca="1">VLOOKUP($A23,'Land Divisions'!$A$3:$Z$45,22,0)</f>
        <v>77</v>
      </c>
      <c r="AA23" s="98">
        <f>VLOOKUP($A23,'Land Divisions'!$A$3:$CO$45,93,0)</f>
        <v>9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12</v>
      </c>
    </row>
    <row r="24" spans="1:30" x14ac:dyDescent="0.2">
      <c r="A24" s="98" t="s">
        <v>239</v>
      </c>
      <c r="B24" s="120">
        <f ca="1">IFERROR(VLOOKUP($A24,'Land Divisions'!$A$3:$Z$45,17,0)/VLOOKUP($A24,'Land Divisions'!$A$3:$Z$45,16,0),"")</f>
        <v>1.875</v>
      </c>
      <c r="C24" s="120">
        <f ca="1">VLOOKUP($A24,'Land Divisions'!$A$3:$Z$45,16,0)/$AA24</f>
        <v>1.2</v>
      </c>
      <c r="D24" s="120">
        <f ca="1">VLOOKUP($A24,'Land Divisions'!$A$3:$Z$45,17,0)/$AA24</f>
        <v>2.25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112.5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0.5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19.6875</v>
      </c>
      <c r="T24" s="98">
        <f ca="1">VLOOKUP($A24,'Land Divisions'!$A$3:$Z$45,17,0)</f>
        <v>9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78.75</v>
      </c>
      <c r="AA24" s="98">
        <f>VLOOKUP($A24,'Land Divisions'!$A$3:$CO$45,93,0)</f>
        <v>4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 x14ac:dyDescent="0.2">
      <c r="A25" s="98" t="s">
        <v>51</v>
      </c>
      <c r="B25" s="120">
        <f ca="1">IFERROR(VLOOKUP($A25,'Land Divisions'!$A$3:$Z$45,17,0)/VLOOKUP($A25,'Land Divisions'!$A$3:$Z$45,16,0),"")</f>
        <v>0.5490196078431373</v>
      </c>
      <c r="C25" s="120">
        <f ca="1">VLOOKUP($A25,'Land Divisions'!$A$3:$Z$45,16,0)/$AA25</f>
        <v>2.125</v>
      </c>
      <c r="D25" s="120">
        <f ca="1">VLOOKUP($A25,'Land Divisions'!$A$3:$Z$45,17,0)/$AA25</f>
        <v>1.1666666666666667</v>
      </c>
      <c r="E25" s="120">
        <f ca="1">IFERROR(VLOOKUP($A25,'Land Divisions'!$A$3:$Z$45,16,0)/VLOOKUP($A25,'Land Divisions'!$A$3:$Z$45,11,0),"")</f>
        <v>115.90909090909091</v>
      </c>
      <c r="F25" s="120">
        <f ca="1">IFERROR(VLOOKUP($A25,'Land Divisions'!$A$3:$Z$45,17,0)/VLOOKUP($A25,'Land Divisions'!$A$3:$Z$45,11,0),"")</f>
        <v>63.636363636363633</v>
      </c>
      <c r="G25" s="120">
        <f ca="1">IFERROR(VLOOKUP($A25,'Land Divisions'!$A$3:$Z$45,16,0)/VLOOKUP($A25,'Land Divisions'!$A$3:$Z$45,25,0),"")</f>
        <v>12.75</v>
      </c>
      <c r="H25" s="120">
        <f ca="1">IFERROR(VLOOKUP($A25,'Land Divisions'!$A$3:$Z$45,17,0)/VLOOKUP($A25,'Land Divisions'!$A$3:$Z$45,25,0),"")</f>
        <v>7</v>
      </c>
      <c r="I25" s="112">
        <f ca="1">IFERROR(VLOOKUP($A25,'Land Divisions'!$A$3:$Z$45,20,0)/VLOOKUP($A25,'Land Divisions'!$A$3:$Z$45,19,0),"")</f>
        <v>7.2</v>
      </c>
      <c r="J25" s="112">
        <f ca="1">VLOOKUP($A25,'Land Divisions'!$A$3:$Z$45,19,0)/$AA25</f>
        <v>0.41666666666666669</v>
      </c>
      <c r="K25" s="112">
        <f ca="1">VLOOKUP($A25,'Land Divisions'!$A$3:$Z$45,20,0)/$AA25</f>
        <v>3</v>
      </c>
      <c r="L25" s="112">
        <f ca="1">IFERROR(VLOOKUP($A25,'Land Divisions'!$A$3:$Z$45,19,0)/VLOOKUP($A25,'Land Divisions'!$A$3:$Z$45,11,0),"")</f>
        <v>22.727272727272727</v>
      </c>
      <c r="M25" s="112">
        <f ca="1">IFERROR(VLOOKUP($A25,'Land Divisions'!$A$3:$Z$45,20,0)/VLOOKUP($A25,'Land Divisions'!$A$3:$Z$45,11,0),"")</f>
        <v>163.63636363636363</v>
      </c>
      <c r="N25" s="112">
        <f ca="1">IFERROR(VLOOKUP($A25,'Land Divisions'!$A$3:$Z$45,19,0)/VLOOKUP($A25,'Land Divisions'!$A$3:$Z$45,25,0),"")</f>
        <v>2.5</v>
      </c>
      <c r="O25" s="112">
        <f ca="1">IFERROR(VLOOKUP($A25,'Land Divisions'!$A$3:$Z$45,20,0)/VLOOKUP($A25,'Land Divisions'!$A$3:$Z$45,25,0),"")</f>
        <v>18</v>
      </c>
      <c r="P25" s="113">
        <f ca="1">VLOOKUP($A25,'Land Divisions'!$A$3:$Z$45,16,0)</f>
        <v>25.5</v>
      </c>
      <c r="Q25" s="122">
        <f ca="1">IFERROR(Tableau2[[#This Row],[PRC]]/Tableau2[[#This Row],[ARM]],"")</f>
        <v>1.0166666666666666</v>
      </c>
      <c r="R25" s="122">
        <f ca="1">IFERROR(Tableau2[[#This Row],[ARM]]/Tableau2[[#This Row],[IC]],"")</f>
        <v>5</v>
      </c>
      <c r="S25" s="122">
        <f ca="1">IFERROR(Tableau2[[#This Row],[PRC]]/Tableau2[[#This Row],[IC]],"")</f>
        <v>5.083333333333333</v>
      </c>
      <c r="T25" s="98">
        <f ca="1">VLOOKUP($A25,'Land Divisions'!$A$3:$Z$45,17,0)</f>
        <v>14</v>
      </c>
      <c r="U25" s="98">
        <f ca="1">VLOOKUP($A25,'Land Divisions'!$A$3:$Z$45,19,0)</f>
        <v>5</v>
      </c>
      <c r="V25" s="98">
        <f ca="1">VLOOKUP($A25,'Land Divisions'!$A$3:$Z$45,20,0)</f>
        <v>36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60</v>
      </c>
      <c r="Z25" s="98">
        <f ca="1">VLOOKUP($A25,'Land Divisions'!$A$3:$Z$45,22,0)</f>
        <v>61</v>
      </c>
      <c r="AA25" s="98">
        <f>VLOOKUP($A25,'Land Divisions'!$A$3:$CO$45,93,0)</f>
        <v>12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8</v>
      </c>
    </row>
    <row r="26" spans="1:30" x14ac:dyDescent="0.2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0.5</v>
      </c>
      <c r="D26" s="120">
        <f ca="1">VLOOKUP($A26,'Land Divisions'!$A$3:$Z$45,17,0)/$AA26</f>
        <v>1.6666666666666667</v>
      </c>
      <c r="E26" s="120">
        <f ca="1">IFERROR(VLOOKUP($A26,'Land Divisions'!$A$3:$Z$45,16,0)/VLOOKUP($A26,'Land Divisions'!$A$3:$Z$45,11,0),"")</f>
        <v>27.272727272727273</v>
      </c>
      <c r="F26" s="120">
        <f ca="1">IFERROR(VLOOKUP($A26,'Land Divisions'!$A$3:$Z$45,17,0)/VLOOKUP($A26,'Land Divisions'!$A$3:$Z$45,11,0),"")</f>
        <v>90.909090909090907</v>
      </c>
      <c r="G26" s="120">
        <f ca="1">IFERROR(VLOOKUP($A26,'Land Divisions'!$A$3:$Z$45,16,0)/VLOOKUP($A26,'Land Divisions'!$A$3:$Z$45,25,0),"")</f>
        <v>3</v>
      </c>
      <c r="H26" s="120">
        <f ca="1">IFERROR(VLOOKUP($A26,'Land Divisions'!$A$3:$Z$45,17,0)/VLOOKUP($A26,'Land Divisions'!$A$3:$Z$45,25,0),"")</f>
        <v>10</v>
      </c>
      <c r="I26" s="112">
        <f ca="1">IFERROR(VLOOKUP($A26,'Land Divisions'!$A$3:$Z$45,20,0)/VLOOKUP($A26,'Land Divisions'!$A$3:$Z$45,19,0),"")</f>
        <v>0.26</v>
      </c>
      <c r="J26" s="112">
        <f ca="1">VLOOKUP($A26,'Land Divisions'!$A$3:$Z$45,19,0)/$AA26</f>
        <v>0.41666666666666669</v>
      </c>
      <c r="K26" s="112">
        <f ca="1">VLOOKUP($A26,'Land Divisions'!$A$3:$Z$45,20,0)/$AA26</f>
        <v>0.10833333333333334</v>
      </c>
      <c r="L26" s="112">
        <f ca="1">IFERROR(VLOOKUP($A26,'Land Divisions'!$A$3:$Z$45,19,0)/VLOOKUP($A26,'Land Divisions'!$A$3:$Z$45,11,0),"")</f>
        <v>22.727272727272727</v>
      </c>
      <c r="M26" s="112">
        <f ca="1">IFERROR(VLOOKUP($A26,'Land Divisions'!$A$3:$Z$45,20,0)/VLOOKUP($A26,'Land Divisions'!$A$3:$Z$45,11,0),"")</f>
        <v>5.9090909090909092</v>
      </c>
      <c r="N26" s="112">
        <f ca="1">IFERROR(VLOOKUP($A26,'Land Divisions'!$A$3:$Z$45,19,0)/VLOOKUP($A26,'Land Divisions'!$A$3:$Z$45,25,0),"")</f>
        <v>2.5</v>
      </c>
      <c r="O26" s="112">
        <f ca="1">IFERROR(VLOOKUP($A26,'Land Divisions'!$A$3:$Z$45,20,0)/VLOOKUP($A26,'Land Divisions'!$A$3:$Z$45,25,0),"")</f>
        <v>0.65</v>
      </c>
      <c r="P26" s="113">
        <f ca="1">VLOOKUP($A26,'Land Divisions'!$A$3:$Z$45,16,0)</f>
        <v>6</v>
      </c>
      <c r="Q26" s="122">
        <f ca="1">IFERROR(Tableau2[[#This Row],[PRC]]/Tableau2[[#This Row],[ARM]],"")</f>
        <v>1.4666666666666666</v>
      </c>
      <c r="R26" s="122">
        <f ca="1">IFERROR(Tableau2[[#This Row],[ARM]]/Tableau2[[#This Row],[IC]],"")</f>
        <v>5</v>
      </c>
      <c r="S26" s="122">
        <f ca="1">IFERROR(Tableau2[[#This Row],[PRC]]/Tableau2[[#This Row],[IC]],"")</f>
        <v>7.333333333333333</v>
      </c>
      <c r="T26" s="98">
        <f ca="1">VLOOKUP($A26,'Land Divisions'!$A$3:$Z$45,17,0)</f>
        <v>20</v>
      </c>
      <c r="U26" s="98">
        <f ca="1">VLOOKUP($A26,'Land Divisions'!$A$3:$Z$45,19,0)</f>
        <v>5</v>
      </c>
      <c r="V26" s="98">
        <f ca="1">VLOOKUP($A26,'Land Divisions'!$A$3:$Z$45,20,0)</f>
        <v>1.3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60</v>
      </c>
      <c r="Z26" s="98">
        <f ca="1">VLOOKUP($A26,'Land Divisions'!$A$3:$Z$45,22,0)</f>
        <v>88</v>
      </c>
      <c r="AA26" s="98">
        <f>VLOOKUP($A26,'Land Divisions'!$A$3:$CO$45,93,0)</f>
        <v>12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8</v>
      </c>
    </row>
    <row r="27" spans="1:30" x14ac:dyDescent="0.2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 x14ac:dyDescent="0.2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 x14ac:dyDescent="0.2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 x14ac:dyDescent="0.2">
      <c r="A30" s="98" t="s">
        <v>61</v>
      </c>
      <c r="B30" s="120">
        <f ca="1">IFERROR(VLOOKUP($A30,'Land Divisions'!$A$3:$Z$45,17,0)/VLOOKUP($A30,'Land Divisions'!$A$3:$Z$45,16,0),"")</f>
        <v>0.58823529411764708</v>
      </c>
      <c r="C30" s="120">
        <f ca="1">VLOOKUP($A30,'Land Divisions'!$A$3:$Z$45,16,0)/$AA30</f>
        <v>0.81599999999999995</v>
      </c>
      <c r="D30" s="120">
        <f ca="1">VLOOKUP($A30,'Land Divisions'!$A$3:$Z$45,17,0)/$AA30</f>
        <v>0.48</v>
      </c>
      <c r="E30" s="120">
        <f ca="1">IFERROR(VLOOKUP($A30,'Land Divisions'!$A$3:$Z$45,16,0)/VLOOKUP($A30,'Land Divisions'!$A$3:$Z$45,11,0),"")</f>
        <v>68</v>
      </c>
      <c r="F30" s="120">
        <f ca="1">IFERROR(VLOOKUP($A30,'Land Divisions'!$A$3:$Z$45,17,0)/VLOOKUP($A30,'Land Divisions'!$A$3:$Z$45,11,0),"")</f>
        <v>40</v>
      </c>
      <c r="G30" s="120">
        <f ca="1">IFERROR(VLOOKUP($A30,'Land Divisions'!$A$3:$Z$45,16,0)/VLOOKUP($A30,'Land Divisions'!$A$3:$Z$45,25,0),"")</f>
        <v>10.199999999999999</v>
      </c>
      <c r="H30" s="120">
        <f ca="1">IFERROR(VLOOKUP($A30,'Land Divisions'!$A$3:$Z$45,17,0)/VLOOKUP($A30,'Land Divisions'!$A$3:$Z$45,25,0),"")</f>
        <v>6</v>
      </c>
      <c r="I30" s="112">
        <f ca="1">IFERROR(VLOOKUP($A30,'Land Divisions'!$A$3:$Z$45,20,0)/VLOOKUP($A30,'Land Divisions'!$A$3:$Z$45,19,0),"")</f>
        <v>6</v>
      </c>
      <c r="J30" s="112">
        <f ca="1">VLOOKUP($A30,'Land Divisions'!$A$3:$Z$45,19,0)/$AA30</f>
        <v>0.24</v>
      </c>
      <c r="K30" s="112">
        <f ca="1">VLOOKUP($A30,'Land Divisions'!$A$3:$Z$45,20,0)/$AA30</f>
        <v>1.44</v>
      </c>
      <c r="L30" s="112">
        <f ca="1">IFERROR(VLOOKUP($A30,'Land Divisions'!$A$3:$Z$45,19,0)/VLOOKUP($A30,'Land Divisions'!$A$3:$Z$45,11,0),"")</f>
        <v>20</v>
      </c>
      <c r="M30" s="112">
        <f ca="1">IFERROR(VLOOKUP($A30,'Land Divisions'!$A$3:$Z$45,20,0)/VLOOKUP($A30,'Land Divisions'!$A$3:$Z$45,11,0),"")</f>
        <v>120</v>
      </c>
      <c r="N30" s="112">
        <f ca="1">IFERROR(VLOOKUP($A30,'Land Divisions'!$A$3:$Z$45,19,0)/VLOOKUP($A30,'Land Divisions'!$A$3:$Z$45,25,0),"")</f>
        <v>3</v>
      </c>
      <c r="O30" s="112">
        <f ca="1">IFERROR(VLOOKUP($A30,'Land Divisions'!$A$3:$Z$45,20,0)/VLOOKUP($A30,'Land Divisions'!$A$3:$Z$45,25,0),"")</f>
        <v>18</v>
      </c>
      <c r="P30" s="113">
        <f ca="1">VLOOKUP($A30,'Land Divisions'!$A$3:$Z$45,16,0)</f>
        <v>20.399999999999999</v>
      </c>
      <c r="Q30" s="122">
        <f ca="1">IFERROR(Tableau2[[#This Row],[PRC]]/Tableau2[[#This Row],[ARM]],"")</f>
        <v>0.5</v>
      </c>
      <c r="R30" s="122">
        <f ca="1">IFERROR(Tableau2[[#This Row],[ARM]]/Tableau2[[#This Row],[IC]],"")</f>
        <v>2.8</v>
      </c>
      <c r="S30" s="122">
        <f ca="1">IFERROR(Tableau2[[#This Row],[PRC]]/Tableau2[[#This Row],[IC]],"")</f>
        <v>1.4</v>
      </c>
      <c r="T30" s="98">
        <f ca="1">VLOOKUP($A30,'Land Divisions'!$A$3:$Z$45,17,0)</f>
        <v>12</v>
      </c>
      <c r="U30" s="98">
        <f ca="1">VLOOKUP($A30,'Land Divisions'!$A$3:$Z$45,19,0)</f>
        <v>6</v>
      </c>
      <c r="V30" s="98">
        <f ca="1">VLOOKUP($A30,'Land Divisions'!$A$3:$Z$45,20,0)</f>
        <v>36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70</v>
      </c>
      <c r="Z30" s="98">
        <f ca="1">VLOOKUP($A30,'Land Divisions'!$A$3:$Z$45,22,0)</f>
        <v>35</v>
      </c>
      <c r="AA30" s="98">
        <f>VLOOKUP($A30,'Land Divisions'!$A$3:$CO$45,93,0)</f>
        <v>25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5</v>
      </c>
    </row>
    <row r="31" spans="1:30" x14ac:dyDescent="0.2">
      <c r="A31" s="98" t="s">
        <v>48</v>
      </c>
      <c r="B31" s="120">
        <f ca="1">IFERROR(VLOOKUP($A31,'Land Divisions'!$A$3:$Z$45,17,0)/VLOOKUP($A31,'Land Divisions'!$A$3:$Z$45,16,0),"")</f>
        <v>0.33333333333333331</v>
      </c>
      <c r="C31" s="120">
        <f ca="1">VLOOKUP($A31,'Land Divisions'!$A$3:$Z$45,16,0)/$AA31</f>
        <v>0.40909090909090912</v>
      </c>
      <c r="D31" s="120">
        <f ca="1">VLOOKUP($A31,'Land Divisions'!$A$3:$Z$45,17,0)/$AA31</f>
        <v>0.13636363636363635</v>
      </c>
      <c r="E31" s="120">
        <f ca="1">IFERROR(VLOOKUP($A31,'Land Divisions'!$A$3:$Z$45,16,0)/VLOOKUP($A31,'Land Divisions'!$A$3:$Z$45,11,0),"")</f>
        <v>45</v>
      </c>
      <c r="F31" s="120">
        <f ca="1">IFERROR(VLOOKUP($A31,'Land Divisions'!$A$3:$Z$45,17,0)/VLOOKUP($A31,'Land Divisions'!$A$3:$Z$45,11,0),"")</f>
        <v>15</v>
      </c>
      <c r="G31" s="120">
        <f ca="1">IFERROR(VLOOKUP($A31,'Land Divisions'!$A$3:$Z$45,16,0)/VLOOKUP($A31,'Land Divisions'!$A$3:$Z$45,25,0),"")</f>
        <v>4.5</v>
      </c>
      <c r="H31" s="120">
        <f ca="1">IFERROR(VLOOKUP($A31,'Land Divisions'!$A$3:$Z$45,17,0)/VLOOKUP($A31,'Land Divisions'!$A$3:$Z$45,25,0),"")</f>
        <v>1.5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0.22727272727272727</v>
      </c>
      <c r="K31" s="112">
        <f ca="1">VLOOKUP($A31,'Land Divisions'!$A$3:$Z$45,20,0)/$AA31</f>
        <v>0.22727272727272727</v>
      </c>
      <c r="L31" s="112">
        <f ca="1">IFERROR(VLOOKUP($A31,'Land Divisions'!$A$3:$Z$45,19,0)/VLOOKUP($A31,'Land Divisions'!$A$3:$Z$45,11,0),"")</f>
        <v>25</v>
      </c>
      <c r="M31" s="112">
        <f ca="1">IFERROR(VLOOKUP($A31,'Land Divisions'!$A$3:$Z$45,20,0)/VLOOKUP($A31,'Land Divisions'!$A$3:$Z$45,11,0),"")</f>
        <v>25</v>
      </c>
      <c r="N31" s="112">
        <f ca="1">IFERROR(VLOOKUP($A31,'Land Divisions'!$A$3:$Z$45,19,0)/VLOOKUP($A31,'Land Divisions'!$A$3:$Z$45,25,0),"")</f>
        <v>2.5</v>
      </c>
      <c r="O31" s="112">
        <f ca="1">IFERROR(VLOOKUP($A31,'Land Divisions'!$A$3:$Z$45,20,0)/VLOOKUP($A31,'Land Divisions'!$A$3:$Z$45,25,0),"")</f>
        <v>2.5</v>
      </c>
      <c r="P31" s="113">
        <f ca="1">VLOOKUP($A31,'Land Divisions'!$A$3:$Z$45,16,0)</f>
        <v>4.5</v>
      </c>
      <c r="Q31" s="122">
        <f ca="1">IFERROR(Tableau2[[#This Row],[PRC]]/Tableau2[[#This Row],[ARM]],"")</f>
        <v>2</v>
      </c>
      <c r="R31" s="122">
        <f ca="1">IFERROR(Tableau2[[#This Row],[ARM]]/Tableau2[[#This Row],[IC]],"")</f>
        <v>0.90909090909090906</v>
      </c>
      <c r="S31" s="122">
        <f ca="1">IFERROR(Tableau2[[#This Row],[PRC]]/Tableau2[[#This Row],[IC]],"")</f>
        <v>1.8181818181818181</v>
      </c>
      <c r="T31" s="98">
        <f ca="1">VLOOKUP($A31,'Land Divisions'!$A$3:$Z$45,17,0)</f>
        <v>1.5</v>
      </c>
      <c r="U31" s="98">
        <f ca="1">VLOOKUP($A31,'Land Divisions'!$A$3:$Z$45,19,0)</f>
        <v>2.5</v>
      </c>
      <c r="V31" s="98">
        <f ca="1">VLOOKUP($A31,'Land Divisions'!$A$3:$Z$45,20,0)</f>
        <v>2.5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10</v>
      </c>
      <c r="Z31" s="98">
        <f ca="1">VLOOKUP($A31,'Land Divisions'!$A$3:$Z$45,22,0)</f>
        <v>20</v>
      </c>
      <c r="AA31" s="98">
        <f>VLOOKUP($A31,'Land Divisions'!$A$3:$CO$45,93,0)</f>
        <v>11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12</v>
      </c>
    </row>
    <row r="32" spans="1:30" x14ac:dyDescent="0.2">
      <c r="A32" s="98" t="s">
        <v>59</v>
      </c>
      <c r="B32" s="120">
        <f ca="1">IFERROR(VLOOKUP($A32,'Land Divisions'!$A$3:$Z$45,17,0)/VLOOKUP($A32,'Land Divisions'!$A$3:$Z$45,16,0),"")</f>
        <v>0.44444444444444442</v>
      </c>
      <c r="C32" s="120">
        <f ca="1">VLOOKUP($A32,'Land Divisions'!$A$3:$Z$45,16,0)/$AA32</f>
        <v>0.5625</v>
      </c>
      <c r="D32" s="120">
        <f ca="1">VLOOKUP($A32,'Land Divisions'!$A$3:$Z$45,17,0)/$AA32</f>
        <v>0.25</v>
      </c>
      <c r="E32" s="120">
        <f ca="1">IFERROR(VLOOKUP($A32,'Land Divisions'!$A$3:$Z$45,16,0)/VLOOKUP($A32,'Land Divisions'!$A$3:$Z$45,11,0),"")</f>
        <v>67.5</v>
      </c>
      <c r="F32" s="120">
        <f ca="1">IFERROR(VLOOKUP($A32,'Land Divisions'!$A$3:$Z$45,17,0)/VLOOKUP($A32,'Land Divisions'!$A$3:$Z$45,11,0),"")</f>
        <v>30</v>
      </c>
      <c r="G32" s="120">
        <f ca="1">IFERROR(VLOOKUP($A32,'Land Divisions'!$A$3:$Z$45,16,0)/VLOOKUP($A32,'Land Divisions'!$A$3:$Z$45,25,0),"")</f>
        <v>6.75</v>
      </c>
      <c r="H32" s="120">
        <f ca="1">IFERROR(VLOOKUP($A32,'Land Divisions'!$A$3:$Z$45,17,0)/VLOOKUP($A32,'Land Divisions'!$A$3:$Z$45,25,0),"")</f>
        <v>3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0.20833333333333334</v>
      </c>
      <c r="K32" s="112">
        <f ca="1">VLOOKUP($A32,'Land Divisions'!$A$3:$Z$45,20,0)/$AA32</f>
        <v>0.20833333333333334</v>
      </c>
      <c r="L32" s="112">
        <f ca="1">IFERROR(VLOOKUP($A32,'Land Divisions'!$A$3:$Z$45,19,0)/VLOOKUP($A32,'Land Divisions'!$A$3:$Z$45,11,0),"")</f>
        <v>25</v>
      </c>
      <c r="M32" s="112">
        <f ca="1">IFERROR(VLOOKUP($A32,'Land Divisions'!$A$3:$Z$45,20,0)/VLOOKUP($A32,'Land Divisions'!$A$3:$Z$45,11,0),"")</f>
        <v>25</v>
      </c>
      <c r="N32" s="112">
        <f ca="1">IFERROR(VLOOKUP($A32,'Land Divisions'!$A$3:$Z$45,19,0)/VLOOKUP($A32,'Land Divisions'!$A$3:$Z$45,25,0),"")</f>
        <v>2.5</v>
      </c>
      <c r="O32" s="112">
        <f ca="1">IFERROR(VLOOKUP($A32,'Land Divisions'!$A$3:$Z$45,20,0)/VLOOKUP($A32,'Land Divisions'!$A$3:$Z$45,25,0),"")</f>
        <v>2.5</v>
      </c>
      <c r="P32" s="113">
        <f ca="1">VLOOKUP($A32,'Land Divisions'!$A$3:$Z$45,16,0)</f>
        <v>6.75</v>
      </c>
      <c r="Q32" s="122">
        <f ca="1">IFERROR(Tableau2[[#This Row],[PRC]]/Tableau2[[#This Row],[ARM]],"")</f>
        <v>0.88888888888888884</v>
      </c>
      <c r="R32" s="122">
        <f ca="1">IFERROR(Tableau2[[#This Row],[ARM]]/Tableau2[[#This Row],[IC]],"")</f>
        <v>3.75</v>
      </c>
      <c r="S32" s="122">
        <f ca="1">IFERROR(Tableau2[[#This Row],[PRC]]/Tableau2[[#This Row],[IC]],"")</f>
        <v>3.3333333333333335</v>
      </c>
      <c r="T32" s="98">
        <f ca="1">VLOOKUP($A32,'Land Divisions'!$A$3:$Z$45,17,0)</f>
        <v>3</v>
      </c>
      <c r="U32" s="98">
        <f ca="1">VLOOKUP($A32,'Land Divisions'!$A$3:$Z$45,19,0)</f>
        <v>2.5</v>
      </c>
      <c r="V32" s="98">
        <f ca="1">VLOOKUP($A32,'Land Divisions'!$A$3:$Z$45,20,0)</f>
        <v>2.5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45</v>
      </c>
      <c r="Z32" s="98">
        <f ca="1">VLOOKUP($A32,'Land Divisions'!$A$3:$Z$45,22,0)</f>
        <v>40</v>
      </c>
      <c r="AA32" s="98">
        <f>VLOOKUP($A32,'Land Divisions'!$A$3:$CO$45,93,0)</f>
        <v>12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8</v>
      </c>
    </row>
    <row r="33" spans="1:30" x14ac:dyDescent="0.2">
      <c r="A33" s="98" t="s">
        <v>67</v>
      </c>
      <c r="B33" s="120">
        <f ca="1">IFERROR(VLOOKUP($A33,'Land Divisions'!$A$3:$Z$45,17,0)/VLOOKUP($A33,'Land Divisions'!$A$3:$Z$45,16,0),"")</f>
        <v>1.4285714285714285E-2</v>
      </c>
      <c r="C33" s="120">
        <f ca="1">VLOOKUP($A33,'Land Divisions'!$A$3:$Z$45,16,0)/$AA33</f>
        <v>2.8</v>
      </c>
      <c r="D33" s="120">
        <f ca="1">VLOOKUP($A33,'Land Divisions'!$A$3:$Z$45,17,0)/$AA33</f>
        <v>0.04</v>
      </c>
      <c r="E33" s="120">
        <f ca="1">IFERROR(VLOOKUP($A33,'Land Divisions'!$A$3:$Z$45,16,0)/VLOOKUP($A33,'Land Divisions'!$A$3:$Z$45,11,0),"")</f>
        <v>116.66666666666667</v>
      </c>
      <c r="F33" s="120">
        <f ca="1">IFERROR(VLOOKUP($A33,'Land Divisions'!$A$3:$Z$45,17,0)/VLOOKUP($A33,'Land Divisions'!$A$3:$Z$45,11,0),"")</f>
        <v>1.6666666666666667</v>
      </c>
      <c r="G33" s="120">
        <f ca="1">IFERROR(VLOOKUP($A33,'Land Divisions'!$A$3:$Z$45,16,0)/VLOOKUP($A33,'Land Divisions'!$A$3:$Z$45,25,0),"")</f>
        <v>23.333333333333332</v>
      </c>
      <c r="H33" s="120">
        <f ca="1">IFERROR(VLOOKUP($A33,'Land Divisions'!$A$3:$Z$45,17,0)/VLOOKUP($A33,'Land Divisions'!$A$3:$Z$45,25,0),"")</f>
        <v>0.33333333333333331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0.16</v>
      </c>
      <c r="K33" s="112">
        <f ca="1">VLOOKUP($A33,'Land Divisions'!$A$3:$Z$45,20,0)/$AA33</f>
        <v>0.08</v>
      </c>
      <c r="L33" s="112">
        <f ca="1">IFERROR(VLOOKUP($A33,'Land Divisions'!$A$3:$Z$45,19,0)/VLOOKUP($A33,'Land Divisions'!$A$3:$Z$45,11,0),"")</f>
        <v>6.666666666666667</v>
      </c>
      <c r="M33" s="112">
        <f ca="1">IFERROR(VLOOKUP($A33,'Land Divisions'!$A$3:$Z$45,20,0)/VLOOKUP($A33,'Land Divisions'!$A$3:$Z$45,11,0),"")</f>
        <v>3.3333333333333335</v>
      </c>
      <c r="N33" s="112">
        <f ca="1">IFERROR(VLOOKUP($A33,'Land Divisions'!$A$3:$Z$45,19,0)/VLOOKUP($A33,'Land Divisions'!$A$3:$Z$45,25,0),"")</f>
        <v>1.3333333333333333</v>
      </c>
      <c r="O33" s="112">
        <f ca="1">IFERROR(VLOOKUP($A33,'Land Divisions'!$A$3:$Z$45,20,0)/VLOOKUP($A33,'Land Divisions'!$A$3:$Z$45,25,0),"")</f>
        <v>0.66666666666666663</v>
      </c>
      <c r="P33" s="113">
        <f ca="1">VLOOKUP($A33,'Land Divisions'!$A$3:$Z$45,16,0)</f>
        <v>70</v>
      </c>
      <c r="Q33" s="122">
        <f ca="1">IFERROR(Tableau2[[#This Row],[PRC]]/Tableau2[[#This Row],[ARM]],"")</f>
        <v>0.17777777777777778</v>
      </c>
      <c r="R33" s="122">
        <f ca="1">IFERROR(Tableau2[[#This Row],[ARM]]/Tableau2[[#This Row],[IC]],"")</f>
        <v>1.8</v>
      </c>
      <c r="S33" s="122">
        <f ca="1">IFERROR(Tableau2[[#This Row],[PRC]]/Tableau2[[#This Row],[IC]],"")</f>
        <v>0.32</v>
      </c>
      <c r="T33" s="98">
        <f ca="1">VLOOKUP($A33,'Land Divisions'!$A$3:$Z$45,17,0)</f>
        <v>1</v>
      </c>
      <c r="U33" s="98">
        <f ca="1">VLOOKUP($A33,'Land Divisions'!$A$3:$Z$45,19,0)</f>
        <v>4</v>
      </c>
      <c r="V33" s="98">
        <f ca="1">VLOOKUP($A33,'Land Divisions'!$A$3:$Z$45,20,0)</f>
        <v>2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45</v>
      </c>
      <c r="Z33" s="98">
        <f ca="1">VLOOKUP($A33,'Land Divisions'!$A$3:$Z$45,22,0)</f>
        <v>8</v>
      </c>
      <c r="AA33" s="98">
        <f>VLOOKUP($A33,'Land Divisions'!$A$3:$CO$45,93,0)</f>
        <v>25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5</v>
      </c>
    </row>
    <row r="34" spans="1:30" x14ac:dyDescent="0.2">
      <c r="A34" s="98" t="s">
        <v>64</v>
      </c>
      <c r="B34" s="120">
        <f ca="1">IFERROR(VLOOKUP($A34,'Land Divisions'!$A$3:$Z$45,17,0)/VLOOKUP($A34,'Land Divisions'!$A$3:$Z$45,16,0),"")</f>
        <v>3.4722222222222228</v>
      </c>
      <c r="C34" s="120">
        <f ca="1">VLOOKUP($A34,'Land Divisions'!$A$3:$Z$45,16,0)/$AA34</f>
        <v>0.28799999999999998</v>
      </c>
      <c r="D34" s="120">
        <f ca="1">VLOOKUP($A34,'Land Divisions'!$A$3:$Z$45,17,0)/$AA34</f>
        <v>1</v>
      </c>
      <c r="E34" s="120">
        <f ca="1">IFERROR(VLOOKUP($A34,'Land Divisions'!$A$3:$Z$45,16,0)/VLOOKUP($A34,'Land Divisions'!$A$3:$Z$45,11,0),"")</f>
        <v>24</v>
      </c>
      <c r="F34" s="120">
        <f ca="1">IFERROR(VLOOKUP($A34,'Land Divisions'!$A$3:$Z$45,17,0)/VLOOKUP($A34,'Land Divisions'!$A$3:$Z$45,11,0),"")</f>
        <v>83.333333333333343</v>
      </c>
      <c r="G34" s="120">
        <f ca="1">IFERROR(VLOOKUP($A34,'Land Divisions'!$A$3:$Z$45,16,0)/VLOOKUP($A34,'Land Divisions'!$A$3:$Z$45,25,0),"")</f>
        <v>3.5999999999999996</v>
      </c>
      <c r="H34" s="120">
        <f ca="1">IFERROR(VLOOKUP($A34,'Land Divisions'!$A$3:$Z$45,17,0)/VLOOKUP($A34,'Land Divisions'!$A$3:$Z$45,25,0),"")</f>
        <v>12.5</v>
      </c>
      <c r="I34" s="112">
        <f ca="1">IFERROR(VLOOKUP($A34,'Land Divisions'!$A$3:$Z$45,20,0)/VLOOKUP($A34,'Land Divisions'!$A$3:$Z$45,19,0),"")</f>
        <v>0.25</v>
      </c>
      <c r="J34" s="112">
        <f ca="1">VLOOKUP($A34,'Land Divisions'!$A$3:$Z$45,19,0)/$AA34</f>
        <v>0.16</v>
      </c>
      <c r="K34" s="112">
        <f ca="1">VLOOKUP($A34,'Land Divisions'!$A$3:$Z$45,20,0)/$AA34</f>
        <v>0.04</v>
      </c>
      <c r="L34" s="112">
        <f ca="1">IFERROR(VLOOKUP($A34,'Land Divisions'!$A$3:$Z$45,19,0)/VLOOKUP($A34,'Land Divisions'!$A$3:$Z$45,11,0),"")</f>
        <v>13.333333333333334</v>
      </c>
      <c r="M34" s="112">
        <f ca="1">IFERROR(VLOOKUP($A34,'Land Divisions'!$A$3:$Z$45,20,0)/VLOOKUP($A34,'Land Divisions'!$A$3:$Z$45,11,0),"")</f>
        <v>3.3333333333333335</v>
      </c>
      <c r="N34" s="112">
        <f ca="1">IFERROR(VLOOKUP($A34,'Land Divisions'!$A$3:$Z$45,19,0)/VLOOKUP($A34,'Land Divisions'!$A$3:$Z$45,25,0),"")</f>
        <v>2</v>
      </c>
      <c r="O34" s="112">
        <f ca="1">IFERROR(VLOOKUP($A34,'Land Divisions'!$A$3:$Z$45,20,0)/VLOOKUP($A34,'Land Divisions'!$A$3:$Z$45,25,0),"")</f>
        <v>0.5</v>
      </c>
      <c r="P34" s="113">
        <f ca="1">VLOOKUP($A34,'Land Divisions'!$A$3:$Z$45,16,0)</f>
        <v>7.1999999999999993</v>
      </c>
      <c r="Q34" s="122">
        <f ca="1">IFERROR(Tableau2[[#This Row],[PRC]]/Tableau2[[#This Row],[ARM]],"")</f>
        <v>1.3714285714285714</v>
      </c>
      <c r="R34" s="122">
        <f ca="1">IFERROR(Tableau2[[#This Row],[ARM]]/Tableau2[[#This Row],[IC]],"")</f>
        <v>2.8</v>
      </c>
      <c r="S34" s="122">
        <f ca="1">IFERROR(Tableau2[[#This Row],[PRC]]/Tableau2[[#This Row],[IC]],"")</f>
        <v>3.84</v>
      </c>
      <c r="T34" s="98">
        <f ca="1">VLOOKUP($A34,'Land Divisions'!$A$3:$Z$45,17,0)</f>
        <v>25</v>
      </c>
      <c r="U34" s="98">
        <f ca="1">VLOOKUP($A34,'Land Divisions'!$A$3:$Z$45,19,0)</f>
        <v>4</v>
      </c>
      <c r="V34" s="98">
        <f ca="1">VLOOKUP($A34,'Land Divisions'!$A$3:$Z$45,20,0)</f>
        <v>1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70</v>
      </c>
      <c r="Z34" s="98">
        <f ca="1">VLOOKUP($A34,'Land Divisions'!$A$3:$Z$45,22,0)</f>
        <v>96</v>
      </c>
      <c r="AA34" s="98">
        <f>VLOOKUP($A34,'Land Divisions'!$A$3:$CO$45,93,0)</f>
        <v>25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5</v>
      </c>
    </row>
    <row r="35" spans="1:30" x14ac:dyDescent="0.2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 x14ac:dyDescent="0.2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 x14ac:dyDescent="0.2">
      <c r="A37" s="98" t="s">
        <v>68</v>
      </c>
      <c r="B37" s="120">
        <f ca="1">IFERROR(VLOOKUP($A37,'Land Divisions'!$A$3:$Z$45,17,0)/VLOOKUP($A37,'Land Divisions'!$A$3:$Z$45,16,0),"")</f>
        <v>0.59259259259259256</v>
      </c>
      <c r="C37" s="120">
        <f ca="1">VLOOKUP($A37,'Land Divisions'!$A$3:$Z$45,16,0)/$AA37</f>
        <v>0.27</v>
      </c>
      <c r="D37" s="120">
        <f ca="1">VLOOKUP($A37,'Land Divisions'!$A$3:$Z$45,17,0)/$AA37</f>
        <v>0.16</v>
      </c>
      <c r="E37" s="120">
        <f ca="1">IFERROR(VLOOKUP($A37,'Land Divisions'!$A$3:$Z$45,16,0)/VLOOKUP($A37,'Land Divisions'!$A$3:$Z$45,11,0),"")</f>
        <v>67.5</v>
      </c>
      <c r="F37" s="120">
        <f ca="1">IFERROR(VLOOKUP($A37,'Land Divisions'!$A$3:$Z$45,17,0)/VLOOKUP($A37,'Land Divisions'!$A$3:$Z$45,11,0),"")</f>
        <v>40</v>
      </c>
      <c r="G37" s="120">
        <f ca="1">IFERROR(VLOOKUP($A37,'Land Divisions'!$A$3:$Z$45,16,0)/VLOOKUP($A37,'Land Divisions'!$A$3:$Z$45,25,0),"")</f>
        <v>6.75</v>
      </c>
      <c r="H37" s="120">
        <f ca="1">IFERROR(VLOOKUP($A37,'Land Divisions'!$A$3:$Z$45,17,0)/VLOOKUP($A37,'Land Divisions'!$A$3:$Z$45,25,0),"")</f>
        <v>4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0.08</v>
      </c>
      <c r="K37" s="112">
        <f ca="1">VLOOKUP($A37,'Land Divisions'!$A$3:$Z$45,20,0)/$AA37</f>
        <v>0.08</v>
      </c>
      <c r="L37" s="112">
        <f ca="1">IFERROR(VLOOKUP($A37,'Land Divisions'!$A$3:$Z$45,19,0)/VLOOKUP($A37,'Land Divisions'!$A$3:$Z$45,11,0),"")</f>
        <v>20</v>
      </c>
      <c r="M37" s="112">
        <f ca="1">IFERROR(VLOOKUP($A37,'Land Divisions'!$A$3:$Z$45,20,0)/VLOOKUP($A37,'Land Divisions'!$A$3:$Z$45,11,0),"")</f>
        <v>20</v>
      </c>
      <c r="N37" s="112">
        <f ca="1">IFERROR(VLOOKUP($A37,'Land Divisions'!$A$3:$Z$45,19,0)/VLOOKUP($A37,'Land Divisions'!$A$3:$Z$45,25,0),"")</f>
        <v>2</v>
      </c>
      <c r="O37" s="112">
        <f ca="1">IFERROR(VLOOKUP($A37,'Land Divisions'!$A$3:$Z$45,20,0)/VLOOKUP($A37,'Land Divisions'!$A$3:$Z$45,25,0),"")</f>
        <v>2</v>
      </c>
      <c r="P37" s="113">
        <f ca="1">VLOOKUP($A37,'Land Divisions'!$A$3:$Z$45,16,0)</f>
        <v>6.75</v>
      </c>
      <c r="Q37" s="122">
        <f ca="1">IFERROR(Tableau2[[#This Row],[PRC]]/Tableau2[[#This Row],[ARM]],"")</f>
        <v>0.55555555555555558</v>
      </c>
      <c r="R37" s="122">
        <f ca="1">IFERROR(Tableau2[[#This Row],[ARM]]/Tableau2[[#This Row],[IC]],"")</f>
        <v>1.8</v>
      </c>
      <c r="S37" s="122">
        <f ca="1">IFERROR(Tableau2[[#This Row],[PRC]]/Tableau2[[#This Row],[IC]],"")</f>
        <v>1</v>
      </c>
      <c r="T37" s="98">
        <f ca="1">VLOOKUP($A37,'Land Divisions'!$A$3:$Z$45,17,0)</f>
        <v>4</v>
      </c>
      <c r="U37" s="98">
        <f ca="1">VLOOKUP($A37,'Land Divisions'!$A$3:$Z$45,19,0)</f>
        <v>2</v>
      </c>
      <c r="V37" s="98">
        <f ca="1">VLOOKUP($A37,'Land Divisions'!$A$3:$Z$45,20,0)</f>
        <v>2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45</v>
      </c>
      <c r="Z37" s="98">
        <f ca="1">VLOOKUP($A37,'Land Divisions'!$A$3:$Z$45,22,0)</f>
        <v>25</v>
      </c>
      <c r="AA37" s="98">
        <f>VLOOKUP($A37,'Land Divisions'!$A$3:$CO$45,93,0)</f>
        <v>25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5</v>
      </c>
    </row>
    <row r="38" spans="1:30" x14ac:dyDescent="0.2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 x14ac:dyDescent="0.2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 x14ac:dyDescent="0.2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 x14ac:dyDescent="0.2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 x14ac:dyDescent="0.2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 x14ac:dyDescent="0.2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 x14ac:dyDescent="0.2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 x14ac:dyDescent="0.2">
      <c r="L48" s="113"/>
      <c r="M48" s="113"/>
    </row>
    <row r="49" spans="12:24" x14ac:dyDescent="0.2">
      <c r="L49" s="113"/>
      <c r="M49" s="113"/>
    </row>
    <row r="51" spans="12:24" x14ac:dyDescent="0.2">
      <c r="L51" s="113"/>
      <c r="M51" s="113"/>
      <c r="N51" s="113"/>
      <c r="O51" s="113"/>
      <c r="W51"/>
      <c r="X51"/>
    </row>
    <row r="52" spans="12:24" x14ac:dyDescent="0.2">
      <c r="L52" s="113"/>
      <c r="M52" s="113"/>
      <c r="N52" s="113"/>
      <c r="O52" s="113"/>
      <c r="W52"/>
      <c r="X52"/>
    </row>
    <row r="53" spans="12:24" x14ac:dyDescent="0.2">
      <c r="L53" s="113"/>
      <c r="M53" s="113"/>
      <c r="N53" s="113"/>
      <c r="O53" s="113"/>
      <c r="W53"/>
      <c r="X53"/>
    </row>
    <row r="54" spans="12:24" x14ac:dyDescent="0.2">
      <c r="L54" s="113"/>
      <c r="M54" s="113"/>
      <c r="N54" s="113"/>
      <c r="O54" s="113"/>
      <c r="W54"/>
      <c r="X54"/>
    </row>
    <row r="55" spans="12:24" x14ac:dyDescent="0.2">
      <c r="L55" s="113"/>
      <c r="M55" s="113"/>
      <c r="N55" s="113"/>
      <c r="O55" s="113"/>
      <c r="W55"/>
      <c r="X55"/>
    </row>
    <row r="56" spans="12:24" x14ac:dyDescent="0.2">
      <c r="L56" s="113"/>
      <c r="M56" s="113"/>
      <c r="N56" s="113"/>
      <c r="O56" s="113"/>
      <c r="W56"/>
      <c r="X56"/>
    </row>
    <row r="57" spans="12:24" x14ac:dyDescent="0.2">
      <c r="L57" s="113"/>
      <c r="M57" s="113"/>
      <c r="N57" s="113"/>
      <c r="O57" s="113"/>
      <c r="W57"/>
      <c r="X57"/>
    </row>
    <row r="58" spans="12:24" x14ac:dyDescent="0.2">
      <c r="L58" s="113"/>
      <c r="M58" s="113"/>
      <c r="N58" s="113"/>
      <c r="O58" s="113"/>
      <c r="W58"/>
      <c r="X58"/>
    </row>
    <row r="59" spans="12:24" x14ac:dyDescent="0.2">
      <c r="L59" s="113"/>
      <c r="M59" s="113"/>
      <c r="N59" s="113"/>
      <c r="O59" s="113"/>
      <c r="W59"/>
      <c r="X59"/>
    </row>
    <row r="60" spans="12:24" x14ac:dyDescent="0.2">
      <c r="L60" s="113"/>
      <c r="M60" s="113"/>
      <c r="N60" s="113"/>
      <c r="O60" s="113"/>
      <c r="W60"/>
      <c r="X60"/>
    </row>
    <row r="61" spans="12:24" x14ac:dyDescent="0.2">
      <c r="L61" s="113"/>
      <c r="M61" s="113"/>
      <c r="N61" s="113"/>
      <c r="O61" s="113"/>
      <c r="W61"/>
      <c r="X61"/>
    </row>
    <row r="62" spans="12:24" x14ac:dyDescent="0.2">
      <c r="L62" s="113"/>
      <c r="M62" s="113"/>
      <c r="N62" s="113"/>
      <c r="O62" s="113"/>
      <c r="W62"/>
      <c r="X62"/>
    </row>
    <row r="63" spans="12:24" x14ac:dyDescent="0.2">
      <c r="L63" s="113"/>
      <c r="M63" s="113"/>
      <c r="N63" s="113"/>
      <c r="O63" s="113"/>
      <c r="W63"/>
      <c r="X63"/>
    </row>
    <row r="64" spans="12:24" x14ac:dyDescent="0.2">
      <c r="L64" s="113"/>
      <c r="M64" s="113"/>
      <c r="N64" s="113"/>
      <c r="O64" s="113"/>
      <c r="W64"/>
      <c r="X64"/>
    </row>
    <row r="65" spans="12:24" x14ac:dyDescent="0.2">
      <c r="L65" s="113"/>
      <c r="M65" s="113"/>
      <c r="N65" s="113"/>
      <c r="O65" s="113"/>
      <c r="W65"/>
      <c r="X65"/>
    </row>
    <row r="66" spans="12:24" x14ac:dyDescent="0.2">
      <c r="L66" s="113"/>
      <c r="M66" s="113"/>
      <c r="N66" s="113"/>
      <c r="O66" s="113"/>
      <c r="W66"/>
      <c r="X66"/>
    </row>
    <row r="67" spans="12:24" x14ac:dyDescent="0.2">
      <c r="L67" s="113"/>
      <c r="M67" s="113"/>
      <c r="N67" s="113"/>
      <c r="O67" s="113"/>
      <c r="W67"/>
      <c r="X67"/>
    </row>
    <row r="68" spans="12:24" x14ac:dyDescent="0.2">
      <c r="L68" s="113"/>
      <c r="M68" s="113"/>
      <c r="N68" s="113"/>
      <c r="O68" s="113"/>
      <c r="W68"/>
      <c r="X68"/>
    </row>
    <row r="69" spans="12:24" x14ac:dyDescent="0.2">
      <c r="L69" s="113"/>
      <c r="M69" s="113"/>
      <c r="N69" s="113"/>
      <c r="O69" s="113"/>
      <c r="W69"/>
      <c r="X69"/>
    </row>
    <row r="70" spans="12:24" x14ac:dyDescent="0.2">
      <c r="L70" s="113"/>
      <c r="M70" s="113"/>
      <c r="N70" s="113"/>
      <c r="O70" s="113"/>
      <c r="W70"/>
      <c r="X70"/>
    </row>
    <row r="71" spans="12:24" x14ac:dyDescent="0.2">
      <c r="L71" s="113"/>
      <c r="M71" s="113"/>
      <c r="N71" s="113"/>
      <c r="O71" s="113"/>
      <c r="W71"/>
      <c r="X71"/>
    </row>
    <row r="72" spans="12:24" x14ac:dyDescent="0.2">
      <c r="L72" s="113"/>
      <c r="M72" s="113"/>
      <c r="N72" s="113"/>
      <c r="O72" s="113"/>
      <c r="W72"/>
      <c r="X72"/>
    </row>
    <row r="73" spans="12:24" x14ac:dyDescent="0.2">
      <c r="L73" s="113"/>
      <c r="M73" s="113"/>
      <c r="N73" s="113"/>
      <c r="O73" s="113"/>
      <c r="W73"/>
      <c r="X73"/>
    </row>
    <row r="74" spans="12:24" x14ac:dyDescent="0.2">
      <c r="L74" s="113"/>
      <c r="M74" s="113"/>
      <c r="N74" s="113"/>
      <c r="O74" s="113"/>
      <c r="W74"/>
      <c r="X74"/>
    </row>
    <row r="75" spans="12:24" x14ac:dyDescent="0.2">
      <c r="L75" s="113"/>
      <c r="M75" s="113"/>
      <c r="N75" s="113"/>
      <c r="O75" s="113"/>
      <c r="W75"/>
      <c r="X75"/>
    </row>
    <row r="76" spans="12:24" x14ac:dyDescent="0.2">
      <c r="L76" s="113"/>
      <c r="M76" s="113"/>
      <c r="N76" s="113"/>
      <c r="O76" s="113"/>
      <c r="W76"/>
      <c r="X76"/>
    </row>
    <row r="77" spans="12:24" x14ac:dyDescent="0.2">
      <c r="L77" s="113"/>
      <c r="M77" s="113"/>
      <c r="N77" s="113"/>
      <c r="O77" s="113"/>
      <c r="W77"/>
      <c r="X77"/>
    </row>
    <row r="78" spans="12:24" x14ac:dyDescent="0.2">
      <c r="L78" s="113"/>
      <c r="M78" s="113"/>
      <c r="N78" s="113"/>
      <c r="O78" s="113"/>
      <c r="W78"/>
      <c r="X78"/>
    </row>
    <row r="79" spans="12:24" x14ac:dyDescent="0.2">
      <c r="L79" s="113"/>
      <c r="M79" s="113"/>
      <c r="N79" s="113"/>
      <c r="O79" s="113"/>
      <c r="W79"/>
      <c r="X79"/>
    </row>
    <row r="80" spans="12:24" x14ac:dyDescent="0.2">
      <c r="L80" s="113"/>
      <c r="M80" s="113"/>
      <c r="N80" s="113"/>
      <c r="O80" s="113"/>
      <c r="W80"/>
      <c r="X80"/>
    </row>
    <row r="81" spans="12:24" x14ac:dyDescent="0.2">
      <c r="L81" s="113"/>
      <c r="M81" s="113"/>
      <c r="N81" s="113"/>
      <c r="O81" s="113"/>
      <c r="W81"/>
      <c r="X81"/>
    </row>
    <row r="82" spans="12:24" x14ac:dyDescent="0.2">
      <c r="L82" s="113"/>
      <c r="M82" s="113"/>
      <c r="N82" s="113"/>
      <c r="O82" s="113"/>
      <c r="W82"/>
      <c r="X82"/>
    </row>
    <row r="83" spans="12:24" x14ac:dyDescent="0.2">
      <c r="L83" s="113"/>
      <c r="M83" s="113"/>
      <c r="N83" s="113"/>
      <c r="O83" s="113"/>
      <c r="W83"/>
      <c r="X83"/>
    </row>
    <row r="84" spans="12:24" x14ac:dyDescent="0.2">
      <c r="L84" s="113"/>
      <c r="M84" s="113"/>
      <c r="N84" s="113"/>
      <c r="O84" s="113"/>
      <c r="W84"/>
      <c r="X84"/>
    </row>
    <row r="85" spans="12:24" x14ac:dyDescent="0.2">
      <c r="L85" s="113"/>
      <c r="M85" s="113"/>
      <c r="N85" s="113"/>
      <c r="O85" s="113"/>
      <c r="W85"/>
      <c r="X85"/>
    </row>
    <row r="86" spans="12:24" x14ac:dyDescent="0.2">
      <c r="L86" s="113"/>
      <c r="M86" s="113"/>
      <c r="N86" s="113"/>
      <c r="O86" s="113"/>
      <c r="W86"/>
      <c r="X86"/>
    </row>
    <row r="87" spans="12:24" x14ac:dyDescent="0.2">
      <c r="L87" s="113"/>
      <c r="M87" s="113"/>
      <c r="N87" s="113"/>
      <c r="O87" s="113"/>
      <c r="W87"/>
      <c r="X87"/>
    </row>
    <row r="88" spans="12:24" x14ac:dyDescent="0.2">
      <c r="L88" s="113"/>
      <c r="M88" s="113"/>
      <c r="N88" s="113"/>
      <c r="O88" s="113"/>
      <c r="W88"/>
      <c r="X88"/>
    </row>
    <row r="89" spans="12:24" x14ac:dyDescent="0.2">
      <c r="L89" s="113"/>
      <c r="M89" s="113"/>
      <c r="N89" s="113"/>
      <c r="O89" s="113"/>
      <c r="W89"/>
      <c r="X89"/>
    </row>
    <row r="90" spans="12:24" x14ac:dyDescent="0.2">
      <c r="L90" s="113"/>
      <c r="M90" s="113"/>
      <c r="N90" s="113"/>
      <c r="O90" s="113"/>
      <c r="W90"/>
      <c r="X90"/>
    </row>
    <row r="91" spans="12:24" x14ac:dyDescent="0.2">
      <c r="L91" s="113"/>
      <c r="M91" s="113"/>
      <c r="N91" s="113"/>
      <c r="O91" s="113"/>
      <c r="W91"/>
      <c r="X91"/>
    </row>
    <row r="92" spans="12:24" x14ac:dyDescent="0.2">
      <c r="L92" s="113"/>
      <c r="M92" s="113"/>
      <c r="N92" s="113"/>
      <c r="O92" s="113"/>
      <c r="W92"/>
      <c r="X92"/>
    </row>
    <row r="93" spans="12:24" x14ac:dyDescent="0.2">
      <c r="L93" s="113"/>
      <c r="M93" s="113"/>
      <c r="N93" s="113"/>
      <c r="O93" s="113"/>
      <c r="W93"/>
      <c r="X93"/>
    </row>
    <row r="94" spans="12:24" x14ac:dyDescent="0.2">
      <c r="L94" s="113"/>
      <c r="M94" s="113"/>
      <c r="N94" s="113"/>
      <c r="O94" s="113"/>
      <c r="W94"/>
      <c r="X94"/>
    </row>
    <row r="95" spans="12:24" x14ac:dyDescent="0.2">
      <c r="L95" s="113"/>
      <c r="M95" s="113"/>
      <c r="N95" s="113"/>
      <c r="O95" s="113"/>
      <c r="W95"/>
      <c r="X95"/>
    </row>
    <row r="96" spans="12:24" x14ac:dyDescent="0.2">
      <c r="L96" s="113"/>
      <c r="M96" s="113"/>
      <c r="N96" s="113"/>
      <c r="O96" s="113"/>
      <c r="W96"/>
      <c r="X96"/>
    </row>
    <row r="97" spans="12:24" x14ac:dyDescent="0.2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B1" activePane="topRight" state="frozen"/>
      <selection pane="topRight" activeCell="A12" sqref="A12:XFD12"/>
    </sheetView>
  </sheetViews>
  <sheetFormatPr baseColWidth="10" defaultRowHeight="15" x14ac:dyDescent="0.2"/>
  <cols>
    <col min="1" max="1" width="22.83203125" style="123" bestFit="1" customWidth="1"/>
    <col min="2" max="2" width="6.5" style="125" bestFit="1" customWidth="1"/>
    <col min="3" max="8" width="6.5" style="130" bestFit="1" customWidth="1"/>
    <col min="9" max="9" width="6.5" style="125" bestFit="1" customWidth="1"/>
    <col min="10" max="11" width="6.5" style="130" bestFit="1" customWidth="1"/>
    <col min="12" max="12" width="6.6640625" style="130" bestFit="1" customWidth="1"/>
    <col min="13" max="15" width="6.5" style="130" bestFit="1" customWidth="1"/>
    <col min="16" max="16" width="6.5" style="125" bestFit="1" customWidth="1"/>
    <col min="17" max="18" width="6.5" style="130" bestFit="1" customWidth="1"/>
    <col min="19" max="20" width="6.5" style="110" bestFit="1" customWidth="1"/>
    <col min="21" max="24" width="6.5" style="109" bestFit="1" customWidth="1"/>
    <col min="25" max="27" width="6.5" style="126" bestFit="1" customWidth="1"/>
    <col min="28" max="30" width="6.5" style="108" bestFit="1" customWidth="1"/>
    <col min="31" max="33" width="6.5" bestFit="1" customWidth="1"/>
  </cols>
  <sheetData>
    <row r="1" spans="1:30" s="127" customFormat="1" ht="63" x14ac:dyDescent="0.2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x14ac:dyDescent="0.2">
      <c r="A2" s="123" t="s">
        <v>236</v>
      </c>
      <c r="B2" s="124">
        <f ca="1">IFERROR(VLOOKUP($A2,'Land Divisions'!$A$3:$Z$45,17,0)/VLOOKUP($A2,'Land Divisions'!$A$3:$Z$45,16,0),"")</f>
        <v>0.61728395061728392</v>
      </c>
      <c r="C2" s="130">
        <f ca="1">VLOOKUP($A2,'Land Divisions'!$A$3:$Z$45,16,0)/$AB2</f>
        <v>0.95294117647058829</v>
      </c>
      <c r="D2" s="130">
        <f ca="1">VLOOKUP($A2,'Land Divisions'!$A$3:$Z$45,17,0)/$AB2</f>
        <v>0.58823529411764708</v>
      </c>
      <c r="E2" s="130">
        <f ca="1">IFERROR(VLOOKUP($A2,'Land Divisions'!$A$3:$Z$45,16,0)/VLOOKUP($A2,'Land Divisions'!$A$3:$Z$45,11,0),"")</f>
        <v>67.5</v>
      </c>
      <c r="F2" s="130">
        <f ca="1">IFERROR(VLOOKUP($A2,'Land Divisions'!$A$3:$Z$45,17,0)/VLOOKUP($A2,'Land Divisions'!$A$3:$Z$45,11,0),"")</f>
        <v>41.666666666666671</v>
      </c>
      <c r="G2" s="130">
        <f ca="1">IFERROR(VLOOKUP($A2,'Land Divisions'!$A$3:$Z$45,16,0)/VLOOKUP($A2,'Land Divisions'!$A$3:$Z$45,25,0),"")</f>
        <v>6.0750000000000002</v>
      </c>
      <c r="H2" s="130">
        <f ca="1">IFERROR(VLOOKUP($A2,'Land Divisions'!$A$3:$Z$45,17,0)/VLOOKUP($A2,'Land Divisions'!$A$3:$Z$45,25,0),"")</f>
        <v>3.75</v>
      </c>
      <c r="I2" s="124">
        <f ca="1">IFERROR(VLOOKUP($A2,'Land Divisions'!$A$3:$Z$45,20,0)/VLOOKUP($A2,'Land Divisions'!$A$3:$Z$45,19,0),"")</f>
        <v>0.12535612535612536</v>
      </c>
      <c r="J2" s="130">
        <f ca="1">VLOOKUP($A2,'Land Divisions'!$A$3:$Z$45,19,0)/$AB2</f>
        <v>5.5058823529411764</v>
      </c>
      <c r="K2" s="130">
        <f ca="1">VLOOKUP($A2,'Land Divisions'!$A$3:$Z$45,20,0)/$AB2</f>
        <v>0.69019607843137265</v>
      </c>
      <c r="L2" s="130">
        <f ca="1">IFERROR(VLOOKUP($A2,'Land Divisions'!$A$3:$Z$45,19,0)/VLOOKUP($A2,'Land Divisions'!$A$3:$Z$45,11,0),"")</f>
        <v>390.00000000000006</v>
      </c>
      <c r="M2" s="130">
        <f ca="1">IFERROR(VLOOKUP($A2,'Land Divisions'!$A$3:$Z$45,20,0)/VLOOKUP($A2,'Land Divisions'!$A$3:$Z$45,11,0),"")</f>
        <v>48.888888888888893</v>
      </c>
      <c r="N2" s="130">
        <f ca="1">IFERROR(VLOOKUP($A2,'Land Divisions'!$A$3:$Z$45,19,0)/VLOOKUP($A2,'Land Divisions'!$A$3:$Z$45,25,0),"")</f>
        <v>35.1</v>
      </c>
      <c r="O2" s="130">
        <f ca="1">IFERROR(VLOOKUP($A2,'Land Divisions'!$A$3:$Z$45,20,0)/VLOOKUP($A2,'Land Divisions'!$A$3:$Z$45,25,0),"")</f>
        <v>4.4000000000000004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6.666666666666667</v>
      </c>
      <c r="S2" s="110">
        <f ca="1">VLOOKUP($A2,'Land Divisions'!$A$3:$Z$45,4,0)</f>
        <v>30</v>
      </c>
      <c r="T2" s="110">
        <f ca="1">VLOOKUP($A2,'Land Divisions'!$A$3:$Z$45,5,0)</f>
        <v>60</v>
      </c>
      <c r="U2" s="109">
        <f ca="1">VLOOKUP($A2,'Land Divisions'!$A$3:$Z$45,16,0)</f>
        <v>12.15</v>
      </c>
      <c r="V2" s="109">
        <f ca="1">VLOOKUP($A2,'Land Divisions'!$A$3:$Z$45,17,0)</f>
        <v>7.5</v>
      </c>
      <c r="W2" s="109">
        <f ca="1">VLOOKUP($A2,'Land Divisions'!$A$3:$Z$45,19,0)</f>
        <v>70.2</v>
      </c>
      <c r="X2" s="109">
        <f ca="1">VLOOKUP($A2,'Land Divisions'!$A$3:$Z$45,20,0)</f>
        <v>8.8000000000000007</v>
      </c>
      <c r="Y2" s="126">
        <f ca="1">VLOOKUP($A2,'Land Divisions'!$A$3:$Z$45,21,0)</f>
        <v>10</v>
      </c>
      <c r="Z2" s="126">
        <f ca="1">VLOOKUP($A2,'Land Divisions'!$A$3:$Z$45,22,0)</f>
        <v>16</v>
      </c>
      <c r="AA2" s="126">
        <f>VLOOKUP($A2,'Land Divisions'!$A$3:$Z$45,26,0)</f>
        <v>0.6</v>
      </c>
      <c r="AB2" s="108">
        <f>VLOOKUP($A2,'Land Divisions'!$A$3:$CO$45,93,0)</f>
        <v>12.75</v>
      </c>
      <c r="AC2" s="108">
        <f ca="1">VLOOKUP($A2,'Land Divisions'!$A$3:$Z$45,11,0)</f>
        <v>0.18</v>
      </c>
      <c r="AD2" s="108">
        <f>VLOOKUP($A2,'Land Divisions'!$A$3:$Z$45,3,0)</f>
        <v>8</v>
      </c>
    </row>
    <row r="3" spans="1:30" x14ac:dyDescent="0.2">
      <c r="A3" s="123" t="s">
        <v>235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3.4615384615384617</v>
      </c>
      <c r="D3" s="130">
        <f ca="1">VLOOKUP($A3,'Land Divisions'!$A$3:$Z$45,17,0)/$AB3</f>
        <v>0.46153846153846156</v>
      </c>
      <c r="E3" s="130">
        <f ca="1">IFERROR(VLOOKUP($A3,'Land Divisions'!$A$3:$Z$45,16,0)/VLOOKUP($A3,'Land Divisions'!$A$3:$Z$45,11,0),"")</f>
        <v>102.27272727272727</v>
      </c>
      <c r="F3" s="130">
        <f ca="1">IFERROR(VLOOKUP($A3,'Land Divisions'!$A$3:$Z$45,17,0)/VLOOKUP($A3,'Land Divisions'!$A$3:$Z$45,11,0),"")</f>
        <v>13.636363636363637</v>
      </c>
      <c r="G3" s="130">
        <f ca="1">IFERROR(VLOOKUP($A3,'Land Divisions'!$A$3:$Z$45,16,0)/VLOOKUP($A3,'Land Divisions'!$A$3:$Z$45,25,0),"")</f>
        <v>5.625</v>
      </c>
      <c r="H3" s="130">
        <f ca="1">IFERROR(VLOOKUP($A3,'Land Divisions'!$A$3:$Z$45,17,0)/VLOOKUP($A3,'Land Divisions'!$A$3:$Z$45,25,0),"")</f>
        <v>0.75</v>
      </c>
      <c r="I3" s="124">
        <f ca="1">IFERROR(VLOOKUP($A3,'Land Divisions'!$A$3:$Z$45,20,0)/VLOOKUP($A3,'Land Divisions'!$A$3:$Z$45,19,0),"")</f>
        <v>0.12087912087912089</v>
      </c>
      <c r="J3" s="130">
        <f ca="1">VLOOKUP($A3,'Land Divisions'!$A$3:$Z$45,19,0)/$AB3</f>
        <v>11.2</v>
      </c>
      <c r="K3" s="130">
        <f ca="1">VLOOKUP($A3,'Land Divisions'!$A$3:$Z$45,20,0)/$AB3</f>
        <v>1.3538461538461539</v>
      </c>
      <c r="L3" s="130">
        <f ca="1">IFERROR(VLOOKUP($A3,'Land Divisions'!$A$3:$Z$45,19,0)/VLOOKUP($A3,'Land Divisions'!$A$3:$Z$45,11,0),"")</f>
        <v>330.90909090909088</v>
      </c>
      <c r="M3" s="130">
        <f ca="1">IFERROR(VLOOKUP($A3,'Land Divisions'!$A$3:$Z$45,20,0)/VLOOKUP($A3,'Land Divisions'!$A$3:$Z$45,11,0),"")</f>
        <v>40</v>
      </c>
      <c r="N3" s="130">
        <f ca="1">IFERROR(VLOOKUP($A3,'Land Divisions'!$A$3:$Z$45,19,0)/VLOOKUP($A3,'Land Divisions'!$A$3:$Z$45,25,0),"")</f>
        <v>18.2</v>
      </c>
      <c r="O3" s="130">
        <f ca="1">IFERROR(VLOOKUP($A3,'Land Divisions'!$A$3:$Z$45,20,0)/VLOOKUP($A3,'Land Divisions'!$A$3:$Z$45,25,0),"")</f>
        <v>2.2000000000000002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6.666666666666667</v>
      </c>
      <c r="S3" s="110">
        <f ca="1">VLOOKUP($A3,'Land Divisions'!$A$3:$Z$45,4,0)</f>
        <v>25</v>
      </c>
      <c r="T3" s="110">
        <f ca="1">VLOOKUP($A3,'Land Divisions'!$A$3:$Z$45,5,0)</f>
        <v>60</v>
      </c>
      <c r="U3" s="109">
        <f ca="1">VLOOKUP($A3,'Land Divisions'!$A$3:$Z$45,16,0)</f>
        <v>11.25</v>
      </c>
      <c r="V3" s="109">
        <f ca="1">VLOOKUP($A3,'Land Divisions'!$A$3:$Z$45,17,0)</f>
        <v>1.5</v>
      </c>
      <c r="W3" s="109">
        <f ca="1">VLOOKUP($A3,'Land Divisions'!$A$3:$Z$45,19,0)</f>
        <v>36.4</v>
      </c>
      <c r="X3" s="109">
        <f ca="1">VLOOKUP($A3,'Land Divisions'!$A$3:$Z$45,20,0)</f>
        <v>4.4000000000000004</v>
      </c>
      <c r="Y3" s="126">
        <f ca="1">VLOOKUP($A3,'Land Divisions'!$A$3:$Z$45,21,0)</f>
        <v>0</v>
      </c>
      <c r="Z3" s="126">
        <f ca="1">VLOOKUP($A3,'Land Divisions'!$A$3:$Z$45,22,0)</f>
        <v>5</v>
      </c>
      <c r="AA3" s="126">
        <f>VLOOKUP($A3,'Land Divisions'!$A$3:$Z$45,26,0)</f>
        <v>0.1</v>
      </c>
      <c r="AB3" s="108">
        <f>VLOOKUP($A3,'Land Divisions'!$A$3:$CO$45,93,0)</f>
        <v>3.25</v>
      </c>
      <c r="AC3" s="108">
        <f ca="1">VLOOKUP($A3,'Land Divisions'!$A$3:$Z$45,11,0)</f>
        <v>0.11</v>
      </c>
      <c r="AD3" s="108">
        <f>VLOOKUP($A3,'Land Divisions'!$A$3:$Z$45,3,0)</f>
        <v>12</v>
      </c>
    </row>
    <row r="4" spans="1:30" x14ac:dyDescent="0.2">
      <c r="A4" s="123" t="s">
        <v>11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15</v>
      </c>
      <c r="D4" s="130">
        <f ca="1">VLOOKUP($A4,'Land Divisions'!$A$3:$Z$45,17,0)/$AB4</f>
        <v>2</v>
      </c>
      <c r="E4" s="130">
        <f ca="1">IFERROR(VLOOKUP($A4,'Land Divisions'!$A$3:$Z$45,16,0)/VLOOKUP($A4,'Land Divisions'!$A$3:$Z$45,11,0),"")</f>
        <v>160.71428571428569</v>
      </c>
      <c r="F4" s="130">
        <f ca="1">IFERROR(VLOOKUP($A4,'Land Divisions'!$A$3:$Z$45,17,0)/VLOOKUP($A4,'Land Divisions'!$A$3:$Z$45,11,0),"")</f>
        <v>21.428571428571427</v>
      </c>
      <c r="G4" s="130">
        <f ca="1">IFERROR(VLOOKUP($A4,'Land Divisions'!$A$3:$Z$45,16,0)/VLOOKUP($A4,'Land Divisions'!$A$3:$Z$45,25,0),"")</f>
        <v>5.625</v>
      </c>
      <c r="H4" s="130">
        <f ca="1">IFERROR(VLOOKUP($A4,'Land Divisions'!$A$3:$Z$45,17,0)/VLOOKUP($A4,'Land Divisions'!$A$3:$Z$45,25,0),"")</f>
        <v>0.75</v>
      </c>
      <c r="I4" s="124">
        <f ca="1">IFERROR(VLOOKUP($A4,'Land Divisions'!$A$3:$Z$45,20,0)/VLOOKUP($A4,'Land Divisions'!$A$3:$Z$45,19,0),"")</f>
        <v>0.12087912087912089</v>
      </c>
      <c r="J4" s="130">
        <f ca="1">VLOOKUP($A4,'Land Divisions'!$A$3:$Z$45,19,0)/$AB4</f>
        <v>48.533333333333331</v>
      </c>
      <c r="K4" s="130">
        <f ca="1">VLOOKUP($A4,'Land Divisions'!$A$3:$Z$45,20,0)/$AB4</f>
        <v>5.8666666666666671</v>
      </c>
      <c r="L4" s="130">
        <f ca="1">IFERROR(VLOOKUP($A4,'Land Divisions'!$A$3:$Z$45,19,0)/VLOOKUP($A4,'Land Divisions'!$A$3:$Z$45,11,0),"")</f>
        <v>519.99999999999989</v>
      </c>
      <c r="M4" s="130">
        <f ca="1">IFERROR(VLOOKUP($A4,'Land Divisions'!$A$3:$Z$45,20,0)/VLOOKUP($A4,'Land Divisions'!$A$3:$Z$45,11,0),"")</f>
        <v>62.857142857142854</v>
      </c>
      <c r="N4" s="130">
        <f ca="1">IFERROR(VLOOKUP($A4,'Land Divisions'!$A$3:$Z$45,19,0)/VLOOKUP($A4,'Land Divisions'!$A$3:$Z$45,25,0),"")</f>
        <v>18.2</v>
      </c>
      <c r="O4" s="130">
        <f ca="1">IFERROR(VLOOKUP($A4,'Land Divisions'!$A$3:$Z$45,20,0)/VLOOKUP($A4,'Land Divisions'!$A$3:$Z$45,25,0),"")</f>
        <v>2.2000000000000002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6.666666666666667</v>
      </c>
      <c r="S4" s="110">
        <f ca="1">VLOOKUP($A4,'Land Divisions'!$A$3:$Z$45,4,0)</f>
        <v>25</v>
      </c>
      <c r="T4" s="110">
        <f ca="1">VLOOKUP($A4,'Land Divisions'!$A$3:$Z$45,5,0)</f>
        <v>70</v>
      </c>
      <c r="U4" s="109">
        <f ca="1">VLOOKUP($A4,'Land Divisions'!$A$3:$Z$45,16,0)</f>
        <v>11.25</v>
      </c>
      <c r="V4" s="109">
        <f ca="1">VLOOKUP($A4,'Land Divisions'!$A$3:$Z$45,17,0)</f>
        <v>1.5</v>
      </c>
      <c r="W4" s="109">
        <f ca="1">VLOOKUP($A4,'Land Divisions'!$A$3:$Z$45,19,0)</f>
        <v>36.4</v>
      </c>
      <c r="X4" s="109">
        <f ca="1">VLOOKUP($A4,'Land Divisions'!$A$3:$Z$45,20,0)</f>
        <v>4.4000000000000004</v>
      </c>
      <c r="Y4" s="126">
        <f ca="1">VLOOKUP($A4,'Land Divisions'!$A$3:$Z$45,21,0)</f>
        <v>0</v>
      </c>
      <c r="Z4" s="126">
        <f ca="1">VLOOKUP($A4,'Land Divisions'!$A$3:$Z$45,22,0)</f>
        <v>5</v>
      </c>
      <c r="AA4" s="126">
        <f>VLOOKUP($A4,'Land Divisions'!$A$3:$Z$45,26,0)</f>
        <v>0</v>
      </c>
      <c r="AB4" s="108">
        <f>VLOOKUP($A4,'Land Divisions'!$A$3:$CO$45,93,0)</f>
        <v>0.75</v>
      </c>
      <c r="AC4" s="108">
        <f ca="1">VLOOKUP($A4,'Land Divisions'!$A$3:$Z$45,11,0)</f>
        <v>7.0000000000000007E-2</v>
      </c>
      <c r="AD4" s="108">
        <f>VLOOKUP($A4,'Land Divisions'!$A$3:$Z$45,3,0)</f>
        <v>4</v>
      </c>
    </row>
    <row r="5" spans="1:30" x14ac:dyDescent="0.2">
      <c r="A5" s="123" t="s">
        <v>231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187.5</v>
      </c>
      <c r="F5" s="130">
        <f ca="1">IFERROR(VLOOKUP($A5,'Land Divisions'!$A$3:$Z$45,17,0)/VLOOKUP($A5,'Land Divisions'!$A$3:$Z$45,11,0),"")</f>
        <v>25</v>
      </c>
      <c r="G5" s="130">
        <f ca="1">IFERROR(VLOOKUP($A5,'Land Divisions'!$A$3:$Z$45,16,0)/VLOOKUP($A5,'Land Divisions'!$A$3:$Z$45,25,0),"")</f>
        <v>5.625</v>
      </c>
      <c r="H5" s="130">
        <f ca="1">IFERROR(VLOOKUP($A5,'Land Divisions'!$A$3:$Z$45,17,0)/VLOOKUP($A5,'Land Divisions'!$A$3:$Z$45,25,0),"")</f>
        <v>0.75</v>
      </c>
      <c r="I5" s="124">
        <f ca="1">IFERROR(VLOOKUP($A5,'Land Divisions'!$A$3:$Z$45,20,0)/VLOOKUP($A5,'Land Divisions'!$A$3:$Z$45,19,0),"")</f>
        <v>0.15419501133786848</v>
      </c>
      <c r="J5" s="130">
        <f ca="1">VLOOKUP($A5,'Land Divisions'!$A$3:$Z$45,19,0)/$AB5</f>
        <v>47.04</v>
      </c>
      <c r="K5" s="130">
        <f ca="1">VLOOKUP($A5,'Land Divisions'!$A$3:$Z$45,20,0)/$AB5</f>
        <v>7.2533333333333339</v>
      </c>
      <c r="L5" s="130">
        <f ca="1">IFERROR(VLOOKUP($A5,'Land Divisions'!$A$3:$Z$45,19,0)/VLOOKUP($A5,'Land Divisions'!$A$3:$Z$45,11,0),"")</f>
        <v>588</v>
      </c>
      <c r="M5" s="130">
        <f ca="1">IFERROR(VLOOKUP($A5,'Land Divisions'!$A$3:$Z$45,20,0)/VLOOKUP($A5,'Land Divisions'!$A$3:$Z$45,11,0),"")</f>
        <v>90.666666666666671</v>
      </c>
      <c r="N5" s="130">
        <f ca="1">IFERROR(VLOOKUP($A5,'Land Divisions'!$A$3:$Z$45,19,0)/VLOOKUP($A5,'Land Divisions'!$A$3:$Z$45,25,0),"")</f>
        <v>17.64</v>
      </c>
      <c r="O5" s="130">
        <f ca="1">IFERROR(VLOOKUP($A5,'Land Divisions'!$A$3:$Z$45,20,0)/VLOOKUP($A5,'Land Divisions'!$A$3:$Z$45,25,0),"")</f>
        <v>2.72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6.666666666666667</v>
      </c>
      <c r="S5" s="110">
        <f ca="1">VLOOKUP($A5,'Land Divisions'!$A$3:$Z$45,4,0)</f>
        <v>20</v>
      </c>
      <c r="T5" s="110">
        <f ca="1">VLOOKUP($A5,'Land Divisions'!$A$3:$Z$45,5,0)</f>
        <v>80</v>
      </c>
      <c r="U5" s="109">
        <f ca="1">VLOOKUP($A5,'Land Divisions'!$A$3:$Z$45,16,0)</f>
        <v>11.25</v>
      </c>
      <c r="V5" s="109">
        <f ca="1">VLOOKUP($A5,'Land Divisions'!$A$3:$Z$45,17,0)</f>
        <v>1.5</v>
      </c>
      <c r="W5" s="109">
        <f ca="1">VLOOKUP($A5,'Land Divisions'!$A$3:$Z$45,19,0)</f>
        <v>35.28</v>
      </c>
      <c r="X5" s="109">
        <f ca="1">VLOOKUP($A5,'Land Divisions'!$A$3:$Z$45,20,0)</f>
        <v>5.44</v>
      </c>
      <c r="Y5" s="126">
        <f ca="1">VLOOKUP($A5,'Land Divisions'!$A$3:$Z$45,21,0)</f>
        <v>0</v>
      </c>
      <c r="Z5" s="126">
        <f ca="1">VLOOKUP($A5,'Land Divisions'!$A$3:$Z$45,22,0)</f>
        <v>5</v>
      </c>
      <c r="AA5" s="126">
        <f>VLOOKUP($A5,'Land Divisions'!$A$3:$Z$45,26,0)</f>
        <v>0</v>
      </c>
      <c r="AB5" s="108">
        <f>VLOOKUP($A5,'Land Divisions'!$A$3:$CO$45,93,0)</f>
        <v>0.75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x14ac:dyDescent="0.2">
      <c r="A6" s="123" t="s">
        <v>232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160.71428571428569</v>
      </c>
      <c r="F6" s="130">
        <f ca="1">IFERROR(VLOOKUP($A6,'Land Divisions'!$A$3:$Z$45,17,0)/VLOOKUP($A6,'Land Divisions'!$A$3:$Z$45,11,0),"")</f>
        <v>21.428571428571427</v>
      </c>
      <c r="G6" s="130">
        <f ca="1">IFERROR(VLOOKUP($A6,'Land Divisions'!$A$3:$Z$45,16,0)/VLOOKUP($A6,'Land Divisions'!$A$3:$Z$45,25,0),"")</f>
        <v>5.625</v>
      </c>
      <c r="H6" s="130">
        <f ca="1">IFERROR(VLOOKUP($A6,'Land Divisions'!$A$3:$Z$45,17,0)/VLOOKUP($A6,'Land Divisions'!$A$3:$Z$45,25,0),"")</f>
        <v>0.75</v>
      </c>
      <c r="I6" s="124">
        <f ca="1">IFERROR(VLOOKUP($A6,'Land Divisions'!$A$3:$Z$45,20,0)/VLOOKUP($A6,'Land Divisions'!$A$3:$Z$45,19,0),"")</f>
        <v>0.15419501133786848</v>
      </c>
      <c r="J6" s="130">
        <f ca="1">VLOOKUP($A6,'Land Divisions'!$A$3:$Z$45,19,0)/$AB6</f>
        <v>47.04</v>
      </c>
      <c r="K6" s="130">
        <f ca="1">VLOOKUP($A6,'Land Divisions'!$A$3:$Z$45,20,0)/$AB6</f>
        <v>7.2533333333333339</v>
      </c>
      <c r="L6" s="130">
        <f ca="1">IFERROR(VLOOKUP($A6,'Land Divisions'!$A$3:$Z$45,19,0)/VLOOKUP($A6,'Land Divisions'!$A$3:$Z$45,11,0),"")</f>
        <v>503.99999999999994</v>
      </c>
      <c r="M6" s="130">
        <f ca="1">IFERROR(VLOOKUP($A6,'Land Divisions'!$A$3:$Z$45,20,0)/VLOOKUP($A6,'Land Divisions'!$A$3:$Z$45,11,0),"")</f>
        <v>77.714285714285708</v>
      </c>
      <c r="N6" s="130">
        <f ca="1">IFERROR(VLOOKUP($A6,'Land Divisions'!$A$3:$Z$45,19,0)/VLOOKUP($A6,'Land Divisions'!$A$3:$Z$45,25,0),"")</f>
        <v>17.64</v>
      </c>
      <c r="O6" s="130">
        <f ca="1">IFERROR(VLOOKUP($A6,'Land Divisions'!$A$3:$Z$45,20,0)/VLOOKUP($A6,'Land Divisions'!$A$3:$Z$45,25,0),"")</f>
        <v>2.72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6.666666666666667</v>
      </c>
      <c r="S6" s="110">
        <f ca="1">VLOOKUP($A6,'Land Divisions'!$A$3:$Z$45,4,0)</f>
        <v>20</v>
      </c>
      <c r="T6" s="110">
        <f ca="1">VLOOKUP($A6,'Land Divisions'!$A$3:$Z$45,5,0)</f>
        <v>80</v>
      </c>
      <c r="U6" s="109">
        <f ca="1">VLOOKUP($A6,'Land Divisions'!$A$3:$Z$45,16,0)</f>
        <v>11.25</v>
      </c>
      <c r="V6" s="109">
        <f ca="1">VLOOKUP($A6,'Land Divisions'!$A$3:$Z$45,17,0)</f>
        <v>1.5</v>
      </c>
      <c r="W6" s="109">
        <f ca="1">VLOOKUP($A6,'Land Divisions'!$A$3:$Z$45,19,0)</f>
        <v>35.28</v>
      </c>
      <c r="X6" s="109">
        <f ca="1">VLOOKUP($A6,'Land Divisions'!$A$3:$Z$45,20,0)</f>
        <v>5.44</v>
      </c>
      <c r="Y6" s="126">
        <f ca="1">VLOOKUP($A6,'Land Divisions'!$A$3:$Z$45,21,0)</f>
        <v>0</v>
      </c>
      <c r="Z6" s="126">
        <f ca="1">VLOOKUP($A6,'Land Divisions'!$A$3:$Z$45,22,0)</f>
        <v>5</v>
      </c>
      <c r="AA6" s="126">
        <f>VLOOKUP($A6,'Land Divisions'!$A$3:$Z$45,26,0)</f>
        <v>0</v>
      </c>
      <c r="AB6" s="108">
        <f>VLOOKUP($A6,'Land Divisions'!$A$3:$CO$45,93,0)</f>
        <v>0.75</v>
      </c>
      <c r="AC6" s="108">
        <f ca="1">VLOOKUP($A6,'Land Divisions'!$A$3:$Z$45,11,0)</f>
        <v>7.0000000000000007E-2</v>
      </c>
      <c r="AD6" s="108">
        <f>VLOOKUP($A6,'Land Divisions'!$A$3:$Z$45,3,0)</f>
        <v>4</v>
      </c>
    </row>
    <row r="7" spans="1:30" x14ac:dyDescent="0.2">
      <c r="A7" s="123" t="s">
        <v>233</v>
      </c>
      <c r="B7" s="124">
        <f ca="1">IFERROR(VLOOKUP($A7,'Land Divisions'!$A$3:$Z$45,17,0)/VLOOKUP($A7,'Land Divisions'!$A$3:$Z$45,16,0),"")</f>
        <v>0.13333333333333333</v>
      </c>
      <c r="C7" s="130">
        <f ca="1">VLOOKUP($A7,'Land Divisions'!$A$3:$Z$45,16,0)/$AB7</f>
        <v>15</v>
      </c>
      <c r="D7" s="130">
        <f ca="1">VLOOKUP($A7,'Land Divisions'!$A$3:$Z$45,17,0)/$AB7</f>
        <v>2</v>
      </c>
      <c r="E7" s="130">
        <f ca="1">IFERROR(VLOOKUP($A7,'Land Divisions'!$A$3:$Z$45,16,0)/VLOOKUP($A7,'Land Divisions'!$A$3:$Z$45,11,0),"")</f>
        <v>187.5</v>
      </c>
      <c r="F7" s="130">
        <f ca="1">IFERROR(VLOOKUP($A7,'Land Divisions'!$A$3:$Z$45,17,0)/VLOOKUP($A7,'Land Divisions'!$A$3:$Z$45,11,0),"")</f>
        <v>25</v>
      </c>
      <c r="G7" s="130">
        <f ca="1">IFERROR(VLOOKUP($A7,'Land Divisions'!$A$3:$Z$45,16,0)/VLOOKUP($A7,'Land Divisions'!$A$3:$Z$45,25,0),"")</f>
        <v>5.625</v>
      </c>
      <c r="H7" s="130">
        <f ca="1">IFERROR(VLOOKUP($A7,'Land Divisions'!$A$3:$Z$45,17,0)/VLOOKUP($A7,'Land Divisions'!$A$3:$Z$45,25,0),"")</f>
        <v>0.75</v>
      </c>
      <c r="I7" s="124">
        <f ca="1">IFERROR(VLOOKUP($A7,'Land Divisions'!$A$3:$Z$45,20,0)/VLOOKUP($A7,'Land Divisions'!$A$3:$Z$45,19,0),"")</f>
        <v>0.12018140589569161</v>
      </c>
      <c r="J7" s="130">
        <f ca="1">VLOOKUP($A7,'Land Divisions'!$A$3:$Z$45,19,0)/$AB7</f>
        <v>47.04</v>
      </c>
      <c r="K7" s="130">
        <f ca="1">VLOOKUP($A7,'Land Divisions'!$A$3:$Z$45,20,0)/$AB7</f>
        <v>5.6533333333333333</v>
      </c>
      <c r="L7" s="130">
        <f ca="1">IFERROR(VLOOKUP($A7,'Land Divisions'!$A$3:$Z$45,19,0)/VLOOKUP($A7,'Land Divisions'!$A$3:$Z$45,11,0),"")</f>
        <v>588</v>
      </c>
      <c r="M7" s="130">
        <f ca="1">IFERROR(VLOOKUP($A7,'Land Divisions'!$A$3:$Z$45,20,0)/VLOOKUP($A7,'Land Divisions'!$A$3:$Z$45,11,0),"")</f>
        <v>70.666666666666671</v>
      </c>
      <c r="N7" s="130">
        <f ca="1">IFERROR(VLOOKUP($A7,'Land Divisions'!$A$3:$Z$45,19,0)/VLOOKUP($A7,'Land Divisions'!$A$3:$Z$45,25,0),"")</f>
        <v>17.64</v>
      </c>
      <c r="O7" s="130">
        <f ca="1">IFERROR(VLOOKUP($A7,'Land Divisions'!$A$3:$Z$45,20,0)/VLOOKUP($A7,'Land Divisions'!$A$3:$Z$45,25,0),"")</f>
        <v>2.12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1.5384615384615385</v>
      </c>
      <c r="S7" s="110">
        <f ca="1">VLOOKUP($A7,'Land Divisions'!$A$3:$Z$45,4,0)</f>
        <v>22</v>
      </c>
      <c r="T7" s="110">
        <f ca="1">VLOOKUP($A7,'Land Divisions'!$A$3:$Z$45,5,0)</f>
        <v>80</v>
      </c>
      <c r="U7" s="109">
        <f ca="1">VLOOKUP($A7,'Land Divisions'!$A$3:$Z$45,16,0)</f>
        <v>11.25</v>
      </c>
      <c r="V7" s="109">
        <f ca="1">VLOOKUP($A7,'Land Divisions'!$A$3:$Z$45,17,0)</f>
        <v>1.5</v>
      </c>
      <c r="W7" s="109">
        <f ca="1">VLOOKUP($A7,'Land Divisions'!$A$3:$Z$45,19,0)</f>
        <v>35.28</v>
      </c>
      <c r="X7" s="109">
        <f ca="1">VLOOKUP($A7,'Land Divisions'!$A$3:$Z$45,20,0)</f>
        <v>4.24</v>
      </c>
      <c r="Y7" s="126">
        <f ca="1">VLOOKUP($A7,'Land Divisions'!$A$3:$Z$45,21,0)</f>
        <v>0</v>
      </c>
      <c r="Z7" s="126">
        <f ca="1">VLOOKUP($A7,'Land Divisions'!$A$3:$Z$45,22,0)</f>
        <v>5</v>
      </c>
      <c r="AA7" s="126">
        <f>VLOOKUP($A7,'Land Divisions'!$A$3:$Z$45,26,0)</f>
        <v>0</v>
      </c>
      <c r="AB7" s="108">
        <f>VLOOKUP($A7,'Land Divisions'!$A$3:$CO$45,93,0)</f>
        <v>0.75</v>
      </c>
      <c r="AC7" s="108">
        <f ca="1">VLOOKUP($A7,'Land Divisions'!$A$3:$Z$45,11,0)</f>
        <v>0.06</v>
      </c>
      <c r="AD7" s="108">
        <f>VLOOKUP($A7,'Land Divisions'!$A$3:$Z$45,3,0)</f>
        <v>4</v>
      </c>
    </row>
    <row r="8" spans="1:30" x14ac:dyDescent="0.2">
      <c r="A8" s="123" t="s">
        <v>18</v>
      </c>
      <c r="B8" s="124">
        <f ca="1">IFERROR(VLOOKUP($A8,'Land Divisions'!$A$3:$Z$45,17,0)/VLOOKUP($A8,'Land Divisions'!$A$3:$Z$45,16,0),"")</f>
        <v>0.1388888888888889</v>
      </c>
      <c r="C8" s="130">
        <f ca="1">VLOOKUP($A8,'Land Divisions'!$A$3:$Z$45,16,0)/$AB8</f>
        <v>2.2736842105263158</v>
      </c>
      <c r="D8" s="130">
        <f ca="1">VLOOKUP($A8,'Land Divisions'!$A$3:$Z$45,17,0)/$AB8</f>
        <v>0.31578947368421051</v>
      </c>
      <c r="E8" s="130">
        <f ca="1">IFERROR(VLOOKUP($A8,'Land Divisions'!$A$3:$Z$45,16,0)/VLOOKUP($A8,'Land Divisions'!$A$3:$Z$45,11,0),"")</f>
        <v>539.99999999999989</v>
      </c>
      <c r="F8" s="130">
        <f ca="1">IFERROR(VLOOKUP($A8,'Land Divisions'!$A$3:$Z$45,17,0)/VLOOKUP($A8,'Land Divisions'!$A$3:$Z$45,11,0),"")</f>
        <v>75</v>
      </c>
      <c r="G8" s="130" t="str">
        <f ca="1">IFERROR(VLOOKUP($A8,'Land Divisions'!$A$3:$Z$45,16,0)/VLOOKUP($A8,'Land Divisions'!$A$3:$Z$45,25,0),"")</f>
        <v/>
      </c>
      <c r="H8" s="130" t="str">
        <f ca="1">IFERROR(VLOOKUP($A8,'Land Divisions'!$A$3:$Z$45,17,0)/VLOOKUP($A8,'Land Divisions'!$A$3:$Z$45,25,0),"")</f>
        <v/>
      </c>
      <c r="I8" s="124">
        <f ca="1">IFERROR(VLOOKUP($A8,'Land Divisions'!$A$3:$Z$45,20,0)/VLOOKUP($A8,'Land Divisions'!$A$3:$Z$45,19,0),"")</f>
        <v>0.19480519480519479</v>
      </c>
      <c r="J8" s="130">
        <f ca="1">VLOOKUP($A8,'Land Divisions'!$A$3:$Z$45,19,0)/$AB8</f>
        <v>6.4842105263157901</v>
      </c>
      <c r="K8" s="130">
        <f ca="1">VLOOKUP($A8,'Land Divisions'!$A$3:$Z$45,20,0)/$AB8</f>
        <v>1.263157894736842</v>
      </c>
      <c r="L8" s="130">
        <f ca="1">IFERROR(VLOOKUP($A8,'Land Divisions'!$A$3:$Z$45,19,0)/VLOOKUP($A8,'Land Divisions'!$A$3:$Z$45,11,0),"")</f>
        <v>1540.0000000000002</v>
      </c>
      <c r="M8" s="130">
        <f ca="1">IFERROR(VLOOKUP($A8,'Land Divisions'!$A$3:$Z$45,20,0)/VLOOKUP($A8,'Land Divisions'!$A$3:$Z$45,11,0),"")</f>
        <v>300</v>
      </c>
      <c r="N8" s="130" t="str">
        <f ca="1">IFERROR(VLOOKUP($A8,'Land Divisions'!$A$3:$Z$45,19,0)/VLOOKUP($A8,'Land Divisions'!$A$3:$Z$45,25,0),"")</f>
        <v/>
      </c>
      <c r="O8" s="130" t="str">
        <f ca="1">IFERROR(VLOOKUP($A8,'Land Divisions'!$A$3:$Z$45,20,0)/VLOOKUP($A8,'Land Divisions'!$A$3:$Z$45,25,0),"")</f>
        <v/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1.0526315789473684</v>
      </c>
      <c r="S8" s="110">
        <f ca="1">VLOOKUP($A8,'Land Divisions'!$A$3:$Z$45,4,0)</f>
        <v>2</v>
      </c>
      <c r="T8" s="110">
        <f ca="1">VLOOKUP($A8,'Land Divisions'!$A$3:$Z$45,5,0)</f>
        <v>40</v>
      </c>
      <c r="U8" s="109">
        <f ca="1">VLOOKUP($A8,'Land Divisions'!$A$3:$Z$45,16,0)</f>
        <v>10.799999999999999</v>
      </c>
      <c r="V8" s="109">
        <f ca="1">VLOOKUP($A8,'Land Divisions'!$A$3:$Z$45,17,0)</f>
        <v>1.5</v>
      </c>
      <c r="W8" s="109">
        <f ca="1">VLOOKUP($A8,'Land Divisions'!$A$3:$Z$45,19,0)</f>
        <v>30.800000000000004</v>
      </c>
      <c r="X8" s="109">
        <f ca="1">VLOOKUP($A8,'Land Divisions'!$A$3:$Z$45,20,0)</f>
        <v>6</v>
      </c>
      <c r="Y8" s="126">
        <f ca="1">VLOOKUP($A8,'Land Divisions'!$A$3:$Z$45,21,0)</f>
        <v>0</v>
      </c>
      <c r="Z8" s="126">
        <f ca="1">VLOOKUP($A8,'Land Divisions'!$A$3:$Z$45,22,0)</f>
        <v>5</v>
      </c>
      <c r="AA8" s="126">
        <f>VLOOKUP($A8,'Land Divisions'!$A$3:$Z$45,26,0)</f>
        <v>0</v>
      </c>
      <c r="AB8" s="108">
        <f>VLOOKUP($A8,'Land Divisions'!$A$3:$CO$45,93,0)</f>
        <v>4.75</v>
      </c>
      <c r="AC8" s="108">
        <f ca="1">VLOOKUP($A8,'Land Divisions'!$A$3:$Z$45,11,0)</f>
        <v>0.02</v>
      </c>
      <c r="AD8" s="108">
        <f>VLOOKUP($A8,'Land Divisions'!$A$3:$Z$45,3,0)</f>
        <v>4</v>
      </c>
    </row>
    <row r="9" spans="1:30" x14ac:dyDescent="0.2">
      <c r="A9" s="123" t="s">
        <v>234</v>
      </c>
      <c r="B9" s="124">
        <f ca="1">IFERROR(VLOOKUP($A9,'Land Divisions'!$A$3:$Z$45,17,0)/VLOOKUP($A9,'Land Divisions'!$A$3:$Z$45,16,0),"")</f>
        <v>0.13333333333333333</v>
      </c>
      <c r="C9" s="130">
        <f ca="1">VLOOKUP($A9,'Land Divisions'!$A$3:$Z$45,16,0)/$AB9</f>
        <v>15</v>
      </c>
      <c r="D9" s="130">
        <f ca="1">VLOOKUP($A9,'Land Divisions'!$A$3:$Z$45,17,0)/$AB9</f>
        <v>2</v>
      </c>
      <c r="E9" s="130">
        <f ca="1">IFERROR(VLOOKUP($A9,'Land Divisions'!$A$3:$Z$45,16,0)/VLOOKUP($A9,'Land Divisions'!$A$3:$Z$45,11,0),"")</f>
        <v>93.75</v>
      </c>
      <c r="F9" s="130">
        <f ca="1">IFERROR(VLOOKUP($A9,'Land Divisions'!$A$3:$Z$45,17,0)/VLOOKUP($A9,'Land Divisions'!$A$3:$Z$45,11,0),"")</f>
        <v>12.5</v>
      </c>
      <c r="G9" s="130">
        <f ca="1">IFERROR(VLOOKUP($A9,'Land Divisions'!$A$3:$Z$45,16,0)/VLOOKUP($A9,'Land Divisions'!$A$3:$Z$45,25,0),"")</f>
        <v>5.625</v>
      </c>
      <c r="H9" s="130">
        <f ca="1">IFERROR(VLOOKUP($A9,'Land Divisions'!$A$3:$Z$45,17,0)/VLOOKUP($A9,'Land Divisions'!$A$3:$Z$45,25,0),"")</f>
        <v>0.75</v>
      </c>
      <c r="I9" s="124">
        <f ca="1">IFERROR(VLOOKUP($A9,'Land Divisions'!$A$3:$Z$45,20,0)/VLOOKUP($A9,'Land Divisions'!$A$3:$Z$45,19,0),"")</f>
        <v>0.14285714285714285</v>
      </c>
      <c r="J9" s="130">
        <f ca="1">VLOOKUP($A9,'Land Divisions'!$A$3:$Z$45,19,0)/$AB9</f>
        <v>38.826666666666668</v>
      </c>
      <c r="K9" s="130">
        <f ca="1">VLOOKUP($A9,'Land Divisions'!$A$3:$Z$45,20,0)/$AB9</f>
        <v>5.5466666666666669</v>
      </c>
      <c r="L9" s="130">
        <f ca="1">IFERROR(VLOOKUP($A9,'Land Divisions'!$A$3:$Z$45,19,0)/VLOOKUP($A9,'Land Divisions'!$A$3:$Z$45,11,0),"")</f>
        <v>242.66666666666669</v>
      </c>
      <c r="M9" s="130">
        <f ca="1">IFERROR(VLOOKUP($A9,'Land Divisions'!$A$3:$Z$45,20,0)/VLOOKUP($A9,'Land Divisions'!$A$3:$Z$45,11,0),"")</f>
        <v>34.666666666666671</v>
      </c>
      <c r="N9" s="130">
        <f ca="1">IFERROR(VLOOKUP($A9,'Land Divisions'!$A$3:$Z$45,19,0)/VLOOKUP($A9,'Land Divisions'!$A$3:$Z$45,25,0),"")</f>
        <v>14.56</v>
      </c>
      <c r="O9" s="130">
        <f ca="1">IFERROR(VLOOKUP($A9,'Land Divisions'!$A$3:$Z$45,20,0)/VLOOKUP($A9,'Land Divisions'!$A$3:$Z$45,25,0),"")</f>
        <v>2.08</v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1.0526315789473684</v>
      </c>
      <c r="S9" s="110">
        <f ca="1">VLOOKUP($A9,'Land Divisions'!$A$3:$Z$45,4,0)</f>
        <v>25</v>
      </c>
      <c r="T9" s="110">
        <f ca="1">VLOOKUP($A9,'Land Divisions'!$A$3:$Z$45,5,0)</f>
        <v>70</v>
      </c>
      <c r="U9" s="109">
        <f ca="1">VLOOKUP($A9,'Land Divisions'!$A$3:$Z$45,16,0)</f>
        <v>11.25</v>
      </c>
      <c r="V9" s="109">
        <f ca="1">VLOOKUP($A9,'Land Divisions'!$A$3:$Z$45,17,0)</f>
        <v>1.5</v>
      </c>
      <c r="W9" s="109">
        <f ca="1">VLOOKUP($A9,'Land Divisions'!$A$3:$Z$45,19,0)</f>
        <v>29.12</v>
      </c>
      <c r="X9" s="109">
        <f ca="1">VLOOKUP($A9,'Land Divisions'!$A$3:$Z$45,20,0)</f>
        <v>4.16</v>
      </c>
      <c r="Y9" s="126">
        <f ca="1">VLOOKUP($A9,'Land Divisions'!$A$3:$Z$45,21,0)</f>
        <v>0</v>
      </c>
      <c r="Z9" s="126">
        <f ca="1">VLOOKUP($A9,'Land Divisions'!$A$3:$Z$45,22,0)</f>
        <v>5</v>
      </c>
      <c r="AA9" s="126">
        <f>VLOOKUP($A9,'Land Divisions'!$A$3:$Z$45,26,0)</f>
        <v>0</v>
      </c>
      <c r="AB9" s="108">
        <f>VLOOKUP($A9,'Land Divisions'!$A$3:$CO$45,93,0)</f>
        <v>0.75</v>
      </c>
      <c r="AC9" s="108">
        <f ca="1">VLOOKUP($A9,'Land Divisions'!$A$3:$Z$45,11,0)</f>
        <v>0.12</v>
      </c>
      <c r="AD9" s="108">
        <f>VLOOKUP($A9,'Land Divisions'!$A$3:$Z$45,3,0)</f>
        <v>6.4</v>
      </c>
    </row>
    <row r="10" spans="1:30" x14ac:dyDescent="0.2">
      <c r="A10" s="123" t="s">
        <v>242</v>
      </c>
      <c r="B10" s="124">
        <f ca="1">IFERROR(VLOOKUP($A10,'Land Divisions'!$A$3:$Z$45,17,0)/VLOOKUP($A10,'Land Divisions'!$A$3:$Z$45,16,0),"")</f>
        <v>0.1111111111111111</v>
      </c>
      <c r="C10" s="130">
        <f ca="1">VLOOKUP($A10,'Land Divisions'!$A$3:$Z$45,16,0)/$AB10</f>
        <v>2.8421052631578947</v>
      </c>
      <c r="D10" s="130">
        <f ca="1">VLOOKUP($A10,'Land Divisions'!$A$3:$Z$45,17,0)/$AB10</f>
        <v>0.31578947368421051</v>
      </c>
      <c r="E10" s="130">
        <f ca="1">IFERROR(VLOOKUP($A10,'Land Divisions'!$A$3:$Z$45,16,0)/VLOOKUP($A10,'Land Divisions'!$A$3:$Z$45,11,0),"")</f>
        <v>675</v>
      </c>
      <c r="F10" s="130">
        <f ca="1">IFERROR(VLOOKUP($A10,'Land Divisions'!$A$3:$Z$45,17,0)/VLOOKUP($A10,'Land Divisions'!$A$3:$Z$45,11,0),"")</f>
        <v>75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0.14285714285714285</v>
      </c>
      <c r="J10" s="130">
        <f ca="1">VLOOKUP($A10,'Land Divisions'!$A$3:$Z$45,19,0)/$AB10</f>
        <v>5.8947368421052628</v>
      </c>
      <c r="K10" s="130">
        <f ca="1">VLOOKUP($A10,'Land Divisions'!$A$3:$Z$45,20,0)/$AB10</f>
        <v>0.84210526315789469</v>
      </c>
      <c r="L10" s="130">
        <f ca="1">IFERROR(VLOOKUP($A10,'Land Divisions'!$A$3:$Z$45,19,0)/VLOOKUP($A10,'Land Divisions'!$A$3:$Z$45,11,0),"")</f>
        <v>1400</v>
      </c>
      <c r="M10" s="130">
        <f ca="1">IFERROR(VLOOKUP($A10,'Land Divisions'!$A$3:$Z$45,20,0)/VLOOKUP($A10,'Land Divisions'!$A$3:$Z$45,11,0),"")</f>
        <v>200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1.6</v>
      </c>
      <c r="Q10" s="130">
        <f ca="1">IFERROR(Tableau2[[#This Row],[ARM]]/Tableau2[[#This Row],[IC]],"")</f>
        <v>0.78431372549019607</v>
      </c>
      <c r="R10" s="130">
        <f ca="1">IFERROR(Tableau2[[#This Row],[PRC]]/Tableau2[[#This Row],[IC]],"")</f>
        <v>1.2549019607843137</v>
      </c>
      <c r="S10" s="110">
        <f ca="1">VLOOKUP($A10,'Land Divisions'!$A$3:$Z$45,4,0)</f>
        <v>1</v>
      </c>
      <c r="T10" s="110">
        <f ca="1">VLOOKUP($A10,'Land Divisions'!$A$3:$Z$45,5,0)</f>
        <v>20</v>
      </c>
      <c r="U10" s="109">
        <f ca="1">VLOOKUP($A10,'Land Divisions'!$A$3:$Z$45,16,0)</f>
        <v>13.5</v>
      </c>
      <c r="V10" s="109">
        <f ca="1">VLOOKUP($A10,'Land Divisions'!$A$3:$Z$45,17,0)</f>
        <v>1.5</v>
      </c>
      <c r="W10" s="109">
        <f ca="1">VLOOKUP($A10,'Land Divisions'!$A$3:$Z$45,19,0)</f>
        <v>28</v>
      </c>
      <c r="X10" s="109">
        <f ca="1">VLOOKUP($A10,'Land Divisions'!$A$3:$Z$45,20,0)</f>
        <v>4</v>
      </c>
      <c r="Y10" s="126">
        <f ca="1">VLOOKUP($A10,'Land Divisions'!$A$3:$Z$45,21,0)</f>
        <v>0</v>
      </c>
      <c r="Z10" s="126">
        <f ca="1">VLOOKUP($A10,'Land Divisions'!$A$3:$Z$45,22,0)</f>
        <v>5</v>
      </c>
      <c r="AA10" s="126">
        <f>VLOOKUP($A10,'Land Divisions'!$A$3:$Z$45,26,0)</f>
        <v>0</v>
      </c>
      <c r="AB10" s="108">
        <f>VLOOKUP($A10,'Land Divisions'!$A$3:$CO$45,93,0)</f>
        <v>4.75</v>
      </c>
      <c r="AC10" s="108">
        <f ca="1">VLOOKUP($A10,'Land Divisions'!$A$3:$Z$45,11,0)</f>
        <v>0.02</v>
      </c>
      <c r="AD10" s="108">
        <f>VLOOKUP($A10,'Land Divisions'!$A$3:$Z$45,3,0)</f>
        <v>4</v>
      </c>
    </row>
    <row r="11" spans="1:30" x14ac:dyDescent="0.2">
      <c r="A11" s="123" t="s">
        <v>237</v>
      </c>
      <c r="B11" s="124">
        <f ca="1">IFERROR(VLOOKUP($A11,'Land Divisions'!$A$3:$Z$45,17,0)/VLOOKUP($A11,'Land Divisions'!$A$3:$Z$45,16,0),"")</f>
        <v>0.02</v>
      </c>
      <c r="C11" s="130">
        <f ca="1">VLOOKUP($A11,'Land Divisions'!$A$3:$Z$45,16,0)/$AB11</f>
        <v>3.4482758620689653</v>
      </c>
      <c r="D11" s="130">
        <f ca="1">VLOOKUP($A11,'Land Divisions'!$A$3:$Z$45,17,0)/$AB11</f>
        <v>6.8965517241379309E-2</v>
      </c>
      <c r="E11" s="130">
        <f ca="1">IFERROR(VLOOKUP($A11,'Land Divisions'!$A$3:$Z$45,16,0)/VLOOKUP($A11,'Land Divisions'!$A$3:$Z$45,11,0),"")</f>
        <v>178.57142857142856</v>
      </c>
      <c r="F11" s="130">
        <f ca="1">IFERROR(VLOOKUP($A11,'Land Divisions'!$A$3:$Z$45,17,0)/VLOOKUP($A11,'Land Divisions'!$A$3:$Z$45,11,0),"")</f>
        <v>3.5714285714285712</v>
      </c>
      <c r="G11" s="130">
        <f ca="1">IFERROR(VLOOKUP($A11,'Land Divisions'!$A$3:$Z$45,16,0)/VLOOKUP($A11,'Land Divisions'!$A$3:$Z$45,25,0),"")</f>
        <v>16.666666666666668</v>
      </c>
      <c r="H11" s="130">
        <f ca="1">IFERROR(VLOOKUP($A11,'Land Divisions'!$A$3:$Z$45,17,0)/VLOOKUP($A11,'Land Divisions'!$A$3:$Z$45,25,0),"")</f>
        <v>0.33333333333333331</v>
      </c>
      <c r="I11" s="124">
        <f ca="1">IFERROR(VLOOKUP($A11,'Land Divisions'!$A$3:$Z$45,20,0)/VLOOKUP($A11,'Land Divisions'!$A$3:$Z$45,19,0),"")</f>
        <v>0.8</v>
      </c>
      <c r="J11" s="130">
        <f ca="1">VLOOKUP($A11,'Land Divisions'!$A$3:$Z$45,19,0)/$AB11</f>
        <v>1.0344827586206897</v>
      </c>
      <c r="K11" s="130">
        <f ca="1">VLOOKUP($A11,'Land Divisions'!$A$3:$Z$45,20,0)/$AB11</f>
        <v>0.82758620689655171</v>
      </c>
      <c r="L11" s="130">
        <f ca="1">IFERROR(VLOOKUP($A11,'Land Divisions'!$A$3:$Z$45,19,0)/VLOOKUP($A11,'Land Divisions'!$A$3:$Z$45,11,0),"")</f>
        <v>53.571428571428569</v>
      </c>
      <c r="M11" s="130">
        <f ca="1">IFERROR(VLOOKUP($A11,'Land Divisions'!$A$3:$Z$45,20,0)/VLOOKUP($A11,'Land Divisions'!$A$3:$Z$45,11,0),"")</f>
        <v>42.857142857142854</v>
      </c>
      <c r="N11" s="130">
        <f ca="1">IFERROR(VLOOKUP($A11,'Land Divisions'!$A$3:$Z$45,19,0)/VLOOKUP($A11,'Land Divisions'!$A$3:$Z$45,25,0),"")</f>
        <v>5</v>
      </c>
      <c r="O11" s="130">
        <f ca="1">IFERROR(VLOOKUP($A11,'Land Divisions'!$A$3:$Z$45,20,0)/VLOOKUP($A11,'Land Divisions'!$A$3:$Z$45,25,0),"")</f>
        <v>4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1.25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50</v>
      </c>
      <c r="V11" s="109">
        <f ca="1">VLOOKUP($A11,'Land Divisions'!$A$3:$Z$45,17,0)</f>
        <v>1</v>
      </c>
      <c r="W11" s="109">
        <f ca="1">VLOOKUP($A11,'Land Divisions'!$A$3:$Z$45,19,0)</f>
        <v>15</v>
      </c>
      <c r="X11" s="109">
        <f ca="1">VLOOKUP($A11,'Land Divisions'!$A$3:$Z$45,20,0)</f>
        <v>12</v>
      </c>
      <c r="Y11" s="126">
        <f ca="1">VLOOKUP($A11,'Land Divisions'!$A$3:$Z$45,21,0)</f>
        <v>0</v>
      </c>
      <c r="Z11" s="126">
        <f ca="1">VLOOKUP($A11,'Land Divisions'!$A$3:$Z$45,22,0)</f>
        <v>2</v>
      </c>
      <c r="AA11" s="126">
        <f>VLOOKUP($A11,'Land Divisions'!$A$3:$Z$45,26,0)</f>
        <v>0.1</v>
      </c>
      <c r="AB11" s="108">
        <f>VLOOKUP($A11,'Land Divisions'!$A$3:$CO$45,93,0)</f>
        <v>14.5</v>
      </c>
      <c r="AC11" s="108">
        <f ca="1">VLOOKUP($A11,'Land Divisions'!$A$3:$Z$45,11,0)</f>
        <v>0.28000000000000003</v>
      </c>
      <c r="AD11" s="108">
        <f>VLOOKUP($A11,'Land Divisions'!$A$3:$Z$45,3,0)</f>
        <v>12</v>
      </c>
    </row>
    <row r="12" spans="1:30" x14ac:dyDescent="0.2">
      <c r="A12" s="123" t="s">
        <v>21</v>
      </c>
      <c r="B12" s="124">
        <f ca="1">IFERROR(VLOOKUP($A12,'Land Divisions'!$A$3:$Z$45,17,0)/VLOOKUP($A12,'Land Divisions'!$A$3:$Z$45,16,0),"")</f>
        <v>3.7037037037037035E-2</v>
      </c>
      <c r="C12" s="130">
        <f ca="1">VLOOKUP($A12,'Land Divisions'!$A$3:$Z$45,16,0)/$AB12</f>
        <v>13.5</v>
      </c>
      <c r="D12" s="130">
        <f ca="1">VLOOKUP($A12,'Land Divisions'!$A$3:$Z$45,17,0)/$AB12</f>
        <v>0.5</v>
      </c>
      <c r="E12" s="130">
        <f ca="1">IFERROR(VLOOKUP($A12,'Land Divisions'!$A$3:$Z$45,16,0)/VLOOKUP($A12,'Land Divisions'!$A$3:$Z$45,11,0),"")</f>
        <v>270</v>
      </c>
      <c r="F12" s="130">
        <f ca="1">IFERROR(VLOOKUP($A12,'Land Divisions'!$A$3:$Z$45,17,0)/VLOOKUP($A12,'Land Divisions'!$A$3:$Z$45,11,0),"")</f>
        <v>10</v>
      </c>
      <c r="G12" s="130">
        <f ca="1">IFERROR(VLOOKUP($A12,'Land Divisions'!$A$3:$Z$45,16,0)/VLOOKUP($A12,'Land Divisions'!$A$3:$Z$45,25,0),"")</f>
        <v>18</v>
      </c>
      <c r="H12" s="130">
        <f ca="1">IFERROR(VLOOKUP($A12,'Land Divisions'!$A$3:$Z$45,17,0)/VLOOKUP($A12,'Land Divisions'!$A$3:$Z$45,25,0),"")</f>
        <v>0.66666666666666663</v>
      </c>
      <c r="I12" s="124">
        <f ca="1">IFERROR(VLOOKUP($A12,'Land Divisions'!$A$3:$Z$45,20,0)/VLOOKUP($A12,'Land Divisions'!$A$3:$Z$45,19,0),"")</f>
        <v>0.46666666666666667</v>
      </c>
      <c r="J12" s="130">
        <f ca="1">VLOOKUP($A12,'Land Divisions'!$A$3:$Z$45,19,0)/$AB12</f>
        <v>3.75</v>
      </c>
      <c r="K12" s="130">
        <f ca="1">VLOOKUP($A12,'Land Divisions'!$A$3:$Z$45,20,0)/$AB12</f>
        <v>1.75</v>
      </c>
      <c r="L12" s="130">
        <f ca="1">IFERROR(VLOOKUP($A12,'Land Divisions'!$A$3:$Z$45,19,0)/VLOOKUP($A12,'Land Divisions'!$A$3:$Z$45,11,0),"")</f>
        <v>75</v>
      </c>
      <c r="M12" s="130">
        <f ca="1">IFERROR(VLOOKUP($A12,'Land Divisions'!$A$3:$Z$45,20,0)/VLOOKUP($A12,'Land Divisions'!$A$3:$Z$45,11,0),"")</f>
        <v>35</v>
      </c>
      <c r="N12" s="130">
        <f ca="1">IFERROR(VLOOKUP($A12,'Land Divisions'!$A$3:$Z$45,19,0)/VLOOKUP($A12,'Land Divisions'!$A$3:$Z$45,25,0),"")</f>
        <v>5</v>
      </c>
      <c r="O12" s="130">
        <f ca="1">IFERROR(VLOOKUP($A12,'Land Divisions'!$A$3:$Z$45,20,0)/VLOOKUP($A12,'Land Divisions'!$A$3:$Z$45,25,0),"")</f>
        <v>2.3333333333333335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0.5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54</v>
      </c>
      <c r="V12" s="109">
        <f ca="1">VLOOKUP($A12,'Land Divisions'!$A$3:$Z$45,17,0)</f>
        <v>2</v>
      </c>
      <c r="W12" s="109">
        <f ca="1">VLOOKUP($A12,'Land Divisions'!$A$3:$Z$45,19,0)</f>
        <v>15</v>
      </c>
      <c r="X12" s="109">
        <f ca="1">VLOOKUP($A12,'Land Divisions'!$A$3:$Z$45,20,0)</f>
        <v>7</v>
      </c>
      <c r="Y12" s="126">
        <f ca="1">VLOOKUP($A12,'Land Divisions'!$A$3:$Z$45,21,0)</f>
        <v>0</v>
      </c>
      <c r="Z12" s="126">
        <f ca="1">VLOOKUP($A12,'Land Divisions'!$A$3:$Z$45,22,0)</f>
        <v>5</v>
      </c>
      <c r="AA12" s="126">
        <f>VLOOKUP($A12,'Land Divisions'!$A$3:$Z$45,26,0)</f>
        <v>0</v>
      </c>
      <c r="AB12" s="108">
        <f>VLOOKUP($A12,'Land Divisions'!$A$3:$CO$45,93,0)</f>
        <v>4</v>
      </c>
      <c r="AC12" s="108">
        <f ca="1">VLOOKUP($A12,'Land Divisions'!$A$3:$Z$45,11,0)</f>
        <v>0.2</v>
      </c>
      <c r="AD12" s="108">
        <f>VLOOKUP($A12,'Land Divisions'!$A$3:$Z$45,3,0)</f>
        <v>4</v>
      </c>
    </row>
    <row r="13" spans="1:30" x14ac:dyDescent="0.2">
      <c r="A13" s="123" t="s">
        <v>241</v>
      </c>
      <c r="B13" s="124">
        <f ca="1">IFERROR(VLOOKUP($A13,'Land Divisions'!$A$3:$Z$45,17,0)/VLOOKUP($A13,'Land Divisions'!$A$3:$Z$45,16,0),"")</f>
        <v>2.0833333333333332E-2</v>
      </c>
      <c r="C13" s="130">
        <f ca="1">VLOOKUP($A13,'Land Divisions'!$A$3:$Z$45,16,0)/$AB13</f>
        <v>1.5157894736842104</v>
      </c>
      <c r="D13" s="130">
        <f ca="1">VLOOKUP($A13,'Land Divisions'!$A$3:$Z$45,17,0)/$AB13</f>
        <v>3.1578947368421047E-2</v>
      </c>
      <c r="E13" s="130">
        <f ca="1">IFERROR(VLOOKUP($A13,'Land Divisions'!$A$3:$Z$45,16,0)/VLOOKUP($A13,'Land Divisions'!$A$3:$Z$45,11,0),"")</f>
        <v>359.99999999999994</v>
      </c>
      <c r="F13" s="130">
        <f ca="1">IFERROR(VLOOKUP($A13,'Land Divisions'!$A$3:$Z$45,17,0)/VLOOKUP($A13,'Land Divisions'!$A$3:$Z$45,11,0),"")</f>
        <v>7.4999999999999982</v>
      </c>
      <c r="G13" s="130" t="str">
        <f ca="1">IFERROR(VLOOKUP($A13,'Land Divisions'!$A$3:$Z$45,16,0)/VLOOKUP($A13,'Land Divisions'!$A$3:$Z$45,25,0),"")</f>
        <v/>
      </c>
      <c r="H13" s="130" t="str">
        <f ca="1">IFERROR(VLOOKUP($A13,'Land Divisions'!$A$3:$Z$45,17,0)/VLOOKUP($A13,'Land Divisions'!$A$3:$Z$45,25,0),"")</f>
        <v/>
      </c>
      <c r="I13" s="124">
        <f ca="1">IFERROR(VLOOKUP($A13,'Land Divisions'!$A$3:$Z$45,20,0)/VLOOKUP($A13,'Land Divisions'!$A$3:$Z$45,19,0),"")</f>
        <v>0.14285714285714285</v>
      </c>
      <c r="J13" s="130">
        <f ca="1">VLOOKUP($A13,'Land Divisions'!$A$3:$Z$45,19,0)/$AB13</f>
        <v>2.9473684210526314</v>
      </c>
      <c r="K13" s="130">
        <f ca="1">VLOOKUP($A13,'Land Divisions'!$A$3:$Z$45,20,0)/$AB13</f>
        <v>0.42105263157894735</v>
      </c>
      <c r="L13" s="130">
        <f ca="1">IFERROR(VLOOKUP($A13,'Land Divisions'!$A$3:$Z$45,19,0)/VLOOKUP($A13,'Land Divisions'!$A$3:$Z$45,11,0),"")</f>
        <v>700</v>
      </c>
      <c r="M13" s="130">
        <f ca="1">IFERROR(VLOOKUP($A13,'Land Divisions'!$A$3:$Z$45,20,0)/VLOOKUP($A13,'Land Divisions'!$A$3:$Z$45,11,0),"")</f>
        <v>100</v>
      </c>
      <c r="N13" s="130" t="str">
        <f ca="1">IFERROR(VLOOKUP($A13,'Land Divisions'!$A$3:$Z$45,19,0)/VLOOKUP($A13,'Land Divisions'!$A$3:$Z$45,25,0),"")</f>
        <v/>
      </c>
      <c r="O13" s="130" t="str">
        <f ca="1">IFERROR(VLOOKUP($A13,'Land Divisions'!$A$3:$Z$45,20,0)/VLOOKUP($A13,'Land Divisions'!$A$3:$Z$45,25,0),"")</f>
        <v/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1.0526315789473684</v>
      </c>
      <c r="S13" s="110">
        <f ca="1">VLOOKUP($A13,'Land Divisions'!$A$3:$Z$45,4,0)</f>
        <v>2</v>
      </c>
      <c r="T13" s="110">
        <f ca="1">VLOOKUP($A13,'Land Divisions'!$A$3:$Z$45,5,0)</f>
        <v>40</v>
      </c>
      <c r="U13" s="109">
        <f ca="1">VLOOKUP($A13,'Land Divisions'!$A$3:$Z$45,16,0)</f>
        <v>7.1999999999999993</v>
      </c>
      <c r="V13" s="109">
        <f ca="1">VLOOKUP($A13,'Land Divisions'!$A$3:$Z$45,17,0)</f>
        <v>0.14999999999999997</v>
      </c>
      <c r="W13" s="109">
        <f ca="1">VLOOKUP($A13,'Land Divisions'!$A$3:$Z$45,19,0)</f>
        <v>14</v>
      </c>
      <c r="X13" s="109">
        <f ca="1">VLOOKUP($A13,'Land Divisions'!$A$3:$Z$45,20,0)</f>
        <v>2</v>
      </c>
      <c r="Y13" s="126">
        <f ca="1">VLOOKUP($A13,'Land Divisions'!$A$3:$Z$45,21,0)</f>
        <v>0</v>
      </c>
      <c r="Z13" s="126">
        <f ca="1">VLOOKUP($A13,'Land Divisions'!$A$3:$Z$45,22,0)</f>
        <v>5</v>
      </c>
      <c r="AA13" s="126">
        <f>VLOOKUP($A13,'Land Divisions'!$A$3:$Z$45,26,0)</f>
        <v>0</v>
      </c>
      <c r="AB13" s="108">
        <f>VLOOKUP($A13,'Land Divisions'!$A$3:$CO$45,93,0)</f>
        <v>4.75</v>
      </c>
      <c r="AC13" s="108">
        <f ca="1">VLOOKUP($A13,'Land Divisions'!$A$3:$Z$45,11,0)</f>
        <v>0.02</v>
      </c>
      <c r="AD13" s="108">
        <f>VLOOKUP($A13,'Land Divisions'!$A$3:$Z$45,3,0)</f>
        <v>4</v>
      </c>
    </row>
    <row r="14" spans="1:30" x14ac:dyDescent="0.2">
      <c r="A14" s="123" t="s">
        <v>56</v>
      </c>
      <c r="B14" s="124">
        <f ca="1">IFERROR(VLOOKUP($A14,'Land Divisions'!$A$3:$Z$45,17,0)/VLOOKUP($A14,'Land Divisions'!$A$3:$Z$45,16,0),"")</f>
        <v>1.4285714285714285E-2</v>
      </c>
      <c r="C14" s="130">
        <f ca="1">VLOOKUP($A14,'Land Divisions'!$A$3:$Z$45,16,0)/$AB14</f>
        <v>5.833333333333333</v>
      </c>
      <c r="D14" s="130">
        <f ca="1">VLOOKUP($A14,'Land Divisions'!$A$3:$Z$45,17,0)/$AB14</f>
        <v>8.3333333333333329E-2</v>
      </c>
      <c r="E14" s="130">
        <f ca="1">IFERROR(VLOOKUP($A14,'Land Divisions'!$A$3:$Z$45,16,0)/VLOOKUP($A14,'Land Divisions'!$A$3:$Z$45,11,0),"")</f>
        <v>159.09090909090909</v>
      </c>
      <c r="F14" s="130">
        <f ca="1">IFERROR(VLOOKUP($A14,'Land Divisions'!$A$3:$Z$45,17,0)/VLOOKUP($A14,'Land Divisions'!$A$3:$Z$45,11,0),"")</f>
        <v>2.2727272727272729</v>
      </c>
      <c r="G14" s="130">
        <f ca="1">IFERROR(VLOOKUP($A14,'Land Divisions'!$A$3:$Z$45,16,0)/VLOOKUP($A14,'Land Divisions'!$A$3:$Z$45,25,0),"")</f>
        <v>23.333333333333332</v>
      </c>
      <c r="H14" s="130">
        <f ca="1">IFERROR(VLOOKUP($A14,'Land Divisions'!$A$3:$Z$45,17,0)/VLOOKUP($A14,'Land Divisions'!$A$3:$Z$45,25,0),"")</f>
        <v>0.33333333333333331</v>
      </c>
      <c r="I14" s="124">
        <f ca="1">IFERROR(VLOOKUP($A14,'Land Divisions'!$A$3:$Z$45,20,0)/VLOOKUP($A14,'Land Divisions'!$A$3:$Z$45,19,0),"")</f>
        <v>0.5</v>
      </c>
      <c r="J14" s="130">
        <f ca="1">VLOOKUP($A14,'Land Divisions'!$A$3:$Z$45,19,0)/$AB14</f>
        <v>1</v>
      </c>
      <c r="K14" s="130">
        <f ca="1">VLOOKUP($A14,'Land Divisions'!$A$3:$Z$45,20,0)/$AB14</f>
        <v>0.5</v>
      </c>
      <c r="L14" s="130">
        <f ca="1">IFERROR(VLOOKUP($A14,'Land Divisions'!$A$3:$Z$45,19,0)/VLOOKUP($A14,'Land Divisions'!$A$3:$Z$45,11,0),"")</f>
        <v>27.272727272727273</v>
      </c>
      <c r="M14" s="130">
        <f ca="1">IFERROR(VLOOKUP($A14,'Land Divisions'!$A$3:$Z$45,20,0)/VLOOKUP($A14,'Land Divisions'!$A$3:$Z$45,11,0),"")</f>
        <v>13.636363636363637</v>
      </c>
      <c r="N14" s="130">
        <f ca="1">IFERROR(VLOOKUP($A14,'Land Divisions'!$A$3:$Z$45,19,0)/VLOOKUP($A14,'Land Divisions'!$A$3:$Z$45,25,0),"")</f>
        <v>4</v>
      </c>
      <c r="O14" s="130">
        <f ca="1">IFERROR(VLOOKUP($A14,'Land Divisions'!$A$3:$Z$45,20,0)/VLOOKUP($A14,'Land Divisions'!$A$3:$Z$45,25,0),"")</f>
        <v>2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1.25</v>
      </c>
      <c r="S14" s="110">
        <f ca="1">VLOOKUP($A14,'Land Divisions'!$A$3:$Z$45,4,0)</f>
        <v>0.6</v>
      </c>
      <c r="T14" s="110">
        <f ca="1">VLOOKUP($A14,'Land Divisions'!$A$3:$Z$45,5,0)</f>
        <v>0</v>
      </c>
      <c r="U14" s="109">
        <f ca="1">VLOOKUP($A14,'Land Divisions'!$A$3:$Z$45,16,0)</f>
        <v>70</v>
      </c>
      <c r="V14" s="109">
        <f ca="1">VLOOKUP($A14,'Land Divisions'!$A$3:$Z$45,17,0)</f>
        <v>1</v>
      </c>
      <c r="W14" s="109">
        <f ca="1">VLOOKUP($A14,'Land Divisions'!$A$3:$Z$45,19,0)</f>
        <v>12</v>
      </c>
      <c r="X14" s="109">
        <f ca="1">VLOOKUP($A14,'Land Divisions'!$A$3:$Z$45,20,0)</f>
        <v>6</v>
      </c>
      <c r="Y14" s="126">
        <f ca="1">VLOOKUP($A14,'Land Divisions'!$A$3:$Z$45,21,0)</f>
        <v>45</v>
      </c>
      <c r="Z14" s="126">
        <f ca="1">VLOOKUP($A14,'Land Divisions'!$A$3:$Z$45,22,0)</f>
        <v>5</v>
      </c>
      <c r="AA14" s="126">
        <f>VLOOKUP($A14,'Land Divisions'!$A$3:$Z$45,26,0)</f>
        <v>0.65</v>
      </c>
      <c r="AB14" s="108">
        <f>VLOOKUP($A14,'Land Divisions'!$A$3:$CO$45,93,0)</f>
        <v>12</v>
      </c>
      <c r="AC14" s="108">
        <f ca="1">VLOOKUP($A14,'Land Divisions'!$A$3:$Z$45,11,0)</f>
        <v>0.44</v>
      </c>
      <c r="AD14" s="108">
        <f>VLOOKUP($A14,'Land Divisions'!$A$3:$Z$45,3,0)</f>
        <v>8</v>
      </c>
    </row>
    <row r="15" spans="1:30" x14ac:dyDescent="0.2">
      <c r="A15" s="123" t="s">
        <v>24</v>
      </c>
      <c r="B15" s="124">
        <f ca="1">IFERROR(VLOOKUP($A15,'Land Divisions'!$A$3:$Z$45,17,0)/VLOOKUP($A15,'Land Divisions'!$A$3:$Z$45,16,0),"")</f>
        <v>0.02</v>
      </c>
      <c r="C15" s="130">
        <f ca="1">VLOOKUP($A15,'Land Divisions'!$A$3:$Z$45,16,0)/$AB15</f>
        <v>12.5</v>
      </c>
      <c r="D15" s="130">
        <f ca="1">VLOOKUP($A15,'Land Divisions'!$A$3:$Z$45,17,0)/$AB15</f>
        <v>0.25</v>
      </c>
      <c r="E15" s="130">
        <f ca="1">IFERROR(VLOOKUP($A15,'Land Divisions'!$A$3:$Z$45,16,0)/VLOOKUP($A15,'Land Divisions'!$A$3:$Z$45,11,0),"")</f>
        <v>250</v>
      </c>
      <c r="F15" s="130">
        <f ca="1">IFERROR(VLOOKUP($A15,'Land Divisions'!$A$3:$Z$45,17,0)/VLOOKUP($A15,'Land Divisions'!$A$3:$Z$45,11,0),"")</f>
        <v>5</v>
      </c>
      <c r="G15" s="130">
        <f ca="1">IFERROR(VLOOKUP($A15,'Land Divisions'!$A$3:$Z$45,16,0)/VLOOKUP($A15,'Land Divisions'!$A$3:$Z$45,25,0),"")</f>
        <v>16.666666666666668</v>
      </c>
      <c r="H15" s="130">
        <f ca="1">IFERROR(VLOOKUP($A15,'Land Divisions'!$A$3:$Z$45,17,0)/VLOOKUP($A15,'Land Divisions'!$A$3:$Z$45,25,0),"")</f>
        <v>0.33333333333333331</v>
      </c>
      <c r="I15" s="124">
        <f ca="1">IFERROR(VLOOKUP($A15,'Land Divisions'!$A$3:$Z$45,20,0)/VLOOKUP($A15,'Land Divisions'!$A$3:$Z$45,19,0),"")</f>
        <v>0.75</v>
      </c>
      <c r="J15" s="130">
        <f ca="1">VLOOKUP($A15,'Land Divisions'!$A$3:$Z$45,19,0)/$AB15</f>
        <v>3</v>
      </c>
      <c r="K15" s="130">
        <f ca="1">VLOOKUP($A15,'Land Divisions'!$A$3:$Z$45,20,0)/$AB15</f>
        <v>2.25</v>
      </c>
      <c r="L15" s="130">
        <f ca="1">IFERROR(VLOOKUP($A15,'Land Divisions'!$A$3:$Z$45,19,0)/VLOOKUP($A15,'Land Divisions'!$A$3:$Z$45,11,0),"")</f>
        <v>60</v>
      </c>
      <c r="M15" s="130">
        <f ca="1">IFERROR(VLOOKUP($A15,'Land Divisions'!$A$3:$Z$45,20,0)/VLOOKUP($A15,'Land Divisions'!$A$3:$Z$45,11,0),"")</f>
        <v>45</v>
      </c>
      <c r="N15" s="130">
        <f ca="1">IFERROR(VLOOKUP($A15,'Land Divisions'!$A$3:$Z$45,19,0)/VLOOKUP($A15,'Land Divisions'!$A$3:$Z$45,25,0),"")</f>
        <v>4</v>
      </c>
      <c r="O15" s="130">
        <f ca="1">IFERROR(VLOOKUP($A15,'Land Divisions'!$A$3:$Z$45,20,0)/VLOOKUP($A15,'Land Divisions'!$A$3:$Z$45,25,0),"")</f>
        <v>3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0.5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50</v>
      </c>
      <c r="V15" s="109">
        <f ca="1">VLOOKUP($A15,'Land Divisions'!$A$3:$Z$45,17,0)</f>
        <v>1</v>
      </c>
      <c r="W15" s="109">
        <f ca="1">VLOOKUP($A15,'Land Divisions'!$A$3:$Z$45,19,0)</f>
        <v>12</v>
      </c>
      <c r="X15" s="109">
        <f ca="1">VLOOKUP($A15,'Land Divisions'!$A$3:$Z$45,20,0)</f>
        <v>9</v>
      </c>
      <c r="Y15" s="126">
        <f ca="1">VLOOKUP($A15,'Land Divisions'!$A$3:$Z$45,21,0)</f>
        <v>0</v>
      </c>
      <c r="Z15" s="126">
        <f ca="1">VLOOKUP($A15,'Land Divisions'!$A$3:$Z$45,22,0)</f>
        <v>2</v>
      </c>
      <c r="AA15" s="126">
        <f>VLOOKUP($A15,'Land Divisions'!$A$3:$Z$45,26,0)</f>
        <v>0</v>
      </c>
      <c r="AB15" s="108">
        <f>VLOOKUP($A15,'Land Divisions'!$A$3:$CO$45,93,0)</f>
        <v>4</v>
      </c>
      <c r="AC15" s="108">
        <f ca="1">VLOOKUP($A15,'Land Divisions'!$A$3:$Z$45,11,0)</f>
        <v>0.2</v>
      </c>
      <c r="AD15" s="108">
        <f>VLOOKUP($A15,'Land Divisions'!$A$3:$Z$45,3,0)</f>
        <v>4</v>
      </c>
    </row>
    <row r="16" spans="1:30" x14ac:dyDescent="0.2">
      <c r="A16" s="123" t="s">
        <v>217</v>
      </c>
      <c r="B16" s="124">
        <f ca="1">IFERROR(VLOOKUP($A16,'Land Divisions'!$A$3:$Z$45,17,0)/VLOOKUP($A16,'Land Divisions'!$A$3:$Z$45,16,0),"")</f>
        <v>0.88235294117647056</v>
      </c>
      <c r="C16" s="130">
        <f ca="1">VLOOKUP($A16,'Land Divisions'!$A$3:$Z$45,16,0)/$AB16</f>
        <v>0.51</v>
      </c>
      <c r="D16" s="130">
        <f ca="1">VLOOKUP($A16,'Land Divisions'!$A$3:$Z$45,17,0)/$AB16</f>
        <v>0.45</v>
      </c>
      <c r="E16" s="130">
        <f ca="1">IFERROR(VLOOKUP($A16,'Land Divisions'!$A$3:$Z$45,16,0)/VLOOKUP($A16,'Land Divisions'!$A$3:$Z$45,11,0),"")</f>
        <v>127.5</v>
      </c>
      <c r="F16" s="130">
        <f ca="1">IFERROR(VLOOKUP($A16,'Land Divisions'!$A$3:$Z$45,17,0)/VLOOKUP($A16,'Land Divisions'!$A$3:$Z$45,11,0),"")</f>
        <v>112.5</v>
      </c>
      <c r="G16" s="130">
        <f ca="1">IFERROR(VLOOKUP($A16,'Land Divisions'!$A$3:$Z$45,16,0)/VLOOKUP($A16,'Land Divisions'!$A$3:$Z$45,25,0),"")</f>
        <v>25.5</v>
      </c>
      <c r="H16" s="130">
        <f ca="1">IFERROR(VLOOKUP($A16,'Land Divisions'!$A$3:$Z$45,17,0)/VLOOKUP($A16,'Land Divisions'!$A$3:$Z$45,25,0),"")</f>
        <v>22.5</v>
      </c>
      <c r="I16" s="124">
        <f ca="1">IFERROR(VLOOKUP($A16,'Land Divisions'!$A$3:$Z$45,20,0)/VLOOKUP($A16,'Land Divisions'!$A$3:$Z$45,19,0),"")</f>
        <v>7.4</v>
      </c>
      <c r="J16" s="130">
        <f ca="1">VLOOKUP($A16,'Land Divisions'!$A$3:$Z$45,19,0)/$AB16</f>
        <v>0.1</v>
      </c>
      <c r="K16" s="130">
        <f ca="1">VLOOKUP($A16,'Land Divisions'!$A$3:$Z$45,20,0)/$AB16</f>
        <v>0.74</v>
      </c>
      <c r="L16" s="130">
        <f ca="1">IFERROR(VLOOKUP($A16,'Land Divisions'!$A$3:$Z$45,19,0)/VLOOKUP($A16,'Land Divisions'!$A$3:$Z$45,11,0),"")</f>
        <v>25</v>
      </c>
      <c r="M16" s="130">
        <f ca="1">IFERROR(VLOOKUP($A16,'Land Divisions'!$A$3:$Z$45,20,0)/VLOOKUP($A16,'Land Divisions'!$A$3:$Z$45,11,0),"")</f>
        <v>185</v>
      </c>
      <c r="N16" s="130">
        <f ca="1">IFERROR(VLOOKUP($A16,'Land Divisions'!$A$3:$Z$45,19,0)/VLOOKUP($A16,'Land Divisions'!$A$3:$Z$45,25,0),"")</f>
        <v>5</v>
      </c>
      <c r="O16" s="130">
        <f ca="1">IFERROR(VLOOKUP($A16,'Land Divisions'!$A$3:$Z$45,20,0)/VLOOKUP($A16,'Land Divisions'!$A$3:$Z$45,25,0),"")</f>
        <v>37</v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2</v>
      </c>
      <c r="T16" s="110">
        <f ca="1">VLOOKUP($A16,'Land Divisions'!$A$3:$Z$45,5,0)</f>
        <v>10</v>
      </c>
      <c r="U16" s="109">
        <f ca="1">VLOOKUP($A16,'Land Divisions'!$A$3:$Z$45,16,0)</f>
        <v>51</v>
      </c>
      <c r="V16" s="109">
        <f ca="1">VLOOKUP($A16,'Land Divisions'!$A$3:$Z$45,17,0)</f>
        <v>45</v>
      </c>
      <c r="W16" s="109">
        <f ca="1">VLOOKUP($A16,'Land Divisions'!$A$3:$Z$45,19,0)</f>
        <v>10</v>
      </c>
      <c r="X16" s="109">
        <f ca="1">VLOOKUP($A16,'Land Divisions'!$A$3:$Z$45,20,0)</f>
        <v>74</v>
      </c>
      <c r="Y16" s="126">
        <f ca="1">VLOOKUP($A16,'Land Divisions'!$A$3:$Z$45,21,0)</f>
        <v>145</v>
      </c>
      <c r="Z16" s="126">
        <f ca="1">VLOOKUP($A16,'Land Divisions'!$A$3:$Z$45,22,0)</f>
        <v>146</v>
      </c>
      <c r="AA16" s="126">
        <f>VLOOKUP($A16,'Land Divisions'!$A$3:$Z$45,26,0)</f>
        <v>0.99</v>
      </c>
      <c r="AB16" s="108">
        <f>VLOOKUP($A16,'Land Divisions'!$A$3:$CO$45,93,0)</f>
        <v>100</v>
      </c>
      <c r="AC16" s="108">
        <f ca="1">VLOOKUP($A16,'Land Divisions'!$A$3:$Z$45,11,0)</f>
        <v>0.4</v>
      </c>
      <c r="AD16" s="108">
        <f>VLOOKUP($A16,'Land Divisions'!$A$3:$Z$45,3,0)</f>
        <v>4</v>
      </c>
    </row>
    <row r="17" spans="1:30" x14ac:dyDescent="0.2">
      <c r="A17" s="123" t="s">
        <v>83</v>
      </c>
      <c r="B17" s="124">
        <f ca="1">IFERROR(VLOOKUP($A17,'Land Divisions'!$A$3:$Z$45,17,0)/VLOOKUP($A17,'Land Divisions'!$A$3:$Z$45,16,0),"")</f>
        <v>0.57040998217468808</v>
      </c>
      <c r="C17" s="130">
        <f ca="1">VLOOKUP($A17,'Land Divisions'!$A$3:$Z$45,16,0)/$AB17</f>
        <v>2.0035714285714286</v>
      </c>
      <c r="D17" s="130">
        <f ca="1">VLOOKUP($A17,'Land Divisions'!$A$3:$Z$45,17,0)/$AB17</f>
        <v>1.1428571428571428</v>
      </c>
      <c r="E17" s="130">
        <f ca="1">IFERROR(VLOOKUP($A17,'Land Divisions'!$A$3:$Z$45,16,0)/VLOOKUP($A17,'Land Divisions'!$A$3:$Z$45,11,0),"")</f>
        <v>224.4</v>
      </c>
      <c r="F17" s="130">
        <f ca="1">IFERROR(VLOOKUP($A17,'Land Divisions'!$A$3:$Z$45,17,0)/VLOOKUP($A17,'Land Divisions'!$A$3:$Z$45,11,0),"")</f>
        <v>128</v>
      </c>
      <c r="G17" s="130">
        <f ca="1">IFERROR(VLOOKUP($A17,'Land Divisions'!$A$3:$Z$45,16,0)/VLOOKUP($A17,'Land Divisions'!$A$3:$Z$45,25,0),"")</f>
        <v>28.05</v>
      </c>
      <c r="H17" s="130">
        <f ca="1">IFERROR(VLOOKUP($A17,'Land Divisions'!$A$3:$Z$45,17,0)/VLOOKUP($A17,'Land Divisions'!$A$3:$Z$45,25,0),"")</f>
        <v>16</v>
      </c>
      <c r="I17" s="124">
        <f ca="1">IFERROR(VLOOKUP($A17,'Land Divisions'!$A$3:$Z$45,20,0)/VLOOKUP($A17,'Land Divisions'!$A$3:$Z$45,19,0),"")</f>
        <v>8.4</v>
      </c>
      <c r="J17" s="130">
        <f ca="1">VLOOKUP($A17,'Land Divisions'!$A$3:$Z$45,19,0)/$AB17</f>
        <v>0.35714285714285715</v>
      </c>
      <c r="K17" s="130">
        <f ca="1">VLOOKUP($A17,'Land Divisions'!$A$3:$Z$45,20,0)/$AB17</f>
        <v>3</v>
      </c>
      <c r="L17" s="130">
        <f ca="1">IFERROR(VLOOKUP($A17,'Land Divisions'!$A$3:$Z$45,19,0)/VLOOKUP($A17,'Land Divisions'!$A$3:$Z$45,11,0),"")</f>
        <v>40</v>
      </c>
      <c r="M17" s="130">
        <f ca="1">IFERROR(VLOOKUP($A17,'Land Divisions'!$A$3:$Z$45,20,0)/VLOOKUP($A17,'Land Divisions'!$A$3:$Z$45,11,0),"")</f>
        <v>336</v>
      </c>
      <c r="N17" s="130">
        <f ca="1">IFERROR(VLOOKUP($A17,'Land Divisions'!$A$3:$Z$45,19,0)/VLOOKUP($A17,'Land Divisions'!$A$3:$Z$45,25,0),"")</f>
        <v>5</v>
      </c>
      <c r="O17" s="130">
        <f ca="1">IFERROR(VLOOKUP($A17,'Land Divisions'!$A$3:$Z$45,20,0)/VLOOKUP($A17,'Land Divisions'!$A$3:$Z$45,25,0),"")</f>
        <v>42</v>
      </c>
      <c r="P17" s="124">
        <f ca="1">IFERROR(Tableau2[[#This Row],[PRC]]/Tableau2[[#This Row],[ARM]],"")</f>
        <v>0.1111111111111111</v>
      </c>
      <c r="Q17" s="130">
        <f ca="1">IFERROR(Tableau2[[#This Row],[ARM]]/Tableau2[[#This Row],[IC]],"")</f>
        <v>3.75</v>
      </c>
      <c r="R17" s="130">
        <f ca="1">IFERROR(Tableau2[[#This Row],[PRC]]/Tableau2[[#This Row],[IC]],"")</f>
        <v>0.41666666666666669</v>
      </c>
      <c r="S17" s="110">
        <f ca="1">VLOOKUP($A17,'Land Divisions'!$A$3:$Z$45,4,0)</f>
        <v>2</v>
      </c>
      <c r="T17" s="110">
        <f ca="1">VLOOKUP($A17,'Land Divisions'!$A$3:$Z$45,5,0)</f>
        <v>10</v>
      </c>
      <c r="U17" s="109">
        <f ca="1">VLOOKUP($A17,'Land Divisions'!$A$3:$Z$45,16,0)</f>
        <v>56.1</v>
      </c>
      <c r="V17" s="109">
        <f ca="1">VLOOKUP($A17,'Land Divisions'!$A$3:$Z$45,17,0)</f>
        <v>32</v>
      </c>
      <c r="W17" s="109">
        <f ca="1">VLOOKUP($A17,'Land Divisions'!$A$3:$Z$45,19,0)</f>
        <v>10</v>
      </c>
      <c r="X17" s="109">
        <f ca="1">VLOOKUP($A17,'Land Divisions'!$A$3:$Z$45,20,0)</f>
        <v>84</v>
      </c>
      <c r="Y17" s="126">
        <f ca="1">VLOOKUP($A17,'Land Divisions'!$A$3:$Z$45,21,0)</f>
        <v>130</v>
      </c>
      <c r="Z17" s="126">
        <f ca="1">VLOOKUP($A17,'Land Divisions'!$A$3:$Z$45,22,0)</f>
        <v>131</v>
      </c>
      <c r="AA17" s="126">
        <f>VLOOKUP($A17,'Land Divisions'!$A$3:$Z$45,26,0)</f>
        <v>0.98</v>
      </c>
      <c r="AB17" s="108">
        <f>VLOOKUP($A17,'Land Divisions'!$A$3:$CO$45,93,0)</f>
        <v>28</v>
      </c>
      <c r="AC17" s="108">
        <f ca="1">VLOOKUP($A17,'Land Divisions'!$A$3:$Z$45,11,0)</f>
        <v>0.25</v>
      </c>
      <c r="AD17" s="108">
        <f>VLOOKUP($A17,'Land Divisions'!$A$3:$Z$45,3,0)</f>
        <v>10</v>
      </c>
    </row>
    <row r="18" spans="1:30" x14ac:dyDescent="0.2">
      <c r="A18" s="123" t="s">
        <v>84</v>
      </c>
      <c r="B18" s="124">
        <f ca="1">IFERROR(VLOOKUP($A18,'Land Divisions'!$A$3:$Z$45,17,0)/VLOOKUP($A18,'Land Divisions'!$A$3:$Z$45,16,0),"")</f>
        <v>3.5</v>
      </c>
      <c r="C18" s="130">
        <f ca="1">VLOOKUP($A18,'Land Divisions'!$A$3:$Z$45,16,0)/$AB18</f>
        <v>0.42857142857142855</v>
      </c>
      <c r="D18" s="130">
        <f ca="1">VLOOKUP($A18,'Land Divisions'!$A$3:$Z$45,17,0)/$AB18</f>
        <v>1.5</v>
      </c>
      <c r="E18" s="130">
        <f ca="1">IFERROR(VLOOKUP($A18,'Land Divisions'!$A$3:$Z$45,16,0)/VLOOKUP($A18,'Land Divisions'!$A$3:$Z$45,11,0),"")</f>
        <v>48</v>
      </c>
      <c r="F18" s="130">
        <f ca="1">IFERROR(VLOOKUP($A18,'Land Divisions'!$A$3:$Z$45,17,0)/VLOOKUP($A18,'Land Divisions'!$A$3:$Z$45,11,0),"")</f>
        <v>168</v>
      </c>
      <c r="G18" s="130">
        <f ca="1">IFERROR(VLOOKUP($A18,'Land Divisions'!$A$3:$Z$45,16,0)/VLOOKUP($A18,'Land Divisions'!$A$3:$Z$45,25,0),"")</f>
        <v>6</v>
      </c>
      <c r="H18" s="130">
        <f ca="1">IFERROR(VLOOKUP($A18,'Land Divisions'!$A$3:$Z$45,17,0)/VLOOKUP($A18,'Land Divisions'!$A$3:$Z$45,25,0),"")</f>
        <v>21</v>
      </c>
      <c r="I18" s="124">
        <f ca="1">IFERROR(VLOOKUP($A18,'Land Divisions'!$A$3:$Z$45,20,0)/VLOOKUP($A18,'Land Divisions'!$A$3:$Z$45,19,0),"")</f>
        <v>0.25</v>
      </c>
      <c r="J18" s="130">
        <f ca="1">VLOOKUP($A18,'Land Divisions'!$A$3:$Z$45,19,0)/$AB18</f>
        <v>0.2857142857142857</v>
      </c>
      <c r="K18" s="130">
        <f ca="1">VLOOKUP($A18,'Land Divisions'!$A$3:$Z$45,20,0)/$AB18</f>
        <v>7.1428571428571425E-2</v>
      </c>
      <c r="L18" s="130">
        <f ca="1">IFERROR(VLOOKUP($A18,'Land Divisions'!$A$3:$Z$45,19,0)/VLOOKUP($A18,'Land Divisions'!$A$3:$Z$45,11,0),"")</f>
        <v>32</v>
      </c>
      <c r="M18" s="130">
        <f ca="1">IFERROR(VLOOKUP($A18,'Land Divisions'!$A$3:$Z$45,20,0)/VLOOKUP($A18,'Land Divisions'!$A$3:$Z$45,11,0),"")</f>
        <v>8</v>
      </c>
      <c r="N18" s="130">
        <f ca="1">IFERROR(VLOOKUP($A18,'Land Divisions'!$A$3:$Z$45,19,0)/VLOOKUP($A18,'Land Divisions'!$A$3:$Z$45,25,0),"")</f>
        <v>4</v>
      </c>
      <c r="O18" s="130">
        <f ca="1">IFERROR(VLOOKUP($A18,'Land Divisions'!$A$3:$Z$45,20,0)/VLOOKUP($A18,'Land Divisions'!$A$3:$Z$45,25,0),"")</f>
        <v>1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22.5</v>
      </c>
      <c r="S18" s="110">
        <f ca="1">VLOOKUP($A18,'Land Divisions'!$A$3:$Z$45,4,0)</f>
        <v>0.6</v>
      </c>
      <c r="T18" s="110">
        <f ca="1">VLOOKUP($A18,'Land Divisions'!$A$3:$Z$45,5,0)</f>
        <v>0</v>
      </c>
      <c r="U18" s="109">
        <f ca="1">VLOOKUP($A18,'Land Divisions'!$A$3:$Z$45,16,0)</f>
        <v>12</v>
      </c>
      <c r="V18" s="109">
        <f ca="1">VLOOKUP($A18,'Land Divisions'!$A$3:$Z$45,17,0)</f>
        <v>42</v>
      </c>
      <c r="W18" s="109">
        <f ca="1">VLOOKUP($A18,'Land Divisions'!$A$3:$Z$45,19,0)</f>
        <v>8</v>
      </c>
      <c r="X18" s="109">
        <f ca="1">VLOOKUP($A18,'Land Divisions'!$A$3:$Z$45,20,0)</f>
        <v>2</v>
      </c>
      <c r="Y18" s="126">
        <f ca="1">VLOOKUP($A18,'Land Divisions'!$A$3:$Z$45,21,0)</f>
        <v>130</v>
      </c>
      <c r="Z18" s="126">
        <f ca="1">VLOOKUP($A18,'Land Divisions'!$A$3:$Z$45,22,0)</f>
        <v>165</v>
      </c>
      <c r="AA18" s="126">
        <f>VLOOKUP($A18,'Land Divisions'!$A$3:$Z$45,26,0)</f>
        <v>0.98</v>
      </c>
      <c r="AB18" s="108">
        <f>VLOOKUP($A18,'Land Divisions'!$A$3:$CO$45,93,0)</f>
        <v>28</v>
      </c>
      <c r="AC18" s="108">
        <f ca="1">VLOOKUP($A18,'Land Divisions'!$A$3:$Z$45,11,0)</f>
        <v>0.25</v>
      </c>
      <c r="AD18" s="108">
        <f>VLOOKUP($A18,'Land Divisions'!$A$3:$Z$45,3,0)</f>
        <v>10</v>
      </c>
    </row>
    <row r="19" spans="1:30" x14ac:dyDescent="0.2">
      <c r="A19" s="123" t="s">
        <v>86</v>
      </c>
      <c r="B19" s="124">
        <f ca="1">IFERROR(VLOOKUP($A19,'Land Divisions'!$A$3:$Z$45,17,0)/VLOOKUP($A19,'Land Divisions'!$A$3:$Z$45,16,0),"")</f>
        <v>2.5000000000000001E-2</v>
      </c>
      <c r="C19" s="130">
        <f ca="1">VLOOKUP($A19,'Land Divisions'!$A$3:$Z$45,16,0)/$AB19</f>
        <v>4.2857142857142856</v>
      </c>
      <c r="D19" s="130">
        <f ca="1">VLOOKUP($A19,'Land Divisions'!$A$3:$Z$45,17,0)/$AB19</f>
        <v>0.10714285714285714</v>
      </c>
      <c r="E19" s="130">
        <f ca="1">IFERROR(VLOOKUP($A19,'Land Divisions'!$A$3:$Z$45,16,0)/VLOOKUP($A19,'Land Divisions'!$A$3:$Z$45,11,0),"")</f>
        <v>240</v>
      </c>
      <c r="F19" s="130">
        <f ca="1">IFERROR(VLOOKUP($A19,'Land Divisions'!$A$3:$Z$45,17,0)/VLOOKUP($A19,'Land Divisions'!$A$3:$Z$45,11,0),"")</f>
        <v>6</v>
      </c>
      <c r="G19" s="130">
        <f ca="1">IFERROR(VLOOKUP($A19,'Land Divisions'!$A$3:$Z$45,16,0)/VLOOKUP($A19,'Land Divisions'!$A$3:$Z$45,25,0),"")</f>
        <v>40</v>
      </c>
      <c r="H19" s="130">
        <f ca="1">IFERROR(VLOOKUP($A19,'Land Divisions'!$A$3:$Z$45,17,0)/VLOOKUP($A19,'Land Divisions'!$A$3:$Z$45,25,0),"")</f>
        <v>1</v>
      </c>
      <c r="I19" s="124">
        <f ca="1">IFERROR(VLOOKUP($A19,'Land Divisions'!$A$3:$Z$45,20,0)/VLOOKUP($A19,'Land Divisions'!$A$3:$Z$45,19,0),"")</f>
        <v>0.5</v>
      </c>
      <c r="J19" s="130">
        <f ca="1">VLOOKUP($A19,'Land Divisions'!$A$3:$Z$45,19,0)/$AB19</f>
        <v>0.2857142857142857</v>
      </c>
      <c r="K19" s="130">
        <f ca="1">VLOOKUP($A19,'Land Divisions'!$A$3:$Z$45,20,0)/$AB19</f>
        <v>0.14285714285714285</v>
      </c>
      <c r="L19" s="130">
        <f ca="1">IFERROR(VLOOKUP($A19,'Land Divisions'!$A$3:$Z$45,19,0)/VLOOKUP($A19,'Land Divisions'!$A$3:$Z$45,11,0),"")</f>
        <v>16</v>
      </c>
      <c r="M19" s="130">
        <f ca="1">IFERROR(VLOOKUP($A19,'Land Divisions'!$A$3:$Z$45,20,0)/VLOOKUP($A19,'Land Divisions'!$A$3:$Z$45,11,0),"")</f>
        <v>8</v>
      </c>
      <c r="N19" s="130">
        <f ca="1">IFERROR(VLOOKUP($A19,'Land Divisions'!$A$3:$Z$45,19,0)/VLOOKUP($A19,'Land Divisions'!$A$3:$Z$45,25,0),"")</f>
        <v>2.6666666666666665</v>
      </c>
      <c r="O19" s="130">
        <f ca="1">IFERROR(VLOOKUP($A19,'Land Divisions'!$A$3:$Z$45,20,0)/VLOOKUP($A19,'Land Divisions'!$A$3:$Z$45,25,0),"")</f>
        <v>1.3333333333333333</v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6.25</v>
      </c>
      <c r="S19" s="110">
        <f ca="1">VLOOKUP($A19,'Land Divisions'!$A$3:$Z$45,4,0)</f>
        <v>0.6</v>
      </c>
      <c r="T19" s="110">
        <f ca="1">VLOOKUP($A19,'Land Divisions'!$A$3:$Z$45,5,0)</f>
        <v>0</v>
      </c>
      <c r="U19" s="109">
        <f ca="1">VLOOKUP($A19,'Land Divisions'!$A$3:$Z$45,16,0)</f>
        <v>120</v>
      </c>
      <c r="V19" s="109">
        <f ca="1">VLOOKUP($A19,'Land Divisions'!$A$3:$Z$45,17,0)</f>
        <v>3</v>
      </c>
      <c r="W19" s="109">
        <f ca="1">VLOOKUP($A19,'Land Divisions'!$A$3:$Z$45,19,0)</f>
        <v>8</v>
      </c>
      <c r="X19" s="109">
        <f ca="1">VLOOKUP($A19,'Land Divisions'!$A$3:$Z$45,20,0)</f>
        <v>4</v>
      </c>
      <c r="Y19" s="126">
        <f ca="1">VLOOKUP($A19,'Land Divisions'!$A$3:$Z$45,21,0)</f>
        <v>90</v>
      </c>
      <c r="Z19" s="126">
        <f ca="1">VLOOKUP($A19,'Land Divisions'!$A$3:$Z$45,22,0)</f>
        <v>10</v>
      </c>
      <c r="AA19" s="126">
        <f>VLOOKUP($A19,'Land Divisions'!$A$3:$Z$45,26,0)</f>
        <v>0.85</v>
      </c>
      <c r="AB19" s="108">
        <f>VLOOKUP($A19,'Land Divisions'!$A$3:$CO$45,93,0)</f>
        <v>28</v>
      </c>
      <c r="AC19" s="108">
        <f ca="1">VLOOKUP($A19,'Land Divisions'!$A$3:$Z$45,11,0)</f>
        <v>0.5</v>
      </c>
      <c r="AD19" s="108">
        <f>VLOOKUP($A19,'Land Divisions'!$A$3:$Z$45,3,0)</f>
        <v>10</v>
      </c>
    </row>
    <row r="20" spans="1:30" x14ac:dyDescent="0.2">
      <c r="A20" s="123" t="s">
        <v>20</v>
      </c>
      <c r="B20" s="124">
        <f ca="1">IFERROR(VLOOKUP($A20,'Land Divisions'!$A$3:$Z$45,17,0)/VLOOKUP($A20,'Land Divisions'!$A$3:$Z$45,16,0),"")</f>
        <v>2.0833333333333332E-2</v>
      </c>
      <c r="C20" s="130">
        <f ca="1">VLOOKUP($A20,'Land Divisions'!$A$3:$Z$45,16,0)/$AB20</f>
        <v>12</v>
      </c>
      <c r="D20" s="130">
        <f ca="1">VLOOKUP($A20,'Land Divisions'!$A$3:$Z$45,17,0)/$AB20</f>
        <v>0.25</v>
      </c>
      <c r="E20" s="130">
        <f ca="1">IFERROR(VLOOKUP($A20,'Land Divisions'!$A$3:$Z$45,16,0)/VLOOKUP($A20,'Land Divisions'!$A$3:$Z$45,11,0),"")</f>
        <v>300</v>
      </c>
      <c r="F20" s="130">
        <f ca="1">IFERROR(VLOOKUP($A20,'Land Divisions'!$A$3:$Z$45,17,0)/VLOOKUP($A20,'Land Divisions'!$A$3:$Z$45,11,0),"")</f>
        <v>6.25</v>
      </c>
      <c r="G20" s="130" t="str">
        <f ca="1">IFERROR(VLOOKUP($A20,'Land Divisions'!$A$3:$Z$45,16,0)/VLOOKUP($A20,'Land Divisions'!$A$3:$Z$45,25,0),"")</f>
        <v/>
      </c>
      <c r="H20" s="130" t="str">
        <f ca="1">IFERROR(VLOOKUP($A20,'Land Divisions'!$A$3:$Z$45,17,0)/VLOOKUP($A20,'Land Divisions'!$A$3:$Z$45,25,0),"")</f>
        <v/>
      </c>
      <c r="I20" s="124">
        <f ca="1">IFERROR(VLOOKUP($A20,'Land Divisions'!$A$3:$Z$45,20,0)/VLOOKUP($A20,'Land Divisions'!$A$3:$Z$45,19,0),"")</f>
        <v>0.46666666666666667</v>
      </c>
      <c r="J20" s="130">
        <f ca="1">VLOOKUP($A20,'Land Divisions'!$A$3:$Z$45,19,0)/$AB20</f>
        <v>1.875</v>
      </c>
      <c r="K20" s="130">
        <f ca="1">VLOOKUP($A20,'Land Divisions'!$A$3:$Z$45,20,0)/$AB20</f>
        <v>0.875</v>
      </c>
      <c r="L20" s="130">
        <f ca="1">IFERROR(VLOOKUP($A20,'Land Divisions'!$A$3:$Z$45,19,0)/VLOOKUP($A20,'Land Divisions'!$A$3:$Z$45,11,0),"")</f>
        <v>46.875</v>
      </c>
      <c r="M20" s="130">
        <f ca="1">IFERROR(VLOOKUP($A20,'Land Divisions'!$A$3:$Z$45,20,0)/VLOOKUP($A20,'Land Divisions'!$A$3:$Z$45,11,0),"")</f>
        <v>21.875</v>
      </c>
      <c r="N20" s="130" t="str">
        <f ca="1">IFERROR(VLOOKUP($A20,'Land Divisions'!$A$3:$Z$45,19,0)/VLOOKUP($A20,'Land Divisions'!$A$3:$Z$45,25,0),"")</f>
        <v/>
      </c>
      <c r="O20" s="130" t="str">
        <f ca="1">IFERROR(VLOOKUP($A20,'Land Divisions'!$A$3:$Z$45,20,0)/VLOOKUP($A20,'Land Divisions'!$A$3:$Z$45,25,0),"")</f>
        <v/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6.25</v>
      </c>
      <c r="S20" s="110">
        <f ca="1">VLOOKUP($A20,'Land Divisions'!$A$3:$Z$45,4,0)</f>
        <v>0.2</v>
      </c>
      <c r="T20" s="110">
        <f ca="1">VLOOKUP($A20,'Land Divisions'!$A$3:$Z$45,5,0)</f>
        <v>20</v>
      </c>
      <c r="U20" s="109">
        <f ca="1">VLOOKUP($A20,'Land Divisions'!$A$3:$Z$45,16,0)</f>
        <v>48</v>
      </c>
      <c r="V20" s="109">
        <f ca="1">VLOOKUP($A20,'Land Divisions'!$A$3:$Z$45,17,0)</f>
        <v>1</v>
      </c>
      <c r="W20" s="109">
        <f ca="1">VLOOKUP($A20,'Land Divisions'!$A$3:$Z$45,19,0)</f>
        <v>7.5</v>
      </c>
      <c r="X20" s="109">
        <f ca="1">VLOOKUP($A20,'Land Divisions'!$A$3:$Z$45,20,0)</f>
        <v>3.5</v>
      </c>
      <c r="Y20" s="126">
        <f ca="1">VLOOKUP($A20,'Land Divisions'!$A$3:$Z$45,21,0)</f>
        <v>0</v>
      </c>
      <c r="Z20" s="126">
        <f ca="1">VLOOKUP($A20,'Land Divisions'!$A$3:$Z$45,22,0)</f>
        <v>5</v>
      </c>
      <c r="AA20" s="126">
        <f>VLOOKUP($A20,'Land Divisions'!$A$3:$Z$45,26,0)</f>
        <v>0</v>
      </c>
      <c r="AB20" s="108">
        <f>VLOOKUP($A20,'Land Divisions'!$A$3:$CO$45,93,0)</f>
        <v>4</v>
      </c>
      <c r="AC20" s="108">
        <f ca="1">VLOOKUP($A20,'Land Divisions'!$A$3:$Z$45,11,0)</f>
        <v>0.16</v>
      </c>
      <c r="AD20" s="108">
        <f>VLOOKUP($A20,'Land Divisions'!$A$3:$Z$45,3,0)</f>
        <v>4</v>
      </c>
    </row>
    <row r="21" spans="1:30" x14ac:dyDescent="0.2">
      <c r="A21" s="123" t="s">
        <v>75</v>
      </c>
      <c r="B21" s="124">
        <f ca="1">IFERROR(VLOOKUP($A21,'Land Divisions'!$A$3:$Z$45,17,0)/VLOOKUP($A21,'Land Divisions'!$A$3:$Z$45,16,0),"")</f>
        <v>4.8611111111111116</v>
      </c>
      <c r="C21" s="130">
        <f ca="1">VLOOKUP($A21,'Land Divisions'!$A$3:$Z$45,16,0)/$AB21</f>
        <v>0.14399999999999999</v>
      </c>
      <c r="D21" s="130">
        <f ca="1">VLOOKUP($A21,'Land Divisions'!$A$3:$Z$45,17,0)/$AB21</f>
        <v>0.7</v>
      </c>
      <c r="E21" s="130">
        <f ca="1">IFERROR(VLOOKUP($A21,'Land Divisions'!$A$3:$Z$45,16,0)/VLOOKUP($A21,'Land Divisions'!$A$3:$Z$45,11,0),"")</f>
        <v>35.999999999999993</v>
      </c>
      <c r="F21" s="130">
        <f ca="1">IFERROR(VLOOKUP($A21,'Land Divisions'!$A$3:$Z$45,17,0)/VLOOKUP($A21,'Land Divisions'!$A$3:$Z$45,11,0),"")</f>
        <v>175</v>
      </c>
      <c r="G21" s="130">
        <f ca="1">IFERROR(VLOOKUP($A21,'Land Divisions'!$A$3:$Z$45,16,0)/VLOOKUP($A21,'Land Divisions'!$A$3:$Z$45,25,0),"")</f>
        <v>14.399999999999999</v>
      </c>
      <c r="H21" s="130">
        <f ca="1">IFERROR(VLOOKUP($A21,'Land Divisions'!$A$3:$Z$45,17,0)/VLOOKUP($A21,'Land Divisions'!$A$3:$Z$45,25,0),"")</f>
        <v>70</v>
      </c>
      <c r="I21" s="124">
        <f ca="1">IFERROR(VLOOKUP($A21,'Land Divisions'!$A$3:$Z$45,20,0)/VLOOKUP($A21,'Land Divisions'!$A$3:$Z$45,19,0),"")</f>
        <v>0.25714285714285717</v>
      </c>
      <c r="J21" s="130">
        <f ca="1">VLOOKUP($A21,'Land Divisions'!$A$3:$Z$45,19,0)/$AB21</f>
        <v>7.0000000000000007E-2</v>
      </c>
      <c r="K21" s="130">
        <f ca="1">VLOOKUP($A21,'Land Divisions'!$A$3:$Z$45,20,0)/$AB21</f>
        <v>1.8000000000000002E-2</v>
      </c>
      <c r="L21" s="130">
        <f ca="1">IFERROR(VLOOKUP($A21,'Land Divisions'!$A$3:$Z$45,19,0)/VLOOKUP($A21,'Land Divisions'!$A$3:$Z$45,11,0),"")</f>
        <v>17.5</v>
      </c>
      <c r="M21" s="130">
        <f ca="1">IFERROR(VLOOKUP($A21,'Land Divisions'!$A$3:$Z$45,20,0)/VLOOKUP($A21,'Land Divisions'!$A$3:$Z$45,11,0),"")</f>
        <v>4.5</v>
      </c>
      <c r="N21" s="130">
        <f ca="1">IFERROR(VLOOKUP($A21,'Land Divisions'!$A$3:$Z$45,19,0)/VLOOKUP($A21,'Land Divisions'!$A$3:$Z$45,25,0),"")</f>
        <v>7</v>
      </c>
      <c r="O21" s="130">
        <f ca="1">IFERROR(VLOOKUP($A21,'Land Divisions'!$A$3:$Z$45,20,0)/VLOOKUP($A21,'Land Divisions'!$A$3:$Z$45,25,0),"")</f>
        <v>1.8</v>
      </c>
      <c r="P21" s="124">
        <f ca="1">IFERROR(Tableau2[[#This Row],[PRC]]/Tableau2[[#This Row],[ARM]],"")</f>
        <v>0.4</v>
      </c>
      <c r="Q21" s="130">
        <f ca="1">IFERROR(Tableau2[[#This Row],[ARM]]/Tableau2[[#This Row],[IC]],"")</f>
        <v>1.1111111111111112</v>
      </c>
      <c r="R21" s="130">
        <f ca="1">IFERROR(Tableau2[[#This Row],[PRC]]/Tableau2[[#This Row],[IC]],"")</f>
        <v>0.44444444444444442</v>
      </c>
      <c r="S21" s="110">
        <f ca="1">VLOOKUP($A21,'Land Divisions'!$A$3:$Z$45,4,0)</f>
        <v>0.6</v>
      </c>
      <c r="T21" s="110">
        <f ca="1">VLOOKUP($A21,'Land Divisions'!$A$3:$Z$45,5,0)</f>
        <v>0</v>
      </c>
      <c r="U21" s="109">
        <f ca="1">VLOOKUP($A21,'Land Divisions'!$A$3:$Z$45,16,0)</f>
        <v>14.399999999999999</v>
      </c>
      <c r="V21" s="109">
        <f ca="1">VLOOKUP($A21,'Land Divisions'!$A$3:$Z$45,17,0)</f>
        <v>70</v>
      </c>
      <c r="W21" s="109">
        <f ca="1">VLOOKUP($A21,'Land Divisions'!$A$3:$Z$45,19,0)</f>
        <v>7</v>
      </c>
      <c r="X21" s="109">
        <f ca="1">VLOOKUP($A21,'Land Divisions'!$A$3:$Z$45,20,0)</f>
        <v>1.8</v>
      </c>
      <c r="Y21" s="126">
        <f ca="1">VLOOKUP($A21,'Land Divisions'!$A$3:$Z$45,21,0)</f>
        <v>145</v>
      </c>
      <c r="Z21" s="126">
        <f ca="1">VLOOKUP($A21,'Land Divisions'!$A$3:$Z$45,22,0)</f>
        <v>170</v>
      </c>
      <c r="AA21" s="126">
        <f>VLOOKUP($A21,'Land Divisions'!$A$3:$Z$45,26,0)</f>
        <v>0.99</v>
      </c>
      <c r="AB21" s="108">
        <f>VLOOKUP($A21,'Land Divisions'!$A$3:$CO$45,93,0)</f>
        <v>100</v>
      </c>
      <c r="AC21" s="108">
        <f ca="1">VLOOKUP($A21,'Land Divisions'!$A$3:$Z$45,11,0)</f>
        <v>0.4</v>
      </c>
      <c r="AD21" s="108">
        <f>VLOOKUP($A21,'Land Divisions'!$A$3:$Z$45,3,0)</f>
        <v>4</v>
      </c>
    </row>
    <row r="22" spans="1:30" x14ac:dyDescent="0.2">
      <c r="A22" s="123" t="s">
        <v>81</v>
      </c>
      <c r="B22" s="124">
        <f ca="1">IFERROR(VLOOKUP($A22,'Land Divisions'!$A$3:$Z$45,17,0)/VLOOKUP($A22,'Land Divisions'!$A$3:$Z$45,16,0),"")</f>
        <v>2.4590163934426229E-2</v>
      </c>
      <c r="C22" s="130">
        <f ca="1">VLOOKUP($A22,'Land Divisions'!$A$3:$Z$45,16,0)/$AB22</f>
        <v>1.22</v>
      </c>
      <c r="D22" s="130">
        <f ca="1">VLOOKUP($A22,'Land Divisions'!$A$3:$Z$45,17,0)/$AB22</f>
        <v>0.03</v>
      </c>
      <c r="E22" s="130">
        <f ca="1">IFERROR(VLOOKUP($A22,'Land Divisions'!$A$3:$Z$45,16,0)/VLOOKUP($A22,'Land Divisions'!$A$3:$Z$45,11,0),"")</f>
        <v>152.5</v>
      </c>
      <c r="F22" s="130">
        <f ca="1">IFERROR(VLOOKUP($A22,'Land Divisions'!$A$3:$Z$45,17,0)/VLOOKUP($A22,'Land Divisions'!$A$3:$Z$45,11,0),"")</f>
        <v>3.75</v>
      </c>
      <c r="G22" s="130">
        <f ca="1">IFERROR(VLOOKUP($A22,'Land Divisions'!$A$3:$Z$45,16,0)/VLOOKUP($A22,'Land Divisions'!$A$3:$Z$45,25,0),"")</f>
        <v>40.666666666666664</v>
      </c>
      <c r="H22" s="130">
        <f ca="1">IFERROR(VLOOKUP($A22,'Land Divisions'!$A$3:$Z$45,17,0)/VLOOKUP($A22,'Land Divisions'!$A$3:$Z$45,25,0),"")</f>
        <v>1</v>
      </c>
      <c r="I22" s="124">
        <f ca="1">IFERROR(VLOOKUP($A22,'Land Divisions'!$A$3:$Z$45,20,0)/VLOOKUP($A22,'Land Divisions'!$A$3:$Z$45,19,0),"")</f>
        <v>0.5</v>
      </c>
      <c r="J22" s="130">
        <f ca="1">VLOOKUP($A22,'Land Divisions'!$A$3:$Z$45,19,0)/$AB22</f>
        <v>7.0000000000000007E-2</v>
      </c>
      <c r="K22" s="130">
        <f ca="1">VLOOKUP($A22,'Land Divisions'!$A$3:$Z$45,20,0)/$AB22</f>
        <v>3.5000000000000003E-2</v>
      </c>
      <c r="L22" s="130">
        <f ca="1">IFERROR(VLOOKUP($A22,'Land Divisions'!$A$3:$Z$45,19,0)/VLOOKUP($A22,'Land Divisions'!$A$3:$Z$45,11,0),"")</f>
        <v>8.75</v>
      </c>
      <c r="M22" s="130">
        <f ca="1">IFERROR(VLOOKUP($A22,'Land Divisions'!$A$3:$Z$45,20,0)/VLOOKUP($A22,'Land Divisions'!$A$3:$Z$45,11,0),"")</f>
        <v>4.375</v>
      </c>
      <c r="N22" s="130">
        <f ca="1">IFERROR(VLOOKUP($A22,'Land Divisions'!$A$3:$Z$45,19,0)/VLOOKUP($A22,'Land Divisions'!$A$3:$Z$45,25,0),"")</f>
        <v>2.3333333333333335</v>
      </c>
      <c r="O22" s="130">
        <f ca="1">IFERROR(VLOOKUP($A22,'Land Divisions'!$A$3:$Z$45,20,0)/VLOOKUP($A22,'Land Divisions'!$A$3:$Z$45,25,0),"")</f>
        <v>1.1666666666666667</v>
      </c>
      <c r="P22" s="124">
        <f ca="1">IFERROR(Tableau2[[#This Row],[PRC]]/Tableau2[[#This Row],[ARM]],"")</f>
        <v>2</v>
      </c>
      <c r="Q22" s="130">
        <f ca="1">IFERROR(Tableau2[[#This Row],[ARM]]/Tableau2[[#This Row],[IC]],"")</f>
        <v>1.6666666666666667</v>
      </c>
      <c r="R22" s="130">
        <f ca="1">IFERROR(Tableau2[[#This Row],[PRC]]/Tableau2[[#This Row],[IC]],"")</f>
        <v>3.3333333333333335</v>
      </c>
      <c r="S22" s="110">
        <f ca="1">VLOOKUP($A22,'Land Divisions'!$A$3:$Z$45,4,0)</f>
        <v>0.6</v>
      </c>
      <c r="T22" s="110">
        <f ca="1">VLOOKUP($A22,'Land Divisions'!$A$3:$Z$45,5,0)</f>
        <v>0</v>
      </c>
      <c r="U22" s="109">
        <f ca="1">VLOOKUP($A22,'Land Divisions'!$A$3:$Z$45,16,0)</f>
        <v>122</v>
      </c>
      <c r="V22" s="109">
        <f ca="1">VLOOKUP($A22,'Land Divisions'!$A$3:$Z$45,17,0)</f>
        <v>3</v>
      </c>
      <c r="W22" s="109">
        <f ca="1">VLOOKUP($A22,'Land Divisions'!$A$3:$Z$45,19,0)</f>
        <v>7</v>
      </c>
      <c r="X22" s="109">
        <f ca="1">VLOOKUP($A22,'Land Divisions'!$A$3:$Z$45,20,0)</f>
        <v>3.5</v>
      </c>
      <c r="Y22" s="126">
        <f ca="1">VLOOKUP($A22,'Land Divisions'!$A$3:$Z$45,21,0)</f>
        <v>100</v>
      </c>
      <c r="Z22" s="126">
        <f ca="1">VLOOKUP($A22,'Land Divisions'!$A$3:$Z$45,22,0)</f>
        <v>9</v>
      </c>
      <c r="AA22" s="126">
        <f>VLOOKUP($A22,'Land Divisions'!$A$3:$Z$45,26,0)</f>
        <v>0.9</v>
      </c>
      <c r="AB22" s="108">
        <f>VLOOKUP($A22,'Land Divisions'!$A$3:$CO$45,93,0)</f>
        <v>100</v>
      </c>
      <c r="AC22" s="108">
        <f ca="1">VLOOKUP($A22,'Land Divisions'!$A$3:$Z$45,11,0)</f>
        <v>0.8</v>
      </c>
      <c r="AD22" s="108">
        <f>VLOOKUP($A22,'Land Divisions'!$A$3:$Z$45,3,0)</f>
        <v>4</v>
      </c>
    </row>
    <row r="23" spans="1:30" x14ac:dyDescent="0.2">
      <c r="A23" s="123" t="s">
        <v>61</v>
      </c>
      <c r="B23" s="124">
        <f ca="1">IFERROR(VLOOKUP($A23,'Land Divisions'!$A$3:$Z$45,17,0)/VLOOKUP($A23,'Land Divisions'!$A$3:$Z$45,16,0),"")</f>
        <v>0.58823529411764708</v>
      </c>
      <c r="C23" s="130">
        <f ca="1">VLOOKUP($A23,'Land Divisions'!$A$3:$Z$45,16,0)/$AB23</f>
        <v>0.81599999999999995</v>
      </c>
      <c r="D23" s="130">
        <f ca="1">VLOOKUP($A23,'Land Divisions'!$A$3:$Z$45,17,0)/$AB23</f>
        <v>0.48</v>
      </c>
      <c r="E23" s="130">
        <f ca="1">IFERROR(VLOOKUP($A23,'Land Divisions'!$A$3:$Z$45,16,0)/VLOOKUP($A23,'Land Divisions'!$A$3:$Z$45,11,0),"")</f>
        <v>68</v>
      </c>
      <c r="F23" s="130">
        <f ca="1">IFERROR(VLOOKUP($A23,'Land Divisions'!$A$3:$Z$45,17,0)/VLOOKUP($A23,'Land Divisions'!$A$3:$Z$45,11,0),"")</f>
        <v>40</v>
      </c>
      <c r="G23" s="130">
        <f ca="1">IFERROR(VLOOKUP($A23,'Land Divisions'!$A$3:$Z$45,16,0)/VLOOKUP($A23,'Land Divisions'!$A$3:$Z$45,25,0),"")</f>
        <v>10.199999999999999</v>
      </c>
      <c r="H23" s="130">
        <f ca="1">IFERROR(VLOOKUP($A23,'Land Divisions'!$A$3:$Z$45,17,0)/VLOOKUP($A23,'Land Divisions'!$A$3:$Z$45,25,0),"")</f>
        <v>6</v>
      </c>
      <c r="I23" s="124">
        <f ca="1">IFERROR(VLOOKUP($A23,'Land Divisions'!$A$3:$Z$45,20,0)/VLOOKUP($A23,'Land Divisions'!$A$3:$Z$45,19,0),"")</f>
        <v>6</v>
      </c>
      <c r="J23" s="130">
        <f ca="1">VLOOKUP($A23,'Land Divisions'!$A$3:$Z$45,19,0)/$AB23</f>
        <v>0.24</v>
      </c>
      <c r="K23" s="130">
        <f ca="1">VLOOKUP($A23,'Land Divisions'!$A$3:$Z$45,20,0)/$AB23</f>
        <v>1.44</v>
      </c>
      <c r="L23" s="130">
        <f ca="1">IFERROR(VLOOKUP($A23,'Land Divisions'!$A$3:$Z$45,19,0)/VLOOKUP($A23,'Land Divisions'!$A$3:$Z$45,11,0),"")</f>
        <v>20</v>
      </c>
      <c r="M23" s="130">
        <f ca="1">IFERROR(VLOOKUP($A23,'Land Divisions'!$A$3:$Z$45,20,0)/VLOOKUP($A23,'Land Divisions'!$A$3:$Z$45,11,0),"")</f>
        <v>120</v>
      </c>
      <c r="N23" s="130">
        <f ca="1">IFERROR(VLOOKUP($A23,'Land Divisions'!$A$3:$Z$45,19,0)/VLOOKUP($A23,'Land Divisions'!$A$3:$Z$45,25,0),"")</f>
        <v>3</v>
      </c>
      <c r="O23" s="130">
        <f ca="1">IFERROR(VLOOKUP($A23,'Land Divisions'!$A$3:$Z$45,20,0)/VLOOKUP($A23,'Land Divisions'!$A$3:$Z$45,25,0),"")</f>
        <v>18</v>
      </c>
      <c r="P23" s="124">
        <f ca="1">IFERROR(Tableau2[[#This Row],[PRC]]/Tableau2[[#This Row],[ARM]],"")</f>
        <v>5.1333333333333337</v>
      </c>
      <c r="Q23" s="130">
        <f ca="1">IFERROR(Tableau2[[#This Row],[ARM]]/Tableau2[[#This Row],[IC]],"")</f>
        <v>1.6666666666666667</v>
      </c>
      <c r="R23" s="130">
        <f ca="1">IFERROR(Tableau2[[#This Row],[PRC]]/Tableau2[[#This Row],[IC]],"")</f>
        <v>8.5555555555555554</v>
      </c>
      <c r="S23" s="110">
        <f ca="1">VLOOKUP($A23,'Land Divisions'!$A$3:$Z$45,4,0)</f>
        <v>2</v>
      </c>
      <c r="T23" s="110">
        <f ca="1">VLOOKUP($A23,'Land Divisions'!$A$3:$Z$45,5,0)</f>
        <v>10</v>
      </c>
      <c r="U23" s="109">
        <f ca="1">VLOOKUP($A23,'Land Divisions'!$A$3:$Z$45,16,0)</f>
        <v>20.399999999999999</v>
      </c>
      <c r="V23" s="109">
        <f ca="1">VLOOKUP($A23,'Land Divisions'!$A$3:$Z$45,17,0)</f>
        <v>12</v>
      </c>
      <c r="W23" s="109">
        <f ca="1">VLOOKUP($A23,'Land Divisions'!$A$3:$Z$45,19,0)</f>
        <v>6</v>
      </c>
      <c r="X23" s="109">
        <f ca="1">VLOOKUP($A23,'Land Divisions'!$A$3:$Z$45,20,0)</f>
        <v>36</v>
      </c>
      <c r="Y23" s="126">
        <f ca="1">VLOOKUP($A23,'Land Divisions'!$A$3:$Z$45,21,0)</f>
        <v>70</v>
      </c>
      <c r="Z23" s="126">
        <f ca="1">VLOOKUP($A23,'Land Divisions'!$A$3:$Z$45,22,0)</f>
        <v>35</v>
      </c>
      <c r="AA23" s="126">
        <f>VLOOKUP($A23,'Land Divisions'!$A$3:$Z$45,26,0)</f>
        <v>0.95</v>
      </c>
      <c r="AB23" s="108">
        <f>VLOOKUP($A23,'Land Divisions'!$A$3:$CO$45,93,0)</f>
        <v>25</v>
      </c>
      <c r="AC23" s="108">
        <f ca="1">VLOOKUP($A23,'Land Divisions'!$A$3:$Z$45,11,0)</f>
        <v>0.3</v>
      </c>
      <c r="AD23" s="108">
        <f>VLOOKUP($A23,'Land Divisions'!$A$3:$Z$45,3,0)</f>
        <v>5</v>
      </c>
    </row>
    <row r="24" spans="1:30" x14ac:dyDescent="0.2">
      <c r="A24" s="123" t="s">
        <v>238</v>
      </c>
      <c r="B24" s="124">
        <f ca="1">IFERROR(VLOOKUP($A24,'Land Divisions'!$A$3:$Z$45,17,0)/VLOOKUP($A24,'Land Divisions'!$A$3:$Z$45,16,0),"")</f>
        <v>0.01</v>
      </c>
      <c r="C24" s="130">
        <f ca="1">VLOOKUP($A24,'Land Divisions'!$A$3:$Z$45,16,0)/$AB24</f>
        <v>12.5</v>
      </c>
      <c r="D24" s="130">
        <f ca="1">VLOOKUP($A24,'Land Divisions'!$A$3:$Z$45,17,0)/$AB24</f>
        <v>0.125</v>
      </c>
      <c r="E24" s="130">
        <f ca="1">IFERROR(VLOOKUP($A24,'Land Divisions'!$A$3:$Z$45,16,0)/VLOOKUP($A24,'Land Divisions'!$A$3:$Z$45,11,0),"")</f>
        <v>312.5</v>
      </c>
      <c r="F24" s="130">
        <f ca="1">IFERROR(VLOOKUP($A24,'Land Divisions'!$A$3:$Z$45,17,0)/VLOOKUP($A24,'Land Divisions'!$A$3:$Z$45,11,0),"")</f>
        <v>3.125</v>
      </c>
      <c r="G24" s="130" t="str">
        <f ca="1">IFERROR(VLOOKUP($A24,'Land Divisions'!$A$3:$Z$45,16,0)/VLOOKUP($A24,'Land Divisions'!$A$3:$Z$45,25,0),"")</f>
        <v/>
      </c>
      <c r="H24" s="130" t="str">
        <f ca="1">IFERROR(VLOOKUP($A24,'Land Divisions'!$A$3:$Z$45,17,0)/VLOOKUP($A24,'Land Divisions'!$A$3:$Z$45,25,0),"")</f>
        <v/>
      </c>
      <c r="I24" s="124">
        <f ca="1">IFERROR(VLOOKUP($A24,'Land Divisions'!$A$3:$Z$45,20,0)/VLOOKUP($A24,'Land Divisions'!$A$3:$Z$45,19,0),"")</f>
        <v>0.75</v>
      </c>
      <c r="J24" s="130">
        <f ca="1">VLOOKUP($A24,'Land Divisions'!$A$3:$Z$45,19,0)/$AB24</f>
        <v>1.5</v>
      </c>
      <c r="K24" s="130">
        <f ca="1">VLOOKUP($A24,'Land Divisions'!$A$3:$Z$45,20,0)/$AB24</f>
        <v>1.125</v>
      </c>
      <c r="L24" s="130">
        <f ca="1">IFERROR(VLOOKUP($A24,'Land Divisions'!$A$3:$Z$45,19,0)/VLOOKUP($A24,'Land Divisions'!$A$3:$Z$45,11,0),"")</f>
        <v>37.5</v>
      </c>
      <c r="M24" s="130">
        <f ca="1">IFERROR(VLOOKUP($A24,'Land Divisions'!$A$3:$Z$45,20,0)/VLOOKUP($A24,'Land Divisions'!$A$3:$Z$45,11,0),"")</f>
        <v>28.125</v>
      </c>
      <c r="N24" s="130" t="str">
        <f ca="1">IFERROR(VLOOKUP($A24,'Land Divisions'!$A$3:$Z$45,19,0)/VLOOKUP($A24,'Land Divisions'!$A$3:$Z$45,25,0),"")</f>
        <v/>
      </c>
      <c r="O24" s="130" t="str">
        <f ca="1">IFERROR(VLOOKUP($A24,'Land Divisions'!$A$3:$Z$45,20,0)/VLOOKUP($A24,'Land Divisions'!$A$3:$Z$45,25,0),"")</f>
        <v/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19.6875</v>
      </c>
      <c r="S24" s="110">
        <f ca="1">VLOOKUP($A24,'Land Divisions'!$A$3:$Z$45,4,0)</f>
        <v>0.2</v>
      </c>
      <c r="T24" s="110">
        <f ca="1">VLOOKUP($A24,'Land Divisions'!$A$3:$Z$45,5,0)</f>
        <v>20</v>
      </c>
      <c r="U24" s="109">
        <f ca="1">VLOOKUP($A24,'Land Divisions'!$A$3:$Z$45,16,0)</f>
        <v>50</v>
      </c>
      <c r="V24" s="109">
        <f ca="1">VLOOKUP($A24,'Land Divisions'!$A$3:$Z$45,17,0)</f>
        <v>0.5</v>
      </c>
      <c r="W24" s="109">
        <f ca="1">VLOOKUP($A24,'Land Divisions'!$A$3:$Z$45,19,0)</f>
        <v>6</v>
      </c>
      <c r="X24" s="109">
        <f ca="1">VLOOKUP($A24,'Land Divisions'!$A$3:$Z$45,20,0)</f>
        <v>4.5</v>
      </c>
      <c r="Y24" s="126">
        <f ca="1">VLOOKUP($A24,'Land Divisions'!$A$3:$Z$45,21,0)</f>
        <v>0</v>
      </c>
      <c r="Z24" s="126">
        <f ca="1">VLOOKUP($A24,'Land Divisions'!$A$3:$Z$45,22,0)</f>
        <v>2</v>
      </c>
      <c r="AA24" s="126">
        <f>VLOOKUP($A24,'Land Divisions'!$A$3:$Z$45,26,0)</f>
        <v>0</v>
      </c>
      <c r="AB24" s="108">
        <f>VLOOKUP($A24,'Land Divisions'!$A$3:$CO$45,93,0)</f>
        <v>4</v>
      </c>
      <c r="AC24" s="108">
        <f ca="1">VLOOKUP($A24,'Land Divisions'!$A$3:$Z$45,11,0)</f>
        <v>0.16</v>
      </c>
      <c r="AD24" s="108">
        <f>VLOOKUP($A24,'Land Divisions'!$A$3:$Z$45,3,0)</f>
        <v>4</v>
      </c>
    </row>
    <row r="25" spans="1:30" x14ac:dyDescent="0.2">
      <c r="A25" s="123" t="s">
        <v>45</v>
      </c>
      <c r="B25" s="124">
        <f ca="1">IFERROR(VLOOKUP($A25,'Land Divisions'!$A$3:$Z$45,17,0)/VLOOKUP($A25,'Land Divisions'!$A$3:$Z$45,16,0),"")</f>
        <v>1.7857142857142856E-2</v>
      </c>
      <c r="C25" s="130">
        <f ca="1">VLOOKUP($A25,'Land Divisions'!$A$3:$Z$45,16,0)/$AB25</f>
        <v>6.2222222222222223</v>
      </c>
      <c r="D25" s="130">
        <f ca="1">VLOOKUP($A25,'Land Divisions'!$A$3:$Z$45,17,0)/$AB25</f>
        <v>0.1111111111111111</v>
      </c>
      <c r="E25" s="130">
        <f ca="1">IFERROR(VLOOKUP($A25,'Land Divisions'!$A$3:$Z$45,16,0)/VLOOKUP($A25,'Land Divisions'!$A$3:$Z$45,11,0),"")</f>
        <v>140</v>
      </c>
      <c r="F25" s="130">
        <f ca="1">IFERROR(VLOOKUP($A25,'Land Divisions'!$A$3:$Z$45,17,0)/VLOOKUP($A25,'Land Divisions'!$A$3:$Z$45,11,0),"")</f>
        <v>2.5</v>
      </c>
      <c r="G25" s="130">
        <f ca="1">IFERROR(VLOOKUP($A25,'Land Divisions'!$A$3:$Z$45,16,0)/VLOOKUP($A25,'Land Divisions'!$A$3:$Z$45,25,0),"")</f>
        <v>18.666666666666668</v>
      </c>
      <c r="H25" s="130">
        <f ca="1">IFERROR(VLOOKUP($A25,'Land Divisions'!$A$3:$Z$45,17,0)/VLOOKUP($A25,'Land Divisions'!$A$3:$Z$45,25,0),"")</f>
        <v>0.33333333333333331</v>
      </c>
      <c r="I25" s="124">
        <f ca="1">IFERROR(VLOOKUP($A25,'Land Divisions'!$A$3:$Z$45,20,0)/VLOOKUP($A25,'Land Divisions'!$A$3:$Z$45,19,0),"")</f>
        <v>0.5</v>
      </c>
      <c r="J25" s="130">
        <f ca="1">VLOOKUP($A25,'Land Divisions'!$A$3:$Z$45,19,0)/$AB25</f>
        <v>0.55555555555555558</v>
      </c>
      <c r="K25" s="130">
        <f ca="1">VLOOKUP($A25,'Land Divisions'!$A$3:$Z$45,20,0)/$AB25</f>
        <v>0.27777777777777779</v>
      </c>
      <c r="L25" s="130">
        <f ca="1">IFERROR(VLOOKUP($A25,'Land Divisions'!$A$3:$Z$45,19,0)/VLOOKUP($A25,'Land Divisions'!$A$3:$Z$45,11,0),"")</f>
        <v>12.5</v>
      </c>
      <c r="M25" s="130">
        <f ca="1">IFERROR(VLOOKUP($A25,'Land Divisions'!$A$3:$Z$45,20,0)/VLOOKUP($A25,'Land Divisions'!$A$3:$Z$45,11,0),"")</f>
        <v>6.25</v>
      </c>
      <c r="N25" s="130">
        <f ca="1">IFERROR(VLOOKUP($A25,'Land Divisions'!$A$3:$Z$45,19,0)/VLOOKUP($A25,'Land Divisions'!$A$3:$Z$45,25,0),"")</f>
        <v>1.6666666666666667</v>
      </c>
      <c r="O25" s="130">
        <f ca="1">IFERROR(VLOOKUP($A25,'Land Divisions'!$A$3:$Z$45,20,0)/VLOOKUP($A25,'Land Divisions'!$A$3:$Z$45,25,0),"")</f>
        <v>0.83333333333333337</v>
      </c>
      <c r="P25" s="124">
        <f ca="1">IFERROR(Tableau2[[#This Row],[PRC]]/Tableau2[[#This Row],[ARM]],"")</f>
        <v>1.0166666666666666</v>
      </c>
      <c r="Q25" s="130">
        <f ca="1">IFERROR(Tableau2[[#This Row],[ARM]]/Tableau2[[#This Row],[IC]],"")</f>
        <v>5</v>
      </c>
      <c r="R25" s="130">
        <f ca="1">IFERROR(Tableau2[[#This Row],[PRC]]/Tableau2[[#This Row],[IC]],"")</f>
        <v>5.083333333333333</v>
      </c>
      <c r="S25" s="110">
        <f ca="1">VLOOKUP($A25,'Land Divisions'!$A$3:$Z$45,4,0)</f>
        <v>0.6</v>
      </c>
      <c r="T25" s="110">
        <f ca="1">VLOOKUP($A25,'Land Divisions'!$A$3:$Z$45,5,0)</f>
        <v>0</v>
      </c>
      <c r="U25" s="109">
        <f ca="1">VLOOKUP($A25,'Land Divisions'!$A$3:$Z$45,16,0)</f>
        <v>56</v>
      </c>
      <c r="V25" s="109">
        <f ca="1">VLOOKUP($A25,'Land Divisions'!$A$3:$Z$45,17,0)</f>
        <v>1</v>
      </c>
      <c r="W25" s="109">
        <f ca="1">VLOOKUP($A25,'Land Divisions'!$A$3:$Z$45,19,0)</f>
        <v>5</v>
      </c>
      <c r="X25" s="109">
        <f ca="1">VLOOKUP($A25,'Land Divisions'!$A$3:$Z$45,20,0)</f>
        <v>2.5</v>
      </c>
      <c r="Y25" s="126">
        <f ca="1">VLOOKUP($A25,'Land Divisions'!$A$3:$Z$45,21,0)</f>
        <v>10</v>
      </c>
      <c r="Z25" s="126">
        <f ca="1">VLOOKUP($A25,'Land Divisions'!$A$3:$Z$45,22,0)</f>
        <v>4</v>
      </c>
      <c r="AA25" s="126">
        <f>VLOOKUP($A25,'Land Divisions'!$A$3:$Z$45,26,0)</f>
        <v>0.5</v>
      </c>
      <c r="AB25" s="108">
        <f>VLOOKUP($A25,'Land Divisions'!$A$3:$CO$45,93,0)</f>
        <v>9</v>
      </c>
      <c r="AC25" s="108">
        <f ca="1">VLOOKUP($A25,'Land Divisions'!$A$3:$Z$45,11,0)</f>
        <v>0.4</v>
      </c>
      <c r="AD25" s="108">
        <f>VLOOKUP($A25,'Land Divisions'!$A$3:$Z$45,3,0)</f>
        <v>12</v>
      </c>
    </row>
    <row r="26" spans="1:30" x14ac:dyDescent="0.2">
      <c r="A26" s="123" t="s">
        <v>51</v>
      </c>
      <c r="B26" s="124">
        <f ca="1">IFERROR(VLOOKUP($A26,'Land Divisions'!$A$3:$Z$45,17,0)/VLOOKUP($A26,'Land Divisions'!$A$3:$Z$45,16,0),"")</f>
        <v>0.5490196078431373</v>
      </c>
      <c r="C26" s="130">
        <f ca="1">VLOOKUP($A26,'Land Divisions'!$A$3:$Z$45,16,0)/$AB26</f>
        <v>2.125</v>
      </c>
      <c r="D26" s="130">
        <f ca="1">VLOOKUP($A26,'Land Divisions'!$A$3:$Z$45,17,0)/$AB26</f>
        <v>1.1666666666666667</v>
      </c>
      <c r="E26" s="130">
        <f ca="1">IFERROR(VLOOKUP($A26,'Land Divisions'!$A$3:$Z$45,16,0)/VLOOKUP($A26,'Land Divisions'!$A$3:$Z$45,11,0),"")</f>
        <v>115.90909090909091</v>
      </c>
      <c r="F26" s="130">
        <f ca="1">IFERROR(VLOOKUP($A26,'Land Divisions'!$A$3:$Z$45,17,0)/VLOOKUP($A26,'Land Divisions'!$A$3:$Z$45,11,0),"")</f>
        <v>63.636363636363633</v>
      </c>
      <c r="G26" s="130">
        <f ca="1">IFERROR(VLOOKUP($A26,'Land Divisions'!$A$3:$Z$45,16,0)/VLOOKUP($A26,'Land Divisions'!$A$3:$Z$45,25,0),"")</f>
        <v>12.75</v>
      </c>
      <c r="H26" s="130">
        <f ca="1">IFERROR(VLOOKUP($A26,'Land Divisions'!$A$3:$Z$45,17,0)/VLOOKUP($A26,'Land Divisions'!$A$3:$Z$45,25,0),"")</f>
        <v>7</v>
      </c>
      <c r="I26" s="124">
        <f ca="1">IFERROR(VLOOKUP($A26,'Land Divisions'!$A$3:$Z$45,20,0)/VLOOKUP($A26,'Land Divisions'!$A$3:$Z$45,19,0),"")</f>
        <v>7.2</v>
      </c>
      <c r="J26" s="130">
        <f ca="1">VLOOKUP($A26,'Land Divisions'!$A$3:$Z$45,19,0)/$AB26</f>
        <v>0.41666666666666669</v>
      </c>
      <c r="K26" s="130">
        <f ca="1">VLOOKUP($A26,'Land Divisions'!$A$3:$Z$45,20,0)/$AB26</f>
        <v>3</v>
      </c>
      <c r="L26" s="130">
        <f ca="1">IFERROR(VLOOKUP($A26,'Land Divisions'!$A$3:$Z$45,19,0)/VLOOKUP($A26,'Land Divisions'!$A$3:$Z$45,11,0),"")</f>
        <v>22.727272727272727</v>
      </c>
      <c r="M26" s="130">
        <f ca="1">IFERROR(VLOOKUP($A26,'Land Divisions'!$A$3:$Z$45,20,0)/VLOOKUP($A26,'Land Divisions'!$A$3:$Z$45,11,0),"")</f>
        <v>163.63636363636363</v>
      </c>
      <c r="N26" s="130">
        <f ca="1">IFERROR(VLOOKUP($A26,'Land Divisions'!$A$3:$Z$45,19,0)/VLOOKUP($A26,'Land Divisions'!$A$3:$Z$45,25,0),"")</f>
        <v>2.5</v>
      </c>
      <c r="O26" s="130">
        <f ca="1">IFERROR(VLOOKUP($A26,'Land Divisions'!$A$3:$Z$45,20,0)/VLOOKUP($A26,'Land Divisions'!$A$3:$Z$45,25,0),"")</f>
        <v>18</v>
      </c>
      <c r="P26" s="124">
        <f ca="1">IFERROR(Tableau2[[#This Row],[PRC]]/Tableau2[[#This Row],[ARM]],"")</f>
        <v>1.4666666666666666</v>
      </c>
      <c r="Q26" s="130">
        <f ca="1">IFERROR(Tableau2[[#This Row],[ARM]]/Tableau2[[#This Row],[IC]],"")</f>
        <v>5</v>
      </c>
      <c r="R26" s="130">
        <f ca="1">IFERROR(Tableau2[[#This Row],[PRC]]/Tableau2[[#This Row],[IC]],"")</f>
        <v>7.333333333333333</v>
      </c>
      <c r="S26" s="110">
        <f ca="1">VLOOKUP($A26,'Land Divisions'!$A$3:$Z$45,4,0)</f>
        <v>2</v>
      </c>
      <c r="T26" s="110">
        <f ca="1">VLOOKUP($A26,'Land Divisions'!$A$3:$Z$45,5,0)</f>
        <v>10</v>
      </c>
      <c r="U26" s="109">
        <f ca="1">VLOOKUP($A26,'Land Divisions'!$A$3:$Z$45,16,0)</f>
        <v>25.5</v>
      </c>
      <c r="V26" s="109">
        <f ca="1">VLOOKUP($A26,'Land Divisions'!$A$3:$Z$45,17,0)</f>
        <v>14</v>
      </c>
      <c r="W26" s="109">
        <f ca="1">VLOOKUP($A26,'Land Divisions'!$A$3:$Z$45,19,0)</f>
        <v>5</v>
      </c>
      <c r="X26" s="109">
        <f ca="1">VLOOKUP($A26,'Land Divisions'!$A$3:$Z$45,20,0)</f>
        <v>36</v>
      </c>
      <c r="Y26" s="126">
        <f ca="1">VLOOKUP($A26,'Land Divisions'!$A$3:$Z$45,21,0)</f>
        <v>60</v>
      </c>
      <c r="Z26" s="126">
        <f ca="1">VLOOKUP($A26,'Land Divisions'!$A$3:$Z$45,22,0)</f>
        <v>61</v>
      </c>
      <c r="AA26" s="126">
        <f>VLOOKUP($A26,'Land Divisions'!$A$3:$Z$45,26,0)</f>
        <v>0.9</v>
      </c>
      <c r="AB26" s="108">
        <f>VLOOKUP($A26,'Land Divisions'!$A$3:$CO$45,93,0)</f>
        <v>12</v>
      </c>
      <c r="AC26" s="108">
        <f ca="1">VLOOKUP($A26,'Land Divisions'!$A$3:$Z$45,11,0)</f>
        <v>0.22</v>
      </c>
      <c r="AD26" s="108">
        <f>VLOOKUP($A26,'Land Divisions'!$A$3:$Z$45,3,0)</f>
        <v>8</v>
      </c>
    </row>
    <row r="27" spans="1:30" x14ac:dyDescent="0.2">
      <c r="A27" s="123" t="s">
        <v>53</v>
      </c>
      <c r="B27" s="124">
        <f ca="1">IFERROR(VLOOKUP($A27,'Land Divisions'!$A$3:$Z$45,17,0)/VLOOKUP($A27,'Land Divisions'!$A$3:$Z$45,16,0),"")</f>
        <v>3.3333333333333335</v>
      </c>
      <c r="C27" s="130">
        <f ca="1">VLOOKUP($A27,'Land Divisions'!$A$3:$Z$45,16,0)/$AB27</f>
        <v>0.5</v>
      </c>
      <c r="D27" s="130">
        <f ca="1">VLOOKUP($A27,'Land Divisions'!$A$3:$Z$45,17,0)/$AB27</f>
        <v>1.6666666666666667</v>
      </c>
      <c r="E27" s="130">
        <f ca="1">IFERROR(VLOOKUP($A27,'Land Divisions'!$A$3:$Z$45,16,0)/VLOOKUP($A27,'Land Divisions'!$A$3:$Z$45,11,0),"")</f>
        <v>27.272727272727273</v>
      </c>
      <c r="F27" s="130">
        <f ca="1">IFERROR(VLOOKUP($A27,'Land Divisions'!$A$3:$Z$45,17,0)/VLOOKUP($A27,'Land Divisions'!$A$3:$Z$45,11,0),"")</f>
        <v>90.909090909090907</v>
      </c>
      <c r="G27" s="130">
        <f ca="1">IFERROR(VLOOKUP($A27,'Land Divisions'!$A$3:$Z$45,16,0)/VLOOKUP($A27,'Land Divisions'!$A$3:$Z$45,25,0),"")</f>
        <v>3</v>
      </c>
      <c r="H27" s="130">
        <f ca="1">IFERROR(VLOOKUP($A27,'Land Divisions'!$A$3:$Z$45,17,0)/VLOOKUP($A27,'Land Divisions'!$A$3:$Z$45,25,0),"")</f>
        <v>10</v>
      </c>
      <c r="I27" s="124">
        <f ca="1">IFERROR(VLOOKUP($A27,'Land Divisions'!$A$3:$Z$45,20,0)/VLOOKUP($A27,'Land Divisions'!$A$3:$Z$45,19,0),"")</f>
        <v>0.26</v>
      </c>
      <c r="J27" s="130">
        <f ca="1">VLOOKUP($A27,'Land Divisions'!$A$3:$Z$45,19,0)/$AB27</f>
        <v>0.41666666666666669</v>
      </c>
      <c r="K27" s="130">
        <f ca="1">VLOOKUP($A27,'Land Divisions'!$A$3:$Z$45,20,0)/$AB27</f>
        <v>0.10833333333333334</v>
      </c>
      <c r="L27" s="130">
        <f ca="1">IFERROR(VLOOKUP($A27,'Land Divisions'!$A$3:$Z$45,19,0)/VLOOKUP($A27,'Land Divisions'!$A$3:$Z$45,11,0),"")</f>
        <v>22.727272727272727</v>
      </c>
      <c r="M27" s="130">
        <f ca="1">IFERROR(VLOOKUP($A27,'Land Divisions'!$A$3:$Z$45,20,0)/VLOOKUP($A27,'Land Divisions'!$A$3:$Z$45,11,0),"")</f>
        <v>5.9090909090909092</v>
      </c>
      <c r="N27" s="130">
        <f ca="1">IFERROR(VLOOKUP($A27,'Land Divisions'!$A$3:$Z$45,19,0)/VLOOKUP($A27,'Land Divisions'!$A$3:$Z$45,25,0),"")</f>
        <v>2.5</v>
      </c>
      <c r="O27" s="130">
        <f ca="1">IFERROR(VLOOKUP($A27,'Land Divisions'!$A$3:$Z$45,20,0)/VLOOKUP($A27,'Land Divisions'!$A$3:$Z$45,25,0),"")</f>
        <v>0.65</v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0.6</v>
      </c>
      <c r="T27" s="110">
        <f ca="1">VLOOKUP($A27,'Land Divisions'!$A$3:$Z$45,5,0)</f>
        <v>0</v>
      </c>
      <c r="U27" s="109">
        <f ca="1">VLOOKUP($A27,'Land Divisions'!$A$3:$Z$45,16,0)</f>
        <v>6</v>
      </c>
      <c r="V27" s="109">
        <f ca="1">VLOOKUP($A27,'Land Divisions'!$A$3:$Z$45,17,0)</f>
        <v>20</v>
      </c>
      <c r="W27" s="109">
        <f ca="1">VLOOKUP($A27,'Land Divisions'!$A$3:$Z$45,19,0)</f>
        <v>5</v>
      </c>
      <c r="X27" s="109">
        <f ca="1">VLOOKUP($A27,'Land Divisions'!$A$3:$Z$45,20,0)</f>
        <v>1.3</v>
      </c>
      <c r="Y27" s="126">
        <f ca="1">VLOOKUP($A27,'Land Divisions'!$A$3:$Z$45,21,0)</f>
        <v>60</v>
      </c>
      <c r="Z27" s="126">
        <f ca="1">VLOOKUP($A27,'Land Divisions'!$A$3:$Z$45,22,0)</f>
        <v>88</v>
      </c>
      <c r="AA27" s="126">
        <f>VLOOKUP($A27,'Land Divisions'!$A$3:$Z$45,26,0)</f>
        <v>0.9</v>
      </c>
      <c r="AB27" s="108">
        <f>VLOOKUP($A27,'Land Divisions'!$A$3:$CO$45,93,0)</f>
        <v>12</v>
      </c>
      <c r="AC27" s="108">
        <f ca="1">VLOOKUP($A27,'Land Divisions'!$A$3:$Z$45,11,0)</f>
        <v>0.22</v>
      </c>
      <c r="AD27" s="108">
        <f>VLOOKUP($A27,'Land Divisions'!$A$3:$Z$45,3,0)</f>
        <v>8</v>
      </c>
    </row>
    <row r="28" spans="1:30" x14ac:dyDescent="0.2">
      <c r="A28" s="123" t="s">
        <v>37</v>
      </c>
      <c r="B28" s="124">
        <f ca="1">IFERROR(VLOOKUP($A28,'Land Divisions'!$A$3:$Z$45,17,0)/VLOOKUP($A28,'Land Divisions'!$A$3:$Z$45,16,0),"")</f>
        <v>0.25210084033613445</v>
      </c>
      <c r="C28" s="130">
        <f ca="1">VLOOKUP($A28,'Land Divisions'!$A$3:$Z$45,16,0)/$AB28</f>
        <v>2.6444444444444444</v>
      </c>
      <c r="D28" s="130">
        <f ca="1">VLOOKUP($A28,'Land Divisions'!$A$3:$Z$45,17,0)/$AB28</f>
        <v>0.66666666666666663</v>
      </c>
      <c r="E28" s="130">
        <f ca="1">IFERROR(VLOOKUP($A28,'Land Divisions'!$A$3:$Z$45,16,0)/VLOOKUP($A28,'Land Divisions'!$A$3:$Z$45,11,0),"")</f>
        <v>119</v>
      </c>
      <c r="F28" s="130">
        <f ca="1">IFERROR(VLOOKUP($A28,'Land Divisions'!$A$3:$Z$45,17,0)/VLOOKUP($A28,'Land Divisions'!$A$3:$Z$45,11,0),"")</f>
        <v>30</v>
      </c>
      <c r="G28" s="130">
        <f ca="1">IFERROR(VLOOKUP($A28,'Land Divisions'!$A$3:$Z$45,16,0)/VLOOKUP($A28,'Land Divisions'!$A$3:$Z$45,25,0),"")</f>
        <v>11.9</v>
      </c>
      <c r="H28" s="130">
        <f ca="1">IFERROR(VLOOKUP($A28,'Land Divisions'!$A$3:$Z$45,17,0)/VLOOKUP($A28,'Land Divisions'!$A$3:$Z$45,25,0),"")</f>
        <v>3</v>
      </c>
      <c r="I28" s="124">
        <f ca="1">IFERROR(VLOOKUP($A28,'Land Divisions'!$A$3:$Z$45,20,0)/VLOOKUP($A28,'Land Divisions'!$A$3:$Z$45,19,0),"")</f>
        <v>7.2</v>
      </c>
      <c r="J28" s="130">
        <f ca="1">VLOOKUP($A28,'Land Divisions'!$A$3:$Z$45,19,0)/$AB28</f>
        <v>0.55555555555555558</v>
      </c>
      <c r="K28" s="130">
        <f ca="1">VLOOKUP($A28,'Land Divisions'!$A$3:$Z$45,20,0)/$AB28</f>
        <v>4</v>
      </c>
      <c r="L28" s="130">
        <f ca="1">IFERROR(VLOOKUP($A28,'Land Divisions'!$A$3:$Z$45,19,0)/VLOOKUP($A28,'Land Divisions'!$A$3:$Z$45,11,0),"")</f>
        <v>25</v>
      </c>
      <c r="M28" s="130">
        <f ca="1">IFERROR(VLOOKUP($A28,'Land Divisions'!$A$3:$Z$45,20,0)/VLOOKUP($A28,'Land Divisions'!$A$3:$Z$45,11,0),"")</f>
        <v>180</v>
      </c>
      <c r="N28" s="130">
        <f ca="1">IFERROR(VLOOKUP($A28,'Land Divisions'!$A$3:$Z$45,19,0)/VLOOKUP($A28,'Land Divisions'!$A$3:$Z$45,25,0),"")</f>
        <v>2.5</v>
      </c>
      <c r="O28" s="130">
        <f ca="1">IFERROR(VLOOKUP($A28,'Land Divisions'!$A$3:$Z$45,20,0)/VLOOKUP($A28,'Land Divisions'!$A$3:$Z$45,25,0),"")</f>
        <v>18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2</v>
      </c>
      <c r="T28" s="110">
        <f ca="1">VLOOKUP($A28,'Land Divisions'!$A$3:$Z$45,5,0)</f>
        <v>10</v>
      </c>
      <c r="U28" s="109">
        <f ca="1">VLOOKUP($A28,'Land Divisions'!$A$3:$Z$45,16,0)</f>
        <v>23.8</v>
      </c>
      <c r="V28" s="109">
        <f ca="1">VLOOKUP($A28,'Land Divisions'!$A$3:$Z$45,17,0)</f>
        <v>6</v>
      </c>
      <c r="W28" s="109">
        <f ca="1">VLOOKUP($A28,'Land Divisions'!$A$3:$Z$45,19,0)</f>
        <v>5</v>
      </c>
      <c r="X28" s="109">
        <f ca="1">VLOOKUP($A28,'Land Divisions'!$A$3:$Z$45,20,0)</f>
        <v>36</v>
      </c>
      <c r="Y28" s="126">
        <f ca="1">VLOOKUP($A28,'Land Divisions'!$A$3:$Z$45,21,0)</f>
        <v>15</v>
      </c>
      <c r="Z28" s="126">
        <f ca="1">VLOOKUP($A28,'Land Divisions'!$A$3:$Z$45,22,0)</f>
        <v>30</v>
      </c>
      <c r="AA28" s="126">
        <f>VLOOKUP($A28,'Land Divisions'!$A$3:$Z$45,26,0)</f>
        <v>0.8</v>
      </c>
      <c r="AB28" s="108">
        <f>VLOOKUP($A28,'Land Divisions'!$A$3:$CO$45,93,0)</f>
        <v>9</v>
      </c>
      <c r="AC28" s="108">
        <f ca="1">VLOOKUP($A28,'Land Divisions'!$A$3:$Z$45,11,0)</f>
        <v>0.2</v>
      </c>
      <c r="AD28" s="108">
        <f>VLOOKUP($A28,'Land Divisions'!$A$3:$Z$45,3,0)</f>
        <v>12</v>
      </c>
    </row>
    <row r="29" spans="1:30" x14ac:dyDescent="0.2">
      <c r="A29" s="123" t="s">
        <v>41</v>
      </c>
      <c r="B29" s="124">
        <f ca="1">IFERROR(VLOOKUP($A29,'Land Divisions'!$A$3:$Z$45,17,0)/VLOOKUP($A29,'Land Divisions'!$A$3:$Z$45,16,0),"")</f>
        <v>2.2222222222222223</v>
      </c>
      <c r="C29" s="130">
        <f ca="1">VLOOKUP($A29,'Land Divisions'!$A$3:$Z$45,16,0)/$AB29</f>
        <v>0.79999999999999993</v>
      </c>
      <c r="D29" s="130">
        <f ca="1">VLOOKUP($A29,'Land Divisions'!$A$3:$Z$45,17,0)/$AB29</f>
        <v>1.7777777777777777</v>
      </c>
      <c r="E29" s="130">
        <f ca="1">IFERROR(VLOOKUP($A29,'Land Divisions'!$A$3:$Z$45,16,0)/VLOOKUP($A29,'Land Divisions'!$A$3:$Z$45,11,0),"")</f>
        <v>35.999999999999993</v>
      </c>
      <c r="F29" s="130">
        <f ca="1">IFERROR(VLOOKUP($A29,'Land Divisions'!$A$3:$Z$45,17,0)/VLOOKUP($A29,'Land Divisions'!$A$3:$Z$45,11,0),"")</f>
        <v>80</v>
      </c>
      <c r="G29" s="130">
        <f ca="1">IFERROR(VLOOKUP($A29,'Land Divisions'!$A$3:$Z$45,16,0)/VLOOKUP($A29,'Land Divisions'!$A$3:$Z$45,25,0),"")</f>
        <v>3.5999999999999996</v>
      </c>
      <c r="H29" s="130">
        <f ca="1">IFERROR(VLOOKUP($A29,'Land Divisions'!$A$3:$Z$45,17,0)/VLOOKUP($A29,'Land Divisions'!$A$3:$Z$45,25,0),"")</f>
        <v>8</v>
      </c>
      <c r="I29" s="124">
        <f ca="1">IFERROR(VLOOKUP($A29,'Land Divisions'!$A$3:$Z$45,20,0)/VLOOKUP($A29,'Land Divisions'!$A$3:$Z$45,19,0),"")</f>
        <v>0.26</v>
      </c>
      <c r="J29" s="130">
        <f ca="1">VLOOKUP($A29,'Land Divisions'!$A$3:$Z$45,19,0)/$AB29</f>
        <v>0.55555555555555558</v>
      </c>
      <c r="K29" s="130">
        <f ca="1">VLOOKUP($A29,'Land Divisions'!$A$3:$Z$45,20,0)/$AB29</f>
        <v>0.14444444444444446</v>
      </c>
      <c r="L29" s="130">
        <f ca="1">IFERROR(VLOOKUP($A29,'Land Divisions'!$A$3:$Z$45,19,0)/VLOOKUP($A29,'Land Divisions'!$A$3:$Z$45,11,0),"")</f>
        <v>25</v>
      </c>
      <c r="M29" s="130">
        <f ca="1">IFERROR(VLOOKUP($A29,'Land Divisions'!$A$3:$Z$45,20,0)/VLOOKUP($A29,'Land Divisions'!$A$3:$Z$45,11,0),"")</f>
        <v>6.5</v>
      </c>
      <c r="N29" s="130">
        <f ca="1">IFERROR(VLOOKUP($A29,'Land Divisions'!$A$3:$Z$45,19,0)/VLOOKUP($A29,'Land Divisions'!$A$3:$Z$45,25,0),"")</f>
        <v>2.5</v>
      </c>
      <c r="O29" s="130">
        <f ca="1">IFERROR(VLOOKUP($A29,'Land Divisions'!$A$3:$Z$45,20,0)/VLOOKUP($A29,'Land Divisions'!$A$3:$Z$45,25,0),"")</f>
        <v>0.65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7.1999999999999993</v>
      </c>
      <c r="V29" s="109">
        <f ca="1">VLOOKUP($A29,'Land Divisions'!$A$3:$Z$45,17,0)</f>
        <v>16</v>
      </c>
      <c r="W29" s="109">
        <f ca="1">VLOOKUP($A29,'Land Divisions'!$A$3:$Z$45,19,0)</f>
        <v>5</v>
      </c>
      <c r="X29" s="109">
        <f ca="1">VLOOKUP($A29,'Land Divisions'!$A$3:$Z$45,20,0)</f>
        <v>1.3</v>
      </c>
      <c r="Y29" s="126">
        <f ca="1">VLOOKUP($A29,'Land Divisions'!$A$3:$Z$45,21,0)</f>
        <v>15</v>
      </c>
      <c r="Z29" s="126">
        <f ca="1">VLOOKUP($A29,'Land Divisions'!$A$3:$Z$45,22,0)</f>
        <v>77</v>
      </c>
      <c r="AA29" s="126">
        <f>VLOOKUP($A29,'Land Divisions'!$A$3:$Z$45,26,0)</f>
        <v>0.8</v>
      </c>
      <c r="AB29" s="108">
        <f>VLOOKUP($A29,'Land Divisions'!$A$3:$CO$45,93,0)</f>
        <v>9</v>
      </c>
      <c r="AC29" s="108">
        <f ca="1">VLOOKUP($A29,'Land Divisions'!$A$3:$Z$45,11,0)</f>
        <v>0.2</v>
      </c>
      <c r="AD29" s="108">
        <f>VLOOKUP($A29,'Land Divisions'!$A$3:$Z$45,3,0)</f>
        <v>12</v>
      </c>
    </row>
    <row r="30" spans="1:30" x14ac:dyDescent="0.2">
      <c r="A30" s="123" t="s">
        <v>64</v>
      </c>
      <c r="B30" s="124">
        <f ca="1">IFERROR(VLOOKUP($A30,'Land Divisions'!$A$3:$Z$45,17,0)/VLOOKUP($A30,'Land Divisions'!$A$3:$Z$45,16,0),"")</f>
        <v>3.4722222222222228</v>
      </c>
      <c r="C30" s="130">
        <f ca="1">VLOOKUP($A30,'Land Divisions'!$A$3:$Z$45,16,0)/$AB30</f>
        <v>0.28799999999999998</v>
      </c>
      <c r="D30" s="130">
        <f ca="1">VLOOKUP($A30,'Land Divisions'!$A$3:$Z$45,17,0)/$AB30</f>
        <v>1</v>
      </c>
      <c r="E30" s="130">
        <f ca="1">IFERROR(VLOOKUP($A30,'Land Divisions'!$A$3:$Z$45,16,0)/VLOOKUP($A30,'Land Divisions'!$A$3:$Z$45,11,0),"")</f>
        <v>24</v>
      </c>
      <c r="F30" s="130">
        <f ca="1">IFERROR(VLOOKUP($A30,'Land Divisions'!$A$3:$Z$45,17,0)/VLOOKUP($A30,'Land Divisions'!$A$3:$Z$45,11,0),"")</f>
        <v>83.333333333333343</v>
      </c>
      <c r="G30" s="130">
        <f ca="1">IFERROR(VLOOKUP($A30,'Land Divisions'!$A$3:$Z$45,16,0)/VLOOKUP($A30,'Land Divisions'!$A$3:$Z$45,25,0),"")</f>
        <v>3.5999999999999996</v>
      </c>
      <c r="H30" s="130">
        <f ca="1">IFERROR(VLOOKUP($A30,'Land Divisions'!$A$3:$Z$45,17,0)/VLOOKUP($A30,'Land Divisions'!$A$3:$Z$45,25,0),"")</f>
        <v>12.5</v>
      </c>
      <c r="I30" s="124">
        <f ca="1">IFERROR(VLOOKUP($A30,'Land Divisions'!$A$3:$Z$45,20,0)/VLOOKUP($A30,'Land Divisions'!$A$3:$Z$45,19,0),"")</f>
        <v>0.25</v>
      </c>
      <c r="J30" s="130">
        <f ca="1">VLOOKUP($A30,'Land Divisions'!$A$3:$Z$45,19,0)/$AB30</f>
        <v>0.16</v>
      </c>
      <c r="K30" s="130">
        <f ca="1">VLOOKUP($A30,'Land Divisions'!$A$3:$Z$45,20,0)/$AB30</f>
        <v>0.04</v>
      </c>
      <c r="L30" s="130">
        <f ca="1">IFERROR(VLOOKUP($A30,'Land Divisions'!$A$3:$Z$45,19,0)/VLOOKUP($A30,'Land Divisions'!$A$3:$Z$45,11,0),"")</f>
        <v>13.333333333333334</v>
      </c>
      <c r="M30" s="130">
        <f ca="1">IFERROR(VLOOKUP($A30,'Land Divisions'!$A$3:$Z$45,20,0)/VLOOKUP($A30,'Land Divisions'!$A$3:$Z$45,11,0),"")</f>
        <v>3.3333333333333335</v>
      </c>
      <c r="N30" s="130">
        <f ca="1">IFERROR(VLOOKUP($A30,'Land Divisions'!$A$3:$Z$45,19,0)/VLOOKUP($A30,'Land Divisions'!$A$3:$Z$45,25,0),"")</f>
        <v>2</v>
      </c>
      <c r="O30" s="130">
        <f ca="1">IFERROR(VLOOKUP($A30,'Land Divisions'!$A$3:$Z$45,20,0)/VLOOKUP($A30,'Land Divisions'!$A$3:$Z$45,25,0),"")</f>
        <v>0.5</v>
      </c>
      <c r="P30" s="124">
        <f ca="1">IFERROR(Tableau2[[#This Row],[PRC]]/Tableau2[[#This Row],[ARM]],"")</f>
        <v>0.5</v>
      </c>
      <c r="Q30" s="130">
        <f ca="1">IFERROR(Tableau2[[#This Row],[ARM]]/Tableau2[[#This Row],[IC]],"")</f>
        <v>2.8</v>
      </c>
      <c r="R30" s="130">
        <f ca="1">IFERROR(Tableau2[[#This Row],[PRC]]/Tableau2[[#This Row],[IC]],"")</f>
        <v>1.4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7.1999999999999993</v>
      </c>
      <c r="V30" s="109">
        <f ca="1">VLOOKUP($A30,'Land Divisions'!$A$3:$Z$45,17,0)</f>
        <v>25</v>
      </c>
      <c r="W30" s="109">
        <f ca="1">VLOOKUP($A30,'Land Divisions'!$A$3:$Z$45,19,0)</f>
        <v>4</v>
      </c>
      <c r="X30" s="109">
        <f ca="1">VLOOKUP($A30,'Land Divisions'!$A$3:$Z$45,20,0)</f>
        <v>1</v>
      </c>
      <c r="Y30" s="126">
        <f ca="1">VLOOKUP($A30,'Land Divisions'!$A$3:$Z$45,21,0)</f>
        <v>70</v>
      </c>
      <c r="Z30" s="126">
        <f ca="1">VLOOKUP($A30,'Land Divisions'!$A$3:$Z$45,22,0)</f>
        <v>96</v>
      </c>
      <c r="AA30" s="126">
        <f>VLOOKUP($A30,'Land Divisions'!$A$3:$Z$45,26,0)</f>
        <v>0.95</v>
      </c>
      <c r="AB30" s="108">
        <f>VLOOKUP($A30,'Land Divisions'!$A$3:$CO$45,93,0)</f>
        <v>25</v>
      </c>
      <c r="AC30" s="108">
        <f ca="1">VLOOKUP($A30,'Land Divisions'!$A$3:$Z$45,11,0)</f>
        <v>0.3</v>
      </c>
      <c r="AD30" s="108">
        <f>VLOOKUP($A30,'Land Divisions'!$A$3:$Z$45,3,0)</f>
        <v>5</v>
      </c>
    </row>
    <row r="31" spans="1:30" x14ac:dyDescent="0.2">
      <c r="A31" s="123" t="s">
        <v>87</v>
      </c>
      <c r="B31" s="124">
        <f ca="1">IFERROR(VLOOKUP($A31,'Land Divisions'!$A$3:$Z$45,17,0)/VLOOKUP($A31,'Land Divisions'!$A$3:$Z$45,16,0),"")</f>
        <v>0.55555555555555558</v>
      </c>
      <c r="C31" s="130">
        <f ca="1">VLOOKUP($A31,'Land Divisions'!$A$3:$Z$45,16,0)/$AB31</f>
        <v>0.48214285714285715</v>
      </c>
      <c r="D31" s="130">
        <f ca="1">VLOOKUP($A31,'Land Divisions'!$A$3:$Z$45,17,0)/$AB31</f>
        <v>0.26785714285714285</v>
      </c>
      <c r="E31" s="130">
        <f ca="1">IFERROR(VLOOKUP($A31,'Land Divisions'!$A$3:$Z$45,16,0)/VLOOKUP($A31,'Land Divisions'!$A$3:$Z$45,11,0),"")</f>
        <v>135</v>
      </c>
      <c r="F31" s="130">
        <f ca="1">IFERROR(VLOOKUP($A31,'Land Divisions'!$A$3:$Z$45,17,0)/VLOOKUP($A31,'Land Divisions'!$A$3:$Z$45,11,0),"")</f>
        <v>75</v>
      </c>
      <c r="G31" s="130">
        <f ca="1">IFERROR(VLOOKUP($A31,'Land Divisions'!$A$3:$Z$45,16,0)/VLOOKUP($A31,'Land Divisions'!$A$3:$Z$45,25,0),"")</f>
        <v>13.5</v>
      </c>
      <c r="H31" s="130">
        <f ca="1">IFERROR(VLOOKUP($A31,'Land Divisions'!$A$3:$Z$45,17,0)/VLOOKUP($A31,'Land Divisions'!$A$3:$Z$45,25,0),"")</f>
        <v>7.5</v>
      </c>
      <c r="I31" s="124">
        <f ca="1">IFERROR(VLOOKUP($A31,'Land Divisions'!$A$3:$Z$45,20,0)/VLOOKUP($A31,'Land Divisions'!$A$3:$Z$45,19,0),"")</f>
        <v>1</v>
      </c>
      <c r="J31" s="130">
        <f ca="1">VLOOKUP($A31,'Land Divisions'!$A$3:$Z$45,19,0)/$AB31</f>
        <v>0.14285714285714285</v>
      </c>
      <c r="K31" s="130">
        <f ca="1">VLOOKUP($A31,'Land Divisions'!$A$3:$Z$45,20,0)/$AB31</f>
        <v>0.14285714285714285</v>
      </c>
      <c r="L31" s="130">
        <f ca="1">IFERROR(VLOOKUP($A31,'Land Divisions'!$A$3:$Z$45,19,0)/VLOOKUP($A31,'Land Divisions'!$A$3:$Z$45,11,0),"")</f>
        <v>40</v>
      </c>
      <c r="M31" s="130">
        <f ca="1">IFERROR(VLOOKUP($A31,'Land Divisions'!$A$3:$Z$45,20,0)/VLOOKUP($A31,'Land Divisions'!$A$3:$Z$45,11,0),"")</f>
        <v>40</v>
      </c>
      <c r="N31" s="130">
        <f ca="1">IFERROR(VLOOKUP($A31,'Land Divisions'!$A$3:$Z$45,19,0)/VLOOKUP($A31,'Land Divisions'!$A$3:$Z$45,25,0),"")</f>
        <v>4</v>
      </c>
      <c r="O31" s="130">
        <f ca="1">IFERROR(VLOOKUP($A31,'Land Divisions'!$A$3:$Z$45,20,0)/VLOOKUP($A31,'Land Divisions'!$A$3:$Z$45,25,0),"")</f>
        <v>4</v>
      </c>
      <c r="P31" s="124">
        <f ca="1">IFERROR(Tableau2[[#This Row],[PRC]]/Tableau2[[#This Row],[ARM]],"")</f>
        <v>2</v>
      </c>
      <c r="Q31" s="130">
        <f ca="1">IFERROR(Tableau2[[#This Row],[ARM]]/Tableau2[[#This Row],[IC]],"")</f>
        <v>0.90909090909090906</v>
      </c>
      <c r="R31" s="130">
        <f ca="1">IFERROR(Tableau2[[#This Row],[PRC]]/Tableau2[[#This Row],[IC]],"")</f>
        <v>1.8181818181818181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13.5</v>
      </c>
      <c r="V31" s="109">
        <f ca="1">VLOOKUP($A31,'Land Divisions'!$A$3:$Z$45,17,0)</f>
        <v>7.5</v>
      </c>
      <c r="W31" s="109">
        <f ca="1">VLOOKUP($A31,'Land Divisions'!$A$3:$Z$45,19,0)</f>
        <v>4</v>
      </c>
      <c r="X31" s="109">
        <f ca="1">VLOOKUP($A31,'Land Divisions'!$A$3:$Z$45,20,0)</f>
        <v>4</v>
      </c>
      <c r="Y31" s="126">
        <f ca="1">VLOOKUP($A31,'Land Divisions'!$A$3:$Z$45,21,0)</f>
        <v>90</v>
      </c>
      <c r="Z31" s="126">
        <f ca="1">VLOOKUP($A31,'Land Divisions'!$A$3:$Z$45,22,0)</f>
        <v>100</v>
      </c>
      <c r="AA31" s="126">
        <f>VLOOKUP($A31,'Land Divisions'!$A$3:$Z$45,26,0)</f>
        <v>0.85</v>
      </c>
      <c r="AB31" s="108">
        <f>VLOOKUP($A31,'Land Divisions'!$A$3:$CO$45,93,0)</f>
        <v>28</v>
      </c>
      <c r="AC31" s="108">
        <f ca="1">VLOOKUP($A31,'Land Divisions'!$A$3:$Z$45,11,0)</f>
        <v>0.1</v>
      </c>
      <c r="AD31" s="108">
        <f>VLOOKUP($A31,'Land Divisions'!$A$3:$Z$45,3,0)</f>
        <v>10</v>
      </c>
    </row>
    <row r="32" spans="1:30" x14ac:dyDescent="0.2">
      <c r="A32" s="123" t="s">
        <v>67</v>
      </c>
      <c r="B32" s="124">
        <f ca="1">IFERROR(VLOOKUP($A32,'Land Divisions'!$A$3:$Z$45,17,0)/VLOOKUP($A32,'Land Divisions'!$A$3:$Z$45,16,0),"")</f>
        <v>1.4285714285714285E-2</v>
      </c>
      <c r="C32" s="130">
        <f ca="1">VLOOKUP($A32,'Land Divisions'!$A$3:$Z$45,16,0)/$AB32</f>
        <v>2.8</v>
      </c>
      <c r="D32" s="130">
        <f ca="1">VLOOKUP($A32,'Land Divisions'!$A$3:$Z$45,17,0)/$AB32</f>
        <v>0.04</v>
      </c>
      <c r="E32" s="130">
        <f ca="1">IFERROR(VLOOKUP($A32,'Land Divisions'!$A$3:$Z$45,16,0)/VLOOKUP($A32,'Land Divisions'!$A$3:$Z$45,11,0),"")</f>
        <v>116.66666666666667</v>
      </c>
      <c r="F32" s="130">
        <f ca="1">IFERROR(VLOOKUP($A32,'Land Divisions'!$A$3:$Z$45,17,0)/VLOOKUP($A32,'Land Divisions'!$A$3:$Z$45,11,0),"")</f>
        <v>1.6666666666666667</v>
      </c>
      <c r="G32" s="130">
        <f ca="1">IFERROR(VLOOKUP($A32,'Land Divisions'!$A$3:$Z$45,16,0)/VLOOKUP($A32,'Land Divisions'!$A$3:$Z$45,25,0),"")</f>
        <v>23.333333333333332</v>
      </c>
      <c r="H32" s="130">
        <f ca="1">IFERROR(VLOOKUP($A32,'Land Divisions'!$A$3:$Z$45,17,0)/VLOOKUP($A32,'Land Divisions'!$A$3:$Z$45,25,0),"")</f>
        <v>0.33333333333333331</v>
      </c>
      <c r="I32" s="124">
        <f ca="1">IFERROR(VLOOKUP($A32,'Land Divisions'!$A$3:$Z$45,20,0)/VLOOKUP($A32,'Land Divisions'!$A$3:$Z$45,19,0),"")</f>
        <v>0.5</v>
      </c>
      <c r="J32" s="130">
        <f ca="1">VLOOKUP($A32,'Land Divisions'!$A$3:$Z$45,19,0)/$AB32</f>
        <v>0.16</v>
      </c>
      <c r="K32" s="130">
        <f ca="1">VLOOKUP($A32,'Land Divisions'!$A$3:$Z$45,20,0)/$AB32</f>
        <v>0.08</v>
      </c>
      <c r="L32" s="130">
        <f ca="1">IFERROR(VLOOKUP($A32,'Land Divisions'!$A$3:$Z$45,19,0)/VLOOKUP($A32,'Land Divisions'!$A$3:$Z$45,11,0),"")</f>
        <v>6.666666666666667</v>
      </c>
      <c r="M32" s="130">
        <f ca="1">IFERROR(VLOOKUP($A32,'Land Divisions'!$A$3:$Z$45,20,0)/VLOOKUP($A32,'Land Divisions'!$A$3:$Z$45,11,0),"")</f>
        <v>3.3333333333333335</v>
      </c>
      <c r="N32" s="130">
        <f ca="1">IFERROR(VLOOKUP($A32,'Land Divisions'!$A$3:$Z$45,19,0)/VLOOKUP($A32,'Land Divisions'!$A$3:$Z$45,25,0),"")</f>
        <v>1.3333333333333333</v>
      </c>
      <c r="O32" s="130">
        <f ca="1">IFERROR(VLOOKUP($A32,'Land Divisions'!$A$3:$Z$45,20,0)/VLOOKUP($A32,'Land Divisions'!$A$3:$Z$45,25,0),"")</f>
        <v>0.66666666666666663</v>
      </c>
      <c r="P32" s="124">
        <f ca="1">IFERROR(Tableau2[[#This Row],[PRC]]/Tableau2[[#This Row],[ARM]],"")</f>
        <v>0.88888888888888884</v>
      </c>
      <c r="Q32" s="130">
        <f ca="1">IFERROR(Tableau2[[#This Row],[ARM]]/Tableau2[[#This Row],[IC]],"")</f>
        <v>3.75</v>
      </c>
      <c r="R32" s="130">
        <f ca="1">IFERROR(Tableau2[[#This Row],[PRC]]/Tableau2[[#This Row],[IC]],"")</f>
        <v>3.3333333333333335</v>
      </c>
      <c r="S32" s="110">
        <f ca="1">VLOOKUP($A32,'Land Divisions'!$A$3:$Z$45,4,0)</f>
        <v>0.6</v>
      </c>
      <c r="T32" s="110">
        <f ca="1">VLOOKUP($A32,'Land Divisions'!$A$3:$Z$45,5,0)</f>
        <v>0</v>
      </c>
      <c r="U32" s="109">
        <f ca="1">VLOOKUP($A32,'Land Divisions'!$A$3:$Z$45,16,0)</f>
        <v>70</v>
      </c>
      <c r="V32" s="109">
        <f ca="1">VLOOKUP($A32,'Land Divisions'!$A$3:$Z$45,17,0)</f>
        <v>1</v>
      </c>
      <c r="W32" s="109">
        <f ca="1">VLOOKUP($A32,'Land Divisions'!$A$3:$Z$45,19,0)</f>
        <v>4</v>
      </c>
      <c r="X32" s="109">
        <f ca="1">VLOOKUP($A32,'Land Divisions'!$A$3:$Z$45,20,0)</f>
        <v>2</v>
      </c>
      <c r="Y32" s="126">
        <f ca="1">VLOOKUP($A32,'Land Divisions'!$A$3:$Z$45,21,0)</f>
        <v>45</v>
      </c>
      <c r="Z32" s="126">
        <f ca="1">VLOOKUP($A32,'Land Divisions'!$A$3:$Z$45,22,0)</f>
        <v>8</v>
      </c>
      <c r="AA32" s="126">
        <f>VLOOKUP($A32,'Land Divisions'!$A$3:$Z$45,26,0)</f>
        <v>0.8</v>
      </c>
      <c r="AB32" s="108">
        <f>VLOOKUP($A32,'Land Divisions'!$A$3:$CO$45,93,0)</f>
        <v>25</v>
      </c>
      <c r="AC32" s="108">
        <f ca="1">VLOOKUP($A32,'Land Divisions'!$A$3:$Z$45,11,0)</f>
        <v>0.6</v>
      </c>
      <c r="AD32" s="108">
        <f>VLOOKUP($A32,'Land Divisions'!$A$3:$Z$45,3,0)</f>
        <v>5</v>
      </c>
    </row>
    <row r="33" spans="1:33" x14ac:dyDescent="0.2">
      <c r="A33" s="123" t="s">
        <v>23</v>
      </c>
      <c r="B33" s="124">
        <f ca="1">IFERROR(VLOOKUP($A33,'Land Divisions'!$A$3:$Z$45,17,0)/VLOOKUP($A33,'Land Divisions'!$A$3:$Z$45,16,0),"")</f>
        <v>3.4375</v>
      </c>
      <c r="C33" s="130">
        <f ca="1">VLOOKUP($A33,'Land Divisions'!$A$3:$Z$45,16,0)/$AB33</f>
        <v>1.2</v>
      </c>
      <c r="D33" s="130">
        <f ca="1">VLOOKUP($A33,'Land Divisions'!$A$3:$Z$45,17,0)/$AB33</f>
        <v>4.125</v>
      </c>
      <c r="E33" s="130">
        <f ca="1">IFERROR(VLOOKUP($A33,'Land Divisions'!$A$3:$Z$45,16,0)/VLOOKUP($A33,'Land Divisions'!$A$3:$Z$45,11,0),"")</f>
        <v>47.999999999999993</v>
      </c>
      <c r="F33" s="130">
        <f ca="1">IFERROR(VLOOKUP($A33,'Land Divisions'!$A$3:$Z$45,17,0)/VLOOKUP($A33,'Land Divisions'!$A$3:$Z$45,11,0),"")</f>
        <v>165</v>
      </c>
      <c r="G33" s="130">
        <f ca="1">IFERROR(VLOOKUP($A33,'Land Divisions'!$A$3:$Z$45,16,0)/VLOOKUP($A33,'Land Divisions'!$A$3:$Z$45,25,0),"")</f>
        <v>4.8</v>
      </c>
      <c r="H33" s="130">
        <f ca="1">IFERROR(VLOOKUP($A33,'Land Divisions'!$A$3:$Z$45,17,0)/VLOOKUP($A33,'Land Divisions'!$A$3:$Z$45,25,0),"")</f>
        <v>16.5</v>
      </c>
      <c r="I33" s="124">
        <f ca="1">IFERROR(VLOOKUP($A33,'Land Divisions'!$A$3:$Z$45,20,0)/VLOOKUP($A33,'Land Divisions'!$A$3:$Z$45,19,0),"")</f>
        <v>0</v>
      </c>
      <c r="J33" s="130">
        <f ca="1">VLOOKUP($A33,'Land Divisions'!$A$3:$Z$45,19,0)/$AB33</f>
        <v>1</v>
      </c>
      <c r="K33" s="130">
        <f ca="1">VLOOKUP($A33,'Land Divisions'!$A$3:$Z$45,20,0)/$AB33</f>
        <v>0</v>
      </c>
      <c r="L33" s="130">
        <f ca="1">IFERROR(VLOOKUP($A33,'Land Divisions'!$A$3:$Z$45,19,0)/VLOOKUP($A33,'Land Divisions'!$A$3:$Z$45,11,0),"")</f>
        <v>40</v>
      </c>
      <c r="M33" s="130">
        <f ca="1">IFERROR(VLOOKUP($A33,'Land Divisions'!$A$3:$Z$45,20,0)/VLOOKUP($A33,'Land Divisions'!$A$3:$Z$45,11,0),"")</f>
        <v>0</v>
      </c>
      <c r="N33" s="130">
        <f ca="1">IFERROR(VLOOKUP($A33,'Land Divisions'!$A$3:$Z$45,19,0)/VLOOKUP($A33,'Land Divisions'!$A$3:$Z$45,25,0),"")</f>
        <v>4</v>
      </c>
      <c r="O33" s="130">
        <f ca="1">IFERROR(VLOOKUP($A33,'Land Divisions'!$A$3:$Z$45,20,0)/VLOOKUP($A33,'Land Divisions'!$A$3:$Z$45,25,0),"")</f>
        <v>0</v>
      </c>
      <c r="P33" s="124">
        <f ca="1">IFERROR(Tableau2[[#This Row],[PRC]]/Tableau2[[#This Row],[ARM]],"")</f>
        <v>0.17777777777777778</v>
      </c>
      <c r="Q33" s="130">
        <f ca="1">IFERROR(Tableau2[[#This Row],[ARM]]/Tableau2[[#This Row],[IC]],"")</f>
        <v>1.8</v>
      </c>
      <c r="R33" s="130">
        <f ca="1">IFERROR(Tableau2[[#This Row],[PRC]]/Tableau2[[#This Row],[IC]],"")</f>
        <v>0.32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4.8</v>
      </c>
      <c r="V33" s="109">
        <f ca="1">VLOOKUP($A33,'Land Divisions'!$A$3:$Z$45,17,0)</f>
        <v>16.5</v>
      </c>
      <c r="W33" s="109">
        <f ca="1">VLOOKUP($A33,'Land Divisions'!$A$3:$Z$45,19,0)</f>
        <v>4</v>
      </c>
      <c r="X33" s="109">
        <f ca="1">VLOOKUP($A33,'Land Divisions'!$A$3:$Z$45,20,0)</f>
        <v>0</v>
      </c>
      <c r="Y33" s="126">
        <f ca="1">VLOOKUP($A33,'Land Divisions'!$A$3:$Z$45,21,0)</f>
        <v>0</v>
      </c>
      <c r="Z33" s="126">
        <f ca="1">VLOOKUP($A33,'Land Divisions'!$A$3:$Z$45,22,0)</f>
        <v>90</v>
      </c>
      <c r="AA33" s="126">
        <f>VLOOKUP($A33,'Land Divisions'!$A$3:$Z$45,26,0)</f>
        <v>0</v>
      </c>
      <c r="AB33" s="108">
        <f>VLOOKUP($A33,'Land Divisions'!$A$3:$CO$45,93,0)</f>
        <v>4</v>
      </c>
      <c r="AC33" s="108">
        <f ca="1">VLOOKUP($A33,'Land Divisions'!$A$3:$Z$45,11,0)</f>
        <v>0.1</v>
      </c>
      <c r="AD33" s="108">
        <f>VLOOKUP($A33,'Land Divisions'!$A$3:$Z$45,3,0)</f>
        <v>4</v>
      </c>
    </row>
    <row r="34" spans="1:33" x14ac:dyDescent="0.2">
      <c r="A34" s="123" t="s">
        <v>22</v>
      </c>
      <c r="B34" s="124">
        <f ca="1">IFERROR(VLOOKUP($A34,'Land Divisions'!$A$3:$Z$45,17,0)/VLOOKUP($A34,'Land Divisions'!$A$3:$Z$45,16,0),"")</f>
        <v>2.3333333333333335</v>
      </c>
      <c r="C34" s="130">
        <f ca="1">VLOOKUP($A34,'Land Divisions'!$A$3:$Z$45,16,0)/$AB34</f>
        <v>0.75</v>
      </c>
      <c r="D34" s="130">
        <f ca="1">VLOOKUP($A34,'Land Divisions'!$A$3:$Z$45,17,0)/$AB34</f>
        <v>1.75</v>
      </c>
      <c r="E34" s="130">
        <f ca="1">IFERROR(VLOOKUP($A34,'Land Divisions'!$A$3:$Z$45,16,0)/VLOOKUP($A34,'Land Divisions'!$A$3:$Z$45,11,0),"")</f>
        <v>30</v>
      </c>
      <c r="F34" s="130">
        <f ca="1">IFERROR(VLOOKUP($A34,'Land Divisions'!$A$3:$Z$45,17,0)/VLOOKUP($A34,'Land Divisions'!$A$3:$Z$45,11,0),"")</f>
        <v>70</v>
      </c>
      <c r="G34" s="130">
        <f ca="1">IFERROR(VLOOKUP($A34,'Land Divisions'!$A$3:$Z$45,16,0)/VLOOKUP($A34,'Land Divisions'!$A$3:$Z$45,25,0),"")</f>
        <v>3</v>
      </c>
      <c r="H34" s="130">
        <f ca="1">IFERROR(VLOOKUP($A34,'Land Divisions'!$A$3:$Z$45,17,0)/VLOOKUP($A34,'Land Divisions'!$A$3:$Z$45,25,0),"")</f>
        <v>7</v>
      </c>
      <c r="I34" s="124">
        <f ca="1">IFERROR(VLOOKUP($A34,'Land Divisions'!$A$3:$Z$45,20,0)/VLOOKUP($A34,'Land Divisions'!$A$3:$Z$45,19,0),"")</f>
        <v>0.25</v>
      </c>
      <c r="J34" s="130">
        <f ca="1">VLOOKUP($A34,'Land Divisions'!$A$3:$Z$45,19,0)/$AB34</f>
        <v>1</v>
      </c>
      <c r="K34" s="130">
        <f ca="1">VLOOKUP($A34,'Land Divisions'!$A$3:$Z$45,20,0)/$AB34</f>
        <v>0.25</v>
      </c>
      <c r="L34" s="130">
        <f ca="1">IFERROR(VLOOKUP($A34,'Land Divisions'!$A$3:$Z$45,19,0)/VLOOKUP($A34,'Land Divisions'!$A$3:$Z$45,11,0),"")</f>
        <v>40</v>
      </c>
      <c r="M34" s="130">
        <f ca="1">IFERROR(VLOOKUP($A34,'Land Divisions'!$A$3:$Z$45,20,0)/VLOOKUP($A34,'Land Divisions'!$A$3:$Z$45,11,0),"")</f>
        <v>10</v>
      </c>
      <c r="N34" s="130">
        <f ca="1">IFERROR(VLOOKUP($A34,'Land Divisions'!$A$3:$Z$45,19,0)/VLOOKUP($A34,'Land Divisions'!$A$3:$Z$45,25,0),"")</f>
        <v>4</v>
      </c>
      <c r="O34" s="130">
        <f ca="1">IFERROR(VLOOKUP($A34,'Land Divisions'!$A$3:$Z$45,20,0)/VLOOKUP($A34,'Land Divisions'!$A$3:$Z$45,25,0),"")</f>
        <v>1</v>
      </c>
      <c r="P34" s="124">
        <f ca="1">IFERROR(Tableau2[[#This Row],[PRC]]/Tableau2[[#This Row],[ARM]],"")</f>
        <v>1.3714285714285714</v>
      </c>
      <c r="Q34" s="130">
        <f ca="1">IFERROR(Tableau2[[#This Row],[ARM]]/Tableau2[[#This Row],[IC]],"")</f>
        <v>2.8</v>
      </c>
      <c r="R34" s="130">
        <f ca="1">IFERROR(Tableau2[[#This Row],[PRC]]/Tableau2[[#This Row],[IC]],"")</f>
        <v>3.84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3</v>
      </c>
      <c r="V34" s="109">
        <f ca="1">VLOOKUP($A34,'Land Divisions'!$A$3:$Z$45,17,0)</f>
        <v>7</v>
      </c>
      <c r="W34" s="109">
        <f ca="1">VLOOKUP($A34,'Land Divisions'!$A$3:$Z$45,19,0)</f>
        <v>4</v>
      </c>
      <c r="X34" s="109">
        <f ca="1">VLOOKUP($A34,'Land Divisions'!$A$3:$Z$45,20,0)</f>
        <v>1</v>
      </c>
      <c r="Y34" s="126">
        <f ca="1">VLOOKUP($A34,'Land Divisions'!$A$3:$Z$45,21,0)</f>
        <v>0</v>
      </c>
      <c r="Z34" s="126">
        <f ca="1">VLOOKUP($A34,'Land Divisions'!$A$3:$Z$45,22,0)</f>
        <v>25</v>
      </c>
      <c r="AA34" s="126">
        <f>VLOOKUP($A34,'Land Divisions'!$A$3:$Z$45,26,0)</f>
        <v>0</v>
      </c>
      <c r="AB34" s="108">
        <f>VLOOKUP($A34,'Land Divisions'!$A$3:$CO$45,93,0)</f>
        <v>4</v>
      </c>
      <c r="AC34" s="108">
        <f ca="1">VLOOKUP($A34,'Land Divisions'!$A$3:$Z$45,11,0)</f>
        <v>0.1</v>
      </c>
      <c r="AD34" s="108">
        <f>VLOOKUP($A34,'Land Divisions'!$A$3:$Z$45,3,0)</f>
        <v>4</v>
      </c>
    </row>
    <row r="35" spans="1:33" x14ac:dyDescent="0.2">
      <c r="A35" s="123" t="s">
        <v>82</v>
      </c>
      <c r="B35" s="124">
        <f ca="1">IFERROR(VLOOKUP($A35,'Land Divisions'!$A$3:$Z$45,17,0)/VLOOKUP($A35,'Land Divisions'!$A$3:$Z$45,16,0),"")</f>
        <v>0.52173913043478259</v>
      </c>
      <c r="C35" s="130">
        <f ca="1">VLOOKUP($A35,'Land Divisions'!$A$3:$Z$45,16,0)/$AB35</f>
        <v>0.17249999999999999</v>
      </c>
      <c r="D35" s="130">
        <f ca="1">VLOOKUP($A35,'Land Divisions'!$A$3:$Z$45,17,0)/$AB35</f>
        <v>0.09</v>
      </c>
      <c r="E35" s="130">
        <f ca="1">IFERROR(VLOOKUP($A35,'Land Divisions'!$A$3:$Z$45,16,0)/VLOOKUP($A35,'Land Divisions'!$A$3:$Z$45,11,0),"")</f>
        <v>172.5</v>
      </c>
      <c r="F35" s="130">
        <f ca="1">IFERROR(VLOOKUP($A35,'Land Divisions'!$A$3:$Z$45,17,0)/VLOOKUP($A35,'Land Divisions'!$A$3:$Z$45,11,0),"")</f>
        <v>90</v>
      </c>
      <c r="G35" s="130">
        <f ca="1">IFERROR(VLOOKUP($A35,'Land Divisions'!$A$3:$Z$45,16,0)/VLOOKUP($A35,'Land Divisions'!$A$3:$Z$45,25,0),"")</f>
        <v>17.25</v>
      </c>
      <c r="H35" s="130">
        <f ca="1">IFERROR(VLOOKUP($A35,'Land Divisions'!$A$3:$Z$45,17,0)/VLOOKUP($A35,'Land Divisions'!$A$3:$Z$45,25,0),"")</f>
        <v>9</v>
      </c>
      <c r="I35" s="124">
        <f ca="1">IFERROR(VLOOKUP($A35,'Land Divisions'!$A$3:$Z$45,20,0)/VLOOKUP($A35,'Land Divisions'!$A$3:$Z$45,19,0),"")</f>
        <v>1</v>
      </c>
      <c r="J35" s="130">
        <f ca="1">VLOOKUP($A35,'Land Divisions'!$A$3:$Z$45,19,0)/$AB35</f>
        <v>3.5000000000000003E-2</v>
      </c>
      <c r="K35" s="130">
        <f ca="1">VLOOKUP($A35,'Land Divisions'!$A$3:$Z$45,20,0)/$AB35</f>
        <v>3.5000000000000003E-2</v>
      </c>
      <c r="L35" s="130">
        <f ca="1">IFERROR(VLOOKUP($A35,'Land Divisions'!$A$3:$Z$45,19,0)/VLOOKUP($A35,'Land Divisions'!$A$3:$Z$45,11,0),"")</f>
        <v>35</v>
      </c>
      <c r="M35" s="130">
        <f ca="1">IFERROR(VLOOKUP($A35,'Land Divisions'!$A$3:$Z$45,20,0)/VLOOKUP($A35,'Land Divisions'!$A$3:$Z$45,11,0),"")</f>
        <v>35</v>
      </c>
      <c r="N35" s="130">
        <f ca="1">IFERROR(VLOOKUP($A35,'Land Divisions'!$A$3:$Z$45,19,0)/VLOOKUP($A35,'Land Divisions'!$A$3:$Z$45,25,0),"")</f>
        <v>3.5</v>
      </c>
      <c r="O35" s="130">
        <f ca="1">IFERROR(VLOOKUP($A35,'Land Divisions'!$A$3:$Z$45,20,0)/VLOOKUP($A35,'Land Divisions'!$A$3:$Z$45,25,0),"")</f>
        <v>3.5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17.25</v>
      </c>
      <c r="V35" s="109">
        <f ca="1">VLOOKUP($A35,'Land Divisions'!$A$3:$Z$45,17,0)</f>
        <v>9</v>
      </c>
      <c r="W35" s="109">
        <f ca="1">VLOOKUP($A35,'Land Divisions'!$A$3:$Z$45,19,0)</f>
        <v>3.5</v>
      </c>
      <c r="X35" s="109">
        <f ca="1">VLOOKUP($A35,'Land Divisions'!$A$3:$Z$45,20,0)</f>
        <v>3.5</v>
      </c>
      <c r="Y35" s="126">
        <f ca="1">VLOOKUP($A35,'Land Divisions'!$A$3:$Z$45,21,0)</f>
        <v>100</v>
      </c>
      <c r="Z35" s="126">
        <f ca="1">VLOOKUP($A35,'Land Divisions'!$A$3:$Z$45,22,0)</f>
        <v>98</v>
      </c>
      <c r="AA35" s="126">
        <f>VLOOKUP($A35,'Land Divisions'!$A$3:$Z$45,26,0)</f>
        <v>0.9</v>
      </c>
      <c r="AB35" s="108">
        <f>VLOOKUP($A35,'Land Divisions'!$A$3:$CO$45,93,0)</f>
        <v>100</v>
      </c>
      <c r="AC35" s="108">
        <f ca="1">VLOOKUP($A35,'Land Divisions'!$A$3:$Z$45,11,0)</f>
        <v>0.1</v>
      </c>
      <c r="AD35" s="108">
        <f>VLOOKUP($A35,'Land Divisions'!$A$3:$Z$45,3,0)</f>
        <v>4</v>
      </c>
    </row>
    <row r="36" spans="1:33" x14ac:dyDescent="0.2">
      <c r="A36" s="123" t="s">
        <v>59</v>
      </c>
      <c r="B36" s="124">
        <f ca="1">IFERROR(VLOOKUP($A36,'Land Divisions'!$A$3:$Z$45,17,0)/VLOOKUP($A36,'Land Divisions'!$A$3:$Z$45,16,0),"")</f>
        <v>0.44444444444444442</v>
      </c>
      <c r="C36" s="130">
        <f ca="1">VLOOKUP($A36,'Land Divisions'!$A$3:$Z$45,16,0)/$AB36</f>
        <v>0.5625</v>
      </c>
      <c r="D36" s="130">
        <f ca="1">VLOOKUP($A36,'Land Divisions'!$A$3:$Z$45,17,0)/$AB36</f>
        <v>0.25</v>
      </c>
      <c r="E36" s="130">
        <f ca="1">IFERROR(VLOOKUP($A36,'Land Divisions'!$A$3:$Z$45,16,0)/VLOOKUP($A36,'Land Divisions'!$A$3:$Z$45,11,0),"")</f>
        <v>67.5</v>
      </c>
      <c r="F36" s="130">
        <f ca="1">IFERROR(VLOOKUP($A36,'Land Divisions'!$A$3:$Z$45,17,0)/VLOOKUP($A36,'Land Divisions'!$A$3:$Z$45,11,0),"")</f>
        <v>30</v>
      </c>
      <c r="G36" s="130">
        <f ca="1">IFERROR(VLOOKUP($A36,'Land Divisions'!$A$3:$Z$45,16,0)/VLOOKUP($A36,'Land Divisions'!$A$3:$Z$45,25,0),"")</f>
        <v>6.75</v>
      </c>
      <c r="H36" s="130">
        <f ca="1">IFERROR(VLOOKUP($A36,'Land Divisions'!$A$3:$Z$45,17,0)/VLOOKUP($A36,'Land Divisions'!$A$3:$Z$45,25,0),"")</f>
        <v>3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0.20833333333333334</v>
      </c>
      <c r="K36" s="130">
        <f ca="1">VLOOKUP($A36,'Land Divisions'!$A$3:$Z$45,20,0)/$AB36</f>
        <v>0.20833333333333334</v>
      </c>
      <c r="L36" s="130">
        <f ca="1">IFERROR(VLOOKUP($A36,'Land Divisions'!$A$3:$Z$45,19,0)/VLOOKUP($A36,'Land Divisions'!$A$3:$Z$45,11,0),"")</f>
        <v>25</v>
      </c>
      <c r="M36" s="130">
        <f ca="1">IFERROR(VLOOKUP($A36,'Land Divisions'!$A$3:$Z$45,20,0)/VLOOKUP($A36,'Land Divisions'!$A$3:$Z$45,11,0),"")</f>
        <v>25</v>
      </c>
      <c r="N36" s="130">
        <f ca="1">IFERROR(VLOOKUP($A36,'Land Divisions'!$A$3:$Z$45,19,0)/VLOOKUP($A36,'Land Divisions'!$A$3:$Z$45,25,0),"")</f>
        <v>2.5</v>
      </c>
      <c r="O36" s="130">
        <f ca="1">IFERROR(VLOOKUP($A36,'Land Divisions'!$A$3:$Z$45,20,0)/VLOOKUP($A36,'Land Divisions'!$A$3:$Z$45,25,0),"")</f>
        <v>2.5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6.75</v>
      </c>
      <c r="V36" s="109">
        <f ca="1">VLOOKUP($A36,'Land Divisions'!$A$3:$Z$45,17,0)</f>
        <v>3</v>
      </c>
      <c r="W36" s="109">
        <f ca="1">VLOOKUP($A36,'Land Divisions'!$A$3:$Z$45,19,0)</f>
        <v>2.5</v>
      </c>
      <c r="X36" s="109">
        <f ca="1">VLOOKUP($A36,'Land Divisions'!$A$3:$Z$45,20,0)</f>
        <v>2.5</v>
      </c>
      <c r="Y36" s="126">
        <f ca="1">VLOOKUP($A36,'Land Divisions'!$A$3:$Z$45,21,0)</f>
        <v>45</v>
      </c>
      <c r="Z36" s="126">
        <f ca="1">VLOOKUP($A36,'Land Divisions'!$A$3:$Z$45,22,0)</f>
        <v>40</v>
      </c>
      <c r="AA36" s="126">
        <f>VLOOKUP($A36,'Land Divisions'!$A$3:$Z$45,26,0)</f>
        <v>0.65</v>
      </c>
      <c r="AB36" s="108">
        <f>VLOOKUP($A36,'Land Divisions'!$A$3:$CO$45,93,0)</f>
        <v>12</v>
      </c>
      <c r="AC36" s="108">
        <f ca="1">VLOOKUP($A36,'Land Divisions'!$A$3:$Z$45,11,0)</f>
        <v>0.1</v>
      </c>
      <c r="AD36" s="108">
        <f>VLOOKUP($A36,'Land Divisions'!$A$3:$Z$45,3,0)</f>
        <v>8</v>
      </c>
    </row>
    <row r="37" spans="1:33" x14ac:dyDescent="0.2">
      <c r="A37" s="123" t="s">
        <v>48</v>
      </c>
      <c r="B37" s="124">
        <f ca="1">IFERROR(VLOOKUP($A37,'Land Divisions'!$A$3:$Z$45,17,0)/VLOOKUP($A37,'Land Divisions'!$A$3:$Z$45,16,0),"")</f>
        <v>0.33333333333333331</v>
      </c>
      <c r="C37" s="130">
        <f ca="1">VLOOKUP($A37,'Land Divisions'!$A$3:$Z$45,16,0)/$AB37</f>
        <v>0.40909090909090912</v>
      </c>
      <c r="D37" s="130">
        <f ca="1">VLOOKUP($A37,'Land Divisions'!$A$3:$Z$45,17,0)/$AB37</f>
        <v>0.13636363636363635</v>
      </c>
      <c r="E37" s="130">
        <f ca="1">IFERROR(VLOOKUP($A37,'Land Divisions'!$A$3:$Z$45,16,0)/VLOOKUP($A37,'Land Divisions'!$A$3:$Z$45,11,0),"")</f>
        <v>45</v>
      </c>
      <c r="F37" s="130">
        <f ca="1">IFERROR(VLOOKUP($A37,'Land Divisions'!$A$3:$Z$45,17,0)/VLOOKUP($A37,'Land Divisions'!$A$3:$Z$45,11,0),"")</f>
        <v>15</v>
      </c>
      <c r="G37" s="130">
        <f ca="1">IFERROR(VLOOKUP($A37,'Land Divisions'!$A$3:$Z$45,16,0)/VLOOKUP($A37,'Land Divisions'!$A$3:$Z$45,25,0),"")</f>
        <v>4.5</v>
      </c>
      <c r="H37" s="130">
        <f ca="1">IFERROR(VLOOKUP($A37,'Land Divisions'!$A$3:$Z$45,17,0)/VLOOKUP($A37,'Land Divisions'!$A$3:$Z$45,25,0),"")</f>
        <v>1.5</v>
      </c>
      <c r="I37" s="124">
        <f ca="1">IFERROR(VLOOKUP($A37,'Land Divisions'!$A$3:$Z$45,20,0)/VLOOKUP($A37,'Land Divisions'!$A$3:$Z$45,19,0),"")</f>
        <v>1</v>
      </c>
      <c r="J37" s="130">
        <f ca="1">VLOOKUP($A37,'Land Divisions'!$A$3:$Z$45,19,0)/$AB37</f>
        <v>0.22727272727272727</v>
      </c>
      <c r="K37" s="130">
        <f ca="1">VLOOKUP($A37,'Land Divisions'!$A$3:$Z$45,20,0)/$AB37</f>
        <v>0.22727272727272727</v>
      </c>
      <c r="L37" s="130">
        <f ca="1">IFERROR(VLOOKUP($A37,'Land Divisions'!$A$3:$Z$45,19,0)/VLOOKUP($A37,'Land Divisions'!$A$3:$Z$45,11,0),"")</f>
        <v>25</v>
      </c>
      <c r="M37" s="130">
        <f ca="1">IFERROR(VLOOKUP($A37,'Land Divisions'!$A$3:$Z$45,20,0)/VLOOKUP($A37,'Land Divisions'!$A$3:$Z$45,11,0),"")</f>
        <v>25</v>
      </c>
      <c r="N37" s="130">
        <f ca="1">IFERROR(VLOOKUP($A37,'Land Divisions'!$A$3:$Z$45,19,0)/VLOOKUP($A37,'Land Divisions'!$A$3:$Z$45,25,0),"")</f>
        <v>2.5</v>
      </c>
      <c r="O37" s="130">
        <f ca="1">IFERROR(VLOOKUP($A37,'Land Divisions'!$A$3:$Z$45,20,0)/VLOOKUP($A37,'Land Divisions'!$A$3:$Z$45,25,0),"")</f>
        <v>2.5</v>
      </c>
      <c r="P37" s="124">
        <f ca="1">IFERROR(Tableau2[[#This Row],[PRC]]/Tableau2[[#This Row],[ARM]],"")</f>
        <v>0.55555555555555558</v>
      </c>
      <c r="Q37" s="130">
        <f ca="1">IFERROR(Tableau2[[#This Row],[ARM]]/Tableau2[[#This Row],[IC]],"")</f>
        <v>1.8</v>
      </c>
      <c r="R37" s="130">
        <f ca="1">IFERROR(Tableau2[[#This Row],[PRC]]/Tableau2[[#This Row],[IC]],"")</f>
        <v>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4.5</v>
      </c>
      <c r="V37" s="109">
        <f ca="1">VLOOKUP($A37,'Land Divisions'!$A$3:$Z$45,17,0)</f>
        <v>1.5</v>
      </c>
      <c r="W37" s="109">
        <f ca="1">VLOOKUP($A37,'Land Divisions'!$A$3:$Z$45,19,0)</f>
        <v>2.5</v>
      </c>
      <c r="X37" s="109">
        <f ca="1">VLOOKUP($A37,'Land Divisions'!$A$3:$Z$45,20,0)</f>
        <v>2.5</v>
      </c>
      <c r="Y37" s="126">
        <f ca="1">VLOOKUP($A37,'Land Divisions'!$A$3:$Z$45,21,0)</f>
        <v>10</v>
      </c>
      <c r="Z37" s="126">
        <f ca="1">VLOOKUP($A37,'Land Divisions'!$A$3:$Z$45,22,0)</f>
        <v>20</v>
      </c>
      <c r="AA37" s="126">
        <f>VLOOKUP($A37,'Land Divisions'!$A$3:$Z$45,26,0)</f>
        <v>0.5</v>
      </c>
      <c r="AB37" s="108">
        <f>VLOOKUP($A37,'Land Divisions'!$A$3:$CO$45,93,0)</f>
        <v>11</v>
      </c>
      <c r="AC37" s="108">
        <f ca="1">VLOOKUP($A37,'Land Divisions'!$A$3:$Z$45,11,0)</f>
        <v>0.1</v>
      </c>
      <c r="AD37" s="108">
        <f>VLOOKUP($A37,'Land Divisions'!$A$3:$Z$45,3,0)</f>
        <v>12</v>
      </c>
    </row>
    <row r="38" spans="1:33" x14ac:dyDescent="0.2">
      <c r="A38" s="123" t="s">
        <v>240</v>
      </c>
      <c r="B38" s="124">
        <f ca="1">IFERROR(VLOOKUP($A38,'Land Divisions'!$A$3:$Z$45,17,0)/VLOOKUP($A38,'Land Divisions'!$A$3:$Z$45,16,0),"")</f>
        <v>1.2727272727272727</v>
      </c>
      <c r="C38" s="130">
        <f ca="1">VLOOKUP($A38,'Land Divisions'!$A$3:$Z$45,16,0)/$AB38</f>
        <v>0.82500000000000007</v>
      </c>
      <c r="D38" s="130">
        <f ca="1">VLOOKUP($A38,'Land Divisions'!$A$3:$Z$45,17,0)/$AB38</f>
        <v>1.05</v>
      </c>
      <c r="E38" s="130">
        <f ca="1">IFERROR(VLOOKUP($A38,'Land Divisions'!$A$3:$Z$45,16,0)/VLOOKUP($A38,'Land Divisions'!$A$3:$Z$45,11,0),"")</f>
        <v>33</v>
      </c>
      <c r="F38" s="130">
        <f ca="1">IFERROR(VLOOKUP($A38,'Land Divisions'!$A$3:$Z$45,17,0)/VLOOKUP($A38,'Land Divisions'!$A$3:$Z$45,11,0),"")</f>
        <v>42</v>
      </c>
      <c r="G38" s="130" t="str">
        <f ca="1">IFERROR(VLOOKUP($A38,'Land Divisions'!$A$3:$Z$45,16,0)/VLOOKUP($A38,'Land Divisions'!$A$3:$Z$45,25,0),"")</f>
        <v/>
      </c>
      <c r="H38" s="130" t="str">
        <f ca="1">IFERROR(VLOOKUP($A38,'Land Divisions'!$A$3:$Z$45,17,0)/VLOOKUP($A38,'Land Divisions'!$A$3:$Z$45,25,0),"")</f>
        <v/>
      </c>
      <c r="I38" s="124">
        <f ca="1">IFERROR(VLOOKUP($A38,'Land Divisions'!$A$3:$Z$45,20,0)/VLOOKUP($A38,'Land Divisions'!$A$3:$Z$45,19,0),"")</f>
        <v>0.25</v>
      </c>
      <c r="J38" s="130">
        <f ca="1">VLOOKUP($A38,'Land Divisions'!$A$3:$Z$45,19,0)/$AB38</f>
        <v>0.6</v>
      </c>
      <c r="K38" s="130">
        <f ca="1">VLOOKUP($A38,'Land Divisions'!$A$3:$Z$45,20,0)/$AB38</f>
        <v>0.15</v>
      </c>
      <c r="L38" s="130">
        <f ca="1">IFERROR(VLOOKUP($A38,'Land Divisions'!$A$3:$Z$45,19,0)/VLOOKUP($A38,'Land Divisions'!$A$3:$Z$45,11,0),"")</f>
        <v>23.999999999999996</v>
      </c>
      <c r="M38" s="130">
        <f ca="1">IFERROR(VLOOKUP($A38,'Land Divisions'!$A$3:$Z$45,20,0)/VLOOKUP($A38,'Land Divisions'!$A$3:$Z$45,11,0),"")</f>
        <v>5.9999999999999991</v>
      </c>
      <c r="N38" s="130" t="str">
        <f ca="1">IFERROR(VLOOKUP($A38,'Land Divisions'!$A$3:$Z$45,19,0)/VLOOKUP($A38,'Land Divisions'!$A$3:$Z$45,25,0),"")</f>
        <v/>
      </c>
      <c r="O38" s="130" t="str">
        <f ca="1">IFERROR(VLOOKUP($A38,'Land Divisions'!$A$3:$Z$45,20,0)/VLOOKUP($A38,'Land Divisions'!$A$3:$Z$45,25,0),"")</f>
        <v/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0.2</v>
      </c>
      <c r="T38" s="110">
        <f ca="1">VLOOKUP($A38,'Land Divisions'!$A$3:$Z$45,5,0)</f>
        <v>20</v>
      </c>
      <c r="U38" s="109">
        <f ca="1">VLOOKUP($A38,'Land Divisions'!$A$3:$Z$45,16,0)</f>
        <v>3.3000000000000003</v>
      </c>
      <c r="V38" s="109">
        <f ca="1">VLOOKUP($A38,'Land Divisions'!$A$3:$Z$45,17,0)</f>
        <v>4.2</v>
      </c>
      <c r="W38" s="109">
        <f ca="1">VLOOKUP($A38,'Land Divisions'!$A$3:$Z$45,19,0)</f>
        <v>2.4</v>
      </c>
      <c r="X38" s="109">
        <f ca="1">VLOOKUP($A38,'Land Divisions'!$A$3:$Z$45,20,0)</f>
        <v>0.6</v>
      </c>
      <c r="Y38" s="126">
        <f ca="1">VLOOKUP($A38,'Land Divisions'!$A$3:$Z$45,21,0)</f>
        <v>0</v>
      </c>
      <c r="Z38" s="126">
        <f ca="1">VLOOKUP($A38,'Land Divisions'!$A$3:$Z$45,22,0)</f>
        <v>25</v>
      </c>
      <c r="AA38" s="126">
        <f>VLOOKUP($A38,'Land Divisions'!$A$3:$Z$45,26,0)</f>
        <v>0</v>
      </c>
      <c r="AB38" s="108">
        <f>VLOOKUP($A38,'Land Divisions'!$A$3:$CO$45,93,0)</f>
        <v>4</v>
      </c>
      <c r="AC38" s="108">
        <f ca="1">VLOOKUP($A38,'Land Divisions'!$A$3:$Z$45,11,0)</f>
        <v>0.1</v>
      </c>
      <c r="AD38" s="108">
        <f>VLOOKUP($A38,'Land Divisions'!$A$3:$Z$45,3,0)</f>
        <v>4</v>
      </c>
    </row>
    <row r="39" spans="1:33" x14ac:dyDescent="0.2">
      <c r="A39" s="123" t="s">
        <v>68</v>
      </c>
      <c r="B39" s="124">
        <f ca="1">IFERROR(VLOOKUP($A39,'Land Divisions'!$A$3:$Z$45,17,0)/VLOOKUP($A39,'Land Divisions'!$A$3:$Z$45,16,0),"")</f>
        <v>0.59259259259259256</v>
      </c>
      <c r="C39" s="130">
        <f ca="1">VLOOKUP($A39,'Land Divisions'!$A$3:$Z$45,16,0)/$AB39</f>
        <v>0.27</v>
      </c>
      <c r="D39" s="130">
        <f ca="1">VLOOKUP($A39,'Land Divisions'!$A$3:$Z$45,17,0)/$AB39</f>
        <v>0.16</v>
      </c>
      <c r="E39" s="130">
        <f ca="1">IFERROR(VLOOKUP($A39,'Land Divisions'!$A$3:$Z$45,16,0)/VLOOKUP($A39,'Land Divisions'!$A$3:$Z$45,11,0),"")</f>
        <v>67.5</v>
      </c>
      <c r="F39" s="130">
        <f ca="1">IFERROR(VLOOKUP($A39,'Land Divisions'!$A$3:$Z$45,17,0)/VLOOKUP($A39,'Land Divisions'!$A$3:$Z$45,11,0),"")</f>
        <v>40</v>
      </c>
      <c r="G39" s="130">
        <f ca="1">IFERROR(VLOOKUP($A39,'Land Divisions'!$A$3:$Z$45,16,0)/VLOOKUP($A39,'Land Divisions'!$A$3:$Z$45,25,0),"")</f>
        <v>6.75</v>
      </c>
      <c r="H39" s="130">
        <f ca="1">IFERROR(VLOOKUP($A39,'Land Divisions'!$A$3:$Z$45,17,0)/VLOOKUP($A39,'Land Divisions'!$A$3:$Z$45,25,0),"")</f>
        <v>4</v>
      </c>
      <c r="I39" s="124">
        <f ca="1">IFERROR(VLOOKUP($A39,'Land Divisions'!$A$3:$Z$45,20,0)/VLOOKUP($A39,'Land Divisions'!$A$3:$Z$45,19,0),"")</f>
        <v>1</v>
      </c>
      <c r="J39" s="130">
        <f ca="1">VLOOKUP($A39,'Land Divisions'!$A$3:$Z$45,19,0)/$AB39</f>
        <v>0.08</v>
      </c>
      <c r="K39" s="130">
        <f ca="1">VLOOKUP($A39,'Land Divisions'!$A$3:$Z$45,20,0)/$AB39</f>
        <v>0.08</v>
      </c>
      <c r="L39" s="130">
        <f ca="1">IFERROR(VLOOKUP($A39,'Land Divisions'!$A$3:$Z$45,19,0)/VLOOKUP($A39,'Land Divisions'!$A$3:$Z$45,11,0),"")</f>
        <v>20</v>
      </c>
      <c r="M39" s="130">
        <f ca="1">IFERROR(VLOOKUP($A39,'Land Divisions'!$A$3:$Z$45,20,0)/VLOOKUP($A39,'Land Divisions'!$A$3:$Z$45,11,0),"")</f>
        <v>20</v>
      </c>
      <c r="N39" s="130">
        <f ca="1">IFERROR(VLOOKUP($A39,'Land Divisions'!$A$3:$Z$45,19,0)/VLOOKUP($A39,'Land Divisions'!$A$3:$Z$45,25,0),"")</f>
        <v>2</v>
      </c>
      <c r="O39" s="130">
        <f ca="1">IFERROR(VLOOKUP($A39,'Land Divisions'!$A$3:$Z$45,20,0)/VLOOKUP($A39,'Land Divisions'!$A$3:$Z$45,25,0),"")</f>
        <v>2</v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0.6</v>
      </c>
      <c r="T39" s="110">
        <f ca="1">VLOOKUP($A39,'Land Divisions'!$A$3:$Z$45,5,0)</f>
        <v>0</v>
      </c>
      <c r="U39" s="109">
        <f ca="1">VLOOKUP($A39,'Land Divisions'!$A$3:$Z$45,16,0)</f>
        <v>6.75</v>
      </c>
      <c r="V39" s="109">
        <f ca="1">VLOOKUP($A39,'Land Divisions'!$A$3:$Z$45,17,0)</f>
        <v>4</v>
      </c>
      <c r="W39" s="109">
        <f ca="1">VLOOKUP($A39,'Land Divisions'!$A$3:$Z$45,19,0)</f>
        <v>2</v>
      </c>
      <c r="X39" s="109">
        <f ca="1">VLOOKUP($A39,'Land Divisions'!$A$3:$Z$45,20,0)</f>
        <v>2</v>
      </c>
      <c r="Y39" s="126">
        <f ca="1">VLOOKUP($A39,'Land Divisions'!$A$3:$Z$45,21,0)</f>
        <v>45</v>
      </c>
      <c r="Z39" s="126">
        <f ca="1">VLOOKUP($A39,'Land Divisions'!$A$3:$Z$45,22,0)</f>
        <v>25</v>
      </c>
      <c r="AA39" s="126">
        <f>VLOOKUP($A39,'Land Divisions'!$A$3:$Z$45,26,0)</f>
        <v>0.8</v>
      </c>
      <c r="AB39" s="108">
        <f>VLOOKUP($A39,'Land Divisions'!$A$3:$CO$45,93,0)</f>
        <v>25</v>
      </c>
      <c r="AC39" s="108">
        <f ca="1">VLOOKUP($A39,'Land Divisions'!$A$3:$Z$45,11,0)</f>
        <v>0.1</v>
      </c>
      <c r="AD39" s="108">
        <f>VLOOKUP($A39,'Land Divisions'!$A$3:$Z$45,3,0)</f>
        <v>5</v>
      </c>
    </row>
    <row r="40" spans="1:33" x14ac:dyDescent="0.2">
      <c r="A40" s="123" t="s">
        <v>239</v>
      </c>
      <c r="B40" s="124">
        <f ca="1">IFERROR(VLOOKUP($A40,'Land Divisions'!$A$3:$Z$45,17,0)/VLOOKUP($A40,'Land Divisions'!$A$3:$Z$45,16,0),"")</f>
        <v>1.875</v>
      </c>
      <c r="C40" s="130">
        <f ca="1">VLOOKUP($A40,'Land Divisions'!$A$3:$Z$45,16,0)/$AB40</f>
        <v>1.2</v>
      </c>
      <c r="D40" s="130">
        <f ca="1">VLOOKUP($A40,'Land Divisions'!$A$3:$Z$45,17,0)/$AB40</f>
        <v>2.25</v>
      </c>
      <c r="E40" s="130">
        <f ca="1">IFERROR(VLOOKUP($A40,'Land Divisions'!$A$3:$Z$45,16,0)/VLOOKUP($A40,'Land Divisions'!$A$3:$Z$45,11,0),"")</f>
        <v>60</v>
      </c>
      <c r="F40" s="130">
        <f ca="1">IFERROR(VLOOKUP($A40,'Land Divisions'!$A$3:$Z$45,17,0)/VLOOKUP($A40,'Land Divisions'!$A$3:$Z$45,11,0),"")</f>
        <v>112.5</v>
      </c>
      <c r="G40" s="130" t="str">
        <f ca="1">IFERROR(VLOOKUP($A40,'Land Divisions'!$A$3:$Z$45,16,0)/VLOOKUP($A40,'Land Divisions'!$A$3:$Z$45,25,0),"")</f>
        <v/>
      </c>
      <c r="H40" s="130" t="str">
        <f ca="1">IFERROR(VLOOKUP($A40,'Land Divisions'!$A$3:$Z$45,17,0)/VLOOKUP($A40,'Land Divisions'!$A$3:$Z$45,25,0),"")</f>
        <v/>
      </c>
      <c r="I40" s="124">
        <f ca="1">IFERROR(VLOOKUP($A40,'Land Divisions'!$A$3:$Z$45,20,0)/VLOOKUP($A40,'Land Divisions'!$A$3:$Z$45,19,0),"")</f>
        <v>0</v>
      </c>
      <c r="J40" s="130">
        <f ca="1">VLOOKUP($A40,'Land Divisions'!$A$3:$Z$45,19,0)/$AB40</f>
        <v>0.5</v>
      </c>
      <c r="K40" s="130">
        <f ca="1">VLOOKUP($A40,'Land Divisions'!$A$3:$Z$45,20,0)/$AB40</f>
        <v>0</v>
      </c>
      <c r="L40" s="130">
        <f ca="1">IFERROR(VLOOKUP($A40,'Land Divisions'!$A$3:$Z$45,19,0)/VLOOKUP($A40,'Land Divisions'!$A$3:$Z$45,11,0),"")</f>
        <v>25</v>
      </c>
      <c r="M40" s="130">
        <f ca="1">IFERROR(VLOOKUP($A40,'Land Divisions'!$A$3:$Z$45,20,0)/VLOOKUP($A40,'Land Divisions'!$A$3:$Z$45,11,0),"")</f>
        <v>0</v>
      </c>
      <c r="N40" s="130" t="str">
        <f ca="1">IFERROR(VLOOKUP($A40,'Land Divisions'!$A$3:$Z$45,19,0)/VLOOKUP($A40,'Land Divisions'!$A$3:$Z$45,25,0),"")</f>
        <v/>
      </c>
      <c r="O40" s="130" t="str">
        <f ca="1">IFERROR(VLOOKUP($A40,'Land Divisions'!$A$3:$Z$45,20,0)/VLOOKUP($A40,'Land Divisions'!$A$3:$Z$45,25,0),"")</f>
        <v/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0.2</v>
      </c>
      <c r="T40" s="110">
        <f ca="1">VLOOKUP($A40,'Land Divisions'!$A$3:$Z$45,5,0)</f>
        <v>20</v>
      </c>
      <c r="U40" s="109">
        <f ca="1">VLOOKUP($A40,'Land Divisions'!$A$3:$Z$45,16,0)</f>
        <v>4.8</v>
      </c>
      <c r="V40" s="109">
        <f ca="1">VLOOKUP($A40,'Land Divisions'!$A$3:$Z$45,17,0)</f>
        <v>9</v>
      </c>
      <c r="W40" s="109">
        <f ca="1">VLOOKUP($A40,'Land Divisions'!$A$3:$Z$45,19,0)</f>
        <v>2</v>
      </c>
      <c r="X40" s="109">
        <f ca="1">VLOOKUP($A40,'Land Divisions'!$A$3:$Z$45,20,0)</f>
        <v>0</v>
      </c>
      <c r="Y40" s="126">
        <f ca="1">VLOOKUP($A40,'Land Divisions'!$A$3:$Z$45,21,0)</f>
        <v>0</v>
      </c>
      <c r="Z40" s="126">
        <f ca="1">VLOOKUP($A40,'Land Divisions'!$A$3:$Z$45,22,0)</f>
        <v>78.75</v>
      </c>
      <c r="AA40" s="126">
        <f>VLOOKUP($A40,'Land Divisions'!$A$3:$Z$45,26,0)</f>
        <v>0</v>
      </c>
      <c r="AB40" s="108">
        <f>VLOOKUP($A40,'Land Divisions'!$A$3:$CO$45,93,0)</f>
        <v>4</v>
      </c>
      <c r="AC40" s="108">
        <f ca="1">VLOOKUP($A40,'Land Divisions'!$A$3:$Z$45,11,0)</f>
        <v>0.08</v>
      </c>
      <c r="AD40" s="108">
        <f>VLOOKUP($A40,'Land Divisions'!$A$3:$Z$45,3,0)</f>
        <v>4</v>
      </c>
    </row>
    <row r="41" spans="1:33" x14ac:dyDescent="0.2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x14ac:dyDescent="0.2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x14ac:dyDescent="0.2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x14ac:dyDescent="0.2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 x14ac:dyDescent="0.2">
      <c r="B45" s="124"/>
      <c r="I45" s="124"/>
      <c r="P45" s="124"/>
      <c r="AE45" s="98"/>
      <c r="AF45" s="98"/>
      <c r="AG45" s="98"/>
    </row>
    <row r="46" spans="1:33" x14ac:dyDescent="0.2">
      <c r="B46" s="124"/>
      <c r="I46" s="124"/>
      <c r="P46" s="124"/>
      <c r="AE46" s="98"/>
      <c r="AF46" s="98"/>
      <c r="AG46" s="98"/>
    </row>
    <row r="47" spans="1:33" x14ac:dyDescent="0.2">
      <c r="B47" s="124"/>
      <c r="I47" s="124"/>
      <c r="P47" s="124"/>
      <c r="AE47" s="98"/>
      <c r="AF47" s="98"/>
      <c r="AG47" s="98"/>
    </row>
    <row r="48" spans="1:33" x14ac:dyDescent="0.2">
      <c r="B48" s="124"/>
      <c r="I48" s="124"/>
      <c r="P48" s="124"/>
      <c r="AE48" s="98"/>
      <c r="AF48" s="98"/>
      <c r="AG48" s="98"/>
    </row>
    <row r="49" spans="2:33" x14ac:dyDescent="0.2">
      <c r="B49" s="124"/>
      <c r="I49" s="124"/>
      <c r="P49" s="124"/>
      <c r="AE49" s="98"/>
      <c r="AF49" s="98"/>
      <c r="AG49" s="98"/>
    </row>
    <row r="50" spans="2:33" x14ac:dyDescent="0.2">
      <c r="B50" s="124"/>
      <c r="I50" s="124"/>
      <c r="P50" s="124"/>
      <c r="AE50" s="98"/>
      <c r="AF50" s="98"/>
      <c r="AG50" s="98"/>
    </row>
    <row r="51" spans="2:33" x14ac:dyDescent="0.2">
      <c r="B51" s="124"/>
      <c r="I51" s="124"/>
      <c r="P51" s="124"/>
      <c r="AE51" s="98"/>
      <c r="AF51" s="98"/>
      <c r="AG51" s="98"/>
    </row>
    <row r="52" spans="2:33" x14ac:dyDescent="0.2">
      <c r="B52" s="124"/>
      <c r="I52" s="124"/>
      <c r="P52" s="124"/>
      <c r="AE52" s="98"/>
      <c r="AF52" s="98"/>
      <c r="AG52" s="98"/>
    </row>
    <row r="53" spans="2:33" x14ac:dyDescent="0.2">
      <c r="B53" s="124"/>
      <c r="I53" s="124"/>
      <c r="P53" s="124"/>
      <c r="AE53" s="98"/>
      <c r="AF53" s="98"/>
      <c r="AG53" s="98"/>
    </row>
    <row r="54" spans="2:33" x14ac:dyDescent="0.2">
      <c r="B54" s="124"/>
      <c r="I54" s="124"/>
      <c r="P54" s="124"/>
      <c r="AE54" s="98"/>
      <c r="AF54" s="98"/>
      <c r="AG54" s="98"/>
    </row>
    <row r="55" spans="2:33" x14ac:dyDescent="0.2">
      <c r="B55" s="124"/>
      <c r="I55" s="124"/>
      <c r="P55" s="124"/>
      <c r="AE55" s="98"/>
      <c r="AF55" s="98"/>
      <c r="AG55" s="98"/>
    </row>
    <row r="56" spans="2:33" x14ac:dyDescent="0.2">
      <c r="B56" s="124"/>
      <c r="I56" s="124"/>
      <c r="P56" s="124"/>
      <c r="AE56" s="98"/>
      <c r="AF56" s="98"/>
      <c r="AG56" s="98"/>
    </row>
    <row r="57" spans="2:33" x14ac:dyDescent="0.2">
      <c r="B57" s="124"/>
      <c r="I57" s="124"/>
      <c r="P57" s="124"/>
      <c r="AE57" s="98"/>
      <c r="AF57" s="98"/>
      <c r="AG57" s="98"/>
    </row>
    <row r="58" spans="2:33" x14ac:dyDescent="0.2">
      <c r="B58" s="124"/>
      <c r="I58" s="124"/>
      <c r="P58" s="124"/>
      <c r="AE58" s="98"/>
      <c r="AF58" s="98"/>
      <c r="AG58" s="98"/>
    </row>
    <row r="59" spans="2:33" x14ac:dyDescent="0.2">
      <c r="B59" s="124"/>
      <c r="I59" s="124"/>
      <c r="P59" s="124"/>
      <c r="AE59" s="98"/>
      <c r="AF59" s="98"/>
      <c r="AG59" s="98"/>
    </row>
    <row r="60" spans="2:33" x14ac:dyDescent="0.2">
      <c r="B60" s="124"/>
      <c r="I60" s="124"/>
      <c r="P60" s="124"/>
      <c r="AE60" s="98"/>
      <c r="AF60" s="98"/>
      <c r="AG60" s="98"/>
    </row>
    <row r="61" spans="2:33" x14ac:dyDescent="0.2">
      <c r="B61" s="124"/>
      <c r="I61" s="124"/>
      <c r="P61" s="124"/>
      <c r="AE61" s="98"/>
      <c r="AF61" s="98"/>
      <c r="AG61" s="98"/>
    </row>
    <row r="62" spans="2:33" x14ac:dyDescent="0.2">
      <c r="B62" s="124"/>
      <c r="I62" s="124"/>
      <c r="P62" s="124"/>
      <c r="AE62" s="98"/>
      <c r="AF62" s="98"/>
      <c r="AG62" s="98"/>
    </row>
    <row r="63" spans="2:33" x14ac:dyDescent="0.2">
      <c r="B63" s="124"/>
      <c r="I63" s="124"/>
      <c r="P63" s="124"/>
      <c r="AE63" s="98"/>
      <c r="AF63" s="98"/>
      <c r="AG63" s="98"/>
    </row>
    <row r="64" spans="2:33" x14ac:dyDescent="0.2">
      <c r="B64" s="124"/>
      <c r="I64" s="124"/>
      <c r="P64" s="124"/>
      <c r="AE64" s="98"/>
      <c r="AF64" s="98"/>
      <c r="AG64" s="98"/>
    </row>
    <row r="65" spans="2:33" x14ac:dyDescent="0.2">
      <c r="B65" s="124"/>
      <c r="I65" s="124"/>
      <c r="P65" s="124"/>
      <c r="AE65" s="98"/>
      <c r="AF65" s="98"/>
      <c r="AG65" s="98"/>
    </row>
    <row r="66" spans="2:33" x14ac:dyDescent="0.2">
      <c r="B66" s="124"/>
      <c r="I66" s="124"/>
      <c r="P66" s="124"/>
      <c r="AE66" s="98"/>
      <c r="AF66" s="98"/>
      <c r="AG66" s="98"/>
    </row>
    <row r="67" spans="2:33" x14ac:dyDescent="0.2">
      <c r="B67" s="124"/>
      <c r="I67" s="124"/>
      <c r="P67" s="124"/>
      <c r="AE67" s="98"/>
      <c r="AF67" s="98"/>
      <c r="AG67" s="98"/>
    </row>
    <row r="68" spans="2:33" x14ac:dyDescent="0.2">
      <c r="B68" s="124"/>
      <c r="I68" s="124"/>
      <c r="P68" s="124"/>
      <c r="AE68" s="98"/>
      <c r="AF68" s="98"/>
      <c r="AG68" s="98"/>
    </row>
    <row r="69" spans="2:33" x14ac:dyDescent="0.2">
      <c r="B69" s="124"/>
      <c r="I69" s="124"/>
      <c r="P69" s="124"/>
      <c r="AE69" s="98"/>
      <c r="AF69" s="98"/>
      <c r="AG69" s="98"/>
    </row>
    <row r="70" spans="2:33" x14ac:dyDescent="0.2">
      <c r="B70" s="124"/>
      <c r="I70" s="124"/>
      <c r="P70" s="124"/>
      <c r="AE70" s="98"/>
      <c r="AF70" s="98"/>
      <c r="AG70" s="98"/>
    </row>
    <row r="71" spans="2:33" x14ac:dyDescent="0.2">
      <c r="B71" s="124"/>
      <c r="I71" s="124"/>
      <c r="P71" s="124"/>
      <c r="AE71" s="98"/>
      <c r="AF71" s="98"/>
      <c r="AG71" s="98"/>
    </row>
    <row r="72" spans="2:33" x14ac:dyDescent="0.2">
      <c r="B72" s="124"/>
      <c r="I72" s="124"/>
      <c r="P72" s="124"/>
      <c r="AE72" s="98"/>
      <c r="AF72" s="98"/>
      <c r="AG72" s="98"/>
    </row>
    <row r="73" spans="2:33" x14ac:dyDescent="0.2">
      <c r="B73" s="124"/>
      <c r="I73" s="124"/>
      <c r="P73" s="124"/>
      <c r="AE73" s="98"/>
      <c r="AF73" s="98"/>
      <c r="AG73" s="98"/>
    </row>
    <row r="74" spans="2:33" x14ac:dyDescent="0.2">
      <c r="B74" s="124"/>
      <c r="I74" s="124"/>
      <c r="P74" s="124"/>
      <c r="AE74" s="98"/>
      <c r="AF74" s="98"/>
      <c r="AG74" s="98"/>
    </row>
    <row r="75" spans="2:33" x14ac:dyDescent="0.2">
      <c r="B75" s="124"/>
      <c r="I75" s="124"/>
      <c r="P75" s="124"/>
      <c r="AE75" s="98"/>
      <c r="AF75" s="98"/>
      <c r="AG75" s="98"/>
    </row>
    <row r="76" spans="2:33" x14ac:dyDescent="0.2">
      <c r="B76" s="124"/>
      <c r="I76" s="124"/>
      <c r="P76" s="124"/>
      <c r="AE76" s="98"/>
      <c r="AF76" s="98"/>
      <c r="AG76" s="98"/>
    </row>
    <row r="77" spans="2:33" x14ac:dyDescent="0.2">
      <c r="B77" s="124"/>
      <c r="I77" s="124"/>
      <c r="P77" s="124"/>
      <c r="AE77" s="98"/>
      <c r="AF77" s="98"/>
      <c r="AG77" s="98"/>
    </row>
    <row r="78" spans="2:33" x14ac:dyDescent="0.2">
      <c r="B78" s="124"/>
      <c r="I78" s="124"/>
      <c r="P78" s="124"/>
      <c r="AE78" s="98"/>
      <c r="AF78" s="98"/>
      <c r="AG78" s="98"/>
    </row>
    <row r="79" spans="2:33" x14ac:dyDescent="0.2">
      <c r="B79" s="124"/>
      <c r="I79" s="124"/>
      <c r="P79" s="124"/>
      <c r="AE79" s="98"/>
      <c r="AF79" s="98"/>
      <c r="AG79" s="98"/>
    </row>
    <row r="80" spans="2:33" x14ac:dyDescent="0.2">
      <c r="B80" s="124"/>
      <c r="I80" s="124"/>
      <c r="P80" s="124"/>
      <c r="AE80" s="98"/>
      <c r="AF80" s="98"/>
      <c r="AG80" s="98"/>
    </row>
    <row r="81" spans="2:33" x14ac:dyDescent="0.2">
      <c r="B81" s="124"/>
      <c r="I81" s="124"/>
      <c r="P81" s="124"/>
      <c r="AE81" s="98"/>
      <c r="AF81" s="98"/>
      <c r="AG81" s="98"/>
    </row>
    <row r="82" spans="2:33" x14ac:dyDescent="0.2">
      <c r="B82" s="124"/>
      <c r="I82" s="124"/>
      <c r="P82" s="124"/>
      <c r="AE82" s="98"/>
      <c r="AF82" s="98"/>
      <c r="AG82" s="98"/>
    </row>
    <row r="83" spans="2:33" x14ac:dyDescent="0.2">
      <c r="B83" s="124"/>
      <c r="I83" s="124"/>
      <c r="P83" s="124"/>
      <c r="AE83" s="98"/>
      <c r="AF83" s="98"/>
      <c r="AG83" s="98"/>
    </row>
    <row r="84" spans="2:33" x14ac:dyDescent="0.2">
      <c r="B84" s="124"/>
      <c r="I84" s="124"/>
      <c r="P84" s="124"/>
      <c r="AE84" s="98"/>
      <c r="AF84" s="98"/>
      <c r="AG84" s="98"/>
    </row>
    <row r="85" spans="2:33" x14ac:dyDescent="0.2">
      <c r="B85" s="124"/>
      <c r="I85" s="124"/>
      <c r="P85" s="124"/>
      <c r="AE85" s="98"/>
      <c r="AF85" s="98"/>
      <c r="AG85" s="98"/>
    </row>
    <row r="86" spans="2:33" x14ac:dyDescent="0.2">
      <c r="B86" s="124"/>
      <c r="I86" s="124"/>
      <c r="P86" s="124"/>
      <c r="AE86" s="98"/>
      <c r="AF86" s="98"/>
      <c r="AG86" s="98"/>
    </row>
    <row r="87" spans="2:33" x14ac:dyDescent="0.2">
      <c r="B87" s="124"/>
      <c r="I87" s="124"/>
      <c r="P87" s="124"/>
      <c r="AE87" s="98"/>
      <c r="AF87" s="98"/>
      <c r="AG87" s="98"/>
    </row>
    <row r="88" spans="2:33" x14ac:dyDescent="0.2">
      <c r="B88" s="124"/>
      <c r="I88" s="124"/>
      <c r="P88" s="124"/>
      <c r="AE88" s="98"/>
      <c r="AF88" s="98"/>
      <c r="AG88" s="98"/>
    </row>
    <row r="89" spans="2:33" x14ac:dyDescent="0.2">
      <c r="B89" s="124"/>
      <c r="I89" s="124"/>
      <c r="P89" s="124"/>
      <c r="AE89" s="98"/>
      <c r="AF89" s="98"/>
      <c r="AG89" s="98"/>
    </row>
    <row r="90" spans="2:33" x14ac:dyDescent="0.2">
      <c r="B90" s="124"/>
      <c r="I90" s="124"/>
      <c r="P90" s="124"/>
      <c r="AE90" s="98"/>
      <c r="AF90" s="98"/>
      <c r="AG90" s="98"/>
    </row>
    <row r="91" spans="2:33" x14ac:dyDescent="0.2">
      <c r="B91" s="124"/>
      <c r="I91" s="124"/>
      <c r="P91" s="124"/>
      <c r="AE91" s="98"/>
      <c r="AF91" s="98"/>
      <c r="AG91" s="98"/>
    </row>
    <row r="92" spans="2:33" x14ac:dyDescent="0.2">
      <c r="B92" s="124"/>
      <c r="I92" s="124"/>
      <c r="P92" s="124"/>
      <c r="AE92" s="98"/>
      <c r="AF92" s="98"/>
      <c r="AG92" s="98"/>
    </row>
    <row r="93" spans="2:33" x14ac:dyDescent="0.2">
      <c r="B93" s="124"/>
      <c r="I93" s="124"/>
      <c r="P93" s="124"/>
      <c r="AE93" s="98"/>
      <c r="AF93" s="98"/>
      <c r="AG93" s="98"/>
    </row>
    <row r="94" spans="2:33" x14ac:dyDescent="0.2">
      <c r="B94" s="124"/>
      <c r="I94" s="124"/>
      <c r="P94" s="124"/>
      <c r="AE94" s="98"/>
      <c r="AF94" s="98"/>
      <c r="AG94" s="98"/>
    </row>
    <row r="95" spans="2:33" x14ac:dyDescent="0.2">
      <c r="B95" s="124"/>
      <c r="I95" s="124"/>
      <c r="P95" s="124"/>
      <c r="AE95" s="98"/>
      <c r="AF95" s="98"/>
      <c r="AG95" s="98"/>
    </row>
    <row r="96" spans="2:33" x14ac:dyDescent="0.2">
      <c r="B96" s="124"/>
      <c r="I96" s="124"/>
      <c r="P96" s="124"/>
      <c r="AE96" s="98"/>
      <c r="AF96" s="98"/>
      <c r="AG96" s="98"/>
    </row>
    <row r="97" spans="2:33" x14ac:dyDescent="0.2">
      <c r="B97" s="124"/>
      <c r="I97" s="124"/>
      <c r="P97" s="124"/>
      <c r="AE97" s="98"/>
      <c r="AF97" s="98"/>
      <c r="AG97" s="98"/>
    </row>
    <row r="98" spans="2:33" x14ac:dyDescent="0.2">
      <c r="B98" s="124"/>
      <c r="I98" s="124"/>
      <c r="P98" s="124"/>
      <c r="AE98" s="98"/>
      <c r="AF98" s="98"/>
      <c r="AG98" s="98"/>
    </row>
  </sheetData>
  <conditionalFormatting sqref="C1:C1048576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9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6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zoomScale="125" workbookViewId="0">
      <selection activeCell="AA4" sqref="AA4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40" t="s">
        <v>0</v>
      </c>
      <c r="B1" s="138" t="s">
        <v>1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"/>
      <c r="W1" s="142" t="s">
        <v>2</v>
      </c>
      <c r="X1" s="143"/>
      <c r="Y1" s="143"/>
      <c r="Z1" s="143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31" t="s">
        <v>8</v>
      </c>
      <c r="BA1" s="132"/>
      <c r="BB1" s="132"/>
      <c r="BC1" s="132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41"/>
      <c r="B2" s="137" t="s">
        <v>11</v>
      </c>
      <c r="C2" s="135"/>
      <c r="D2" s="135"/>
      <c r="E2" s="136"/>
      <c r="F2" s="137" t="s">
        <v>11</v>
      </c>
      <c r="G2" s="135"/>
      <c r="H2" s="135"/>
      <c r="I2" s="136"/>
      <c r="J2" s="137" t="s">
        <v>9</v>
      </c>
      <c r="K2" s="135"/>
      <c r="L2" s="135"/>
      <c r="M2" s="136"/>
      <c r="N2" s="137" t="s">
        <v>9</v>
      </c>
      <c r="O2" s="135"/>
      <c r="P2" s="135"/>
      <c r="Q2" s="136"/>
      <c r="R2" s="137" t="s">
        <v>9</v>
      </c>
      <c r="S2" s="135"/>
      <c r="T2" s="135"/>
      <c r="U2" s="136"/>
      <c r="V2" s="1"/>
      <c r="W2" s="144" t="s">
        <v>17</v>
      </c>
      <c r="X2" s="132"/>
      <c r="Y2" s="132"/>
      <c r="Z2" s="132"/>
      <c r="AA2" s="14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34" t="s">
        <v>11</v>
      </c>
      <c r="C3" s="135"/>
      <c r="D3" s="135"/>
      <c r="E3" s="136"/>
      <c r="F3" s="134" t="s">
        <v>11</v>
      </c>
      <c r="G3" s="135"/>
      <c r="H3" s="135"/>
      <c r="I3" s="136"/>
      <c r="J3" s="134"/>
      <c r="K3" s="135"/>
      <c r="L3" s="135"/>
      <c r="M3" s="136"/>
      <c r="N3" s="134"/>
      <c r="O3" s="135"/>
      <c r="P3" s="135"/>
      <c r="Q3" s="136"/>
      <c r="R3" s="134"/>
      <c r="S3" s="135"/>
      <c r="T3" s="135"/>
      <c r="U3" s="136"/>
      <c r="V3" s="1"/>
      <c r="W3" s="144" t="s">
        <v>19</v>
      </c>
      <c r="X3" s="132"/>
      <c r="Y3" s="132"/>
      <c r="Z3" s="132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34" t="s">
        <v>11</v>
      </c>
      <c r="C4" s="135"/>
      <c r="D4" s="135"/>
      <c r="E4" s="136"/>
      <c r="F4" s="134" t="s">
        <v>11</v>
      </c>
      <c r="G4" s="135"/>
      <c r="H4" s="135"/>
      <c r="I4" s="136"/>
      <c r="J4" s="134"/>
      <c r="K4" s="135"/>
      <c r="L4" s="135"/>
      <c r="M4" s="136"/>
      <c r="N4" s="134"/>
      <c r="O4" s="135"/>
      <c r="P4" s="135"/>
      <c r="Q4" s="136"/>
      <c r="R4" s="134"/>
      <c r="S4" s="135"/>
      <c r="T4" s="135"/>
      <c r="U4" s="136"/>
      <c r="V4" s="1"/>
      <c r="W4" s="133" t="s">
        <v>21</v>
      </c>
      <c r="X4" s="132"/>
      <c r="Y4" s="132"/>
      <c r="Z4" s="132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34" t="s">
        <v>11</v>
      </c>
      <c r="C5" s="135"/>
      <c r="D5" s="135"/>
      <c r="E5" s="136"/>
      <c r="F5" s="134" t="s">
        <v>11</v>
      </c>
      <c r="G5" s="135"/>
      <c r="H5" s="135"/>
      <c r="I5" s="136"/>
      <c r="J5" s="134"/>
      <c r="K5" s="135"/>
      <c r="L5" s="135"/>
      <c r="M5" s="136"/>
      <c r="N5" s="134"/>
      <c r="O5" s="135"/>
      <c r="P5" s="135"/>
      <c r="Q5" s="136"/>
      <c r="R5" s="134"/>
      <c r="S5" s="135"/>
      <c r="T5" s="135"/>
      <c r="U5" s="136"/>
      <c r="V5" s="1"/>
      <c r="W5" s="133" t="s">
        <v>22</v>
      </c>
      <c r="X5" s="132"/>
      <c r="Y5" s="132"/>
      <c r="Z5" s="132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34" t="s">
        <v>11</v>
      </c>
      <c r="C6" s="135"/>
      <c r="D6" s="135"/>
      <c r="E6" s="136"/>
      <c r="F6" s="134" t="s">
        <v>21</v>
      </c>
      <c r="G6" s="135"/>
      <c r="H6" s="135"/>
      <c r="I6" s="136"/>
      <c r="J6" s="134"/>
      <c r="K6" s="135"/>
      <c r="L6" s="135"/>
      <c r="M6" s="136"/>
      <c r="N6" s="134"/>
      <c r="O6" s="135"/>
      <c r="P6" s="135"/>
      <c r="Q6" s="136"/>
      <c r="R6" s="134"/>
      <c r="S6" s="135"/>
      <c r="T6" s="135"/>
      <c r="U6" s="136"/>
      <c r="V6" s="1"/>
      <c r="W6" s="133" t="s">
        <v>23</v>
      </c>
      <c r="X6" s="132"/>
      <c r="Y6" s="132"/>
      <c r="Z6" s="132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34">
        <v>0</v>
      </c>
      <c r="C7" s="135"/>
      <c r="D7" s="135"/>
      <c r="E7" s="136"/>
      <c r="F7" s="134" t="s">
        <v>21</v>
      </c>
      <c r="G7" s="135"/>
      <c r="H7" s="135"/>
      <c r="I7" s="136"/>
      <c r="J7" s="134"/>
      <c r="K7" s="135"/>
      <c r="L7" s="135"/>
      <c r="M7" s="136"/>
      <c r="N7" s="134"/>
      <c r="O7" s="135"/>
      <c r="P7" s="135"/>
      <c r="Q7" s="136"/>
      <c r="R7" s="134"/>
      <c r="S7" s="135"/>
      <c r="T7" s="135"/>
      <c r="U7" s="136"/>
      <c r="V7" s="1"/>
      <c r="W7" s="133" t="s">
        <v>24</v>
      </c>
      <c r="X7" s="132"/>
      <c r="Y7" s="132"/>
      <c r="Z7" s="132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3" t="s">
        <v>25</v>
      </c>
      <c r="X8" s="132"/>
      <c r="Y8" s="132"/>
      <c r="Z8" s="132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3" t="s">
        <v>26</v>
      </c>
      <c r="X9" s="132"/>
      <c r="Y9" s="132"/>
      <c r="Z9" s="132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48" t="s">
        <v>27</v>
      </c>
      <c r="C10" s="135"/>
      <c r="D10" s="135"/>
      <c r="E10" s="136"/>
      <c r="F10" s="148" t="s">
        <v>28</v>
      </c>
      <c r="G10" s="135"/>
      <c r="H10" s="135"/>
      <c r="I10" s="136"/>
      <c r="J10" s="148" t="s">
        <v>29</v>
      </c>
      <c r="K10" s="135"/>
      <c r="L10" s="135"/>
      <c r="M10" s="136"/>
      <c r="N10" s="148" t="s">
        <v>30</v>
      </c>
      <c r="O10" s="135"/>
      <c r="P10" s="135"/>
      <c r="Q10" s="187"/>
      <c r="R10" s="181" t="s">
        <v>31</v>
      </c>
      <c r="S10" s="182"/>
      <c r="T10" s="183" t="s">
        <v>32</v>
      </c>
      <c r="U10" s="136"/>
      <c r="V10" s="16"/>
      <c r="W10" s="133" t="s">
        <v>33</v>
      </c>
      <c r="X10" s="132"/>
      <c r="Y10" s="132"/>
      <c r="Z10" s="132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45" t="s">
        <v>34</v>
      </c>
      <c r="C11" s="146"/>
      <c r="D11" s="147"/>
      <c r="E11" s="18">
        <f>'DD Helper'!C34</f>
        <v>4</v>
      </c>
      <c r="F11" s="145" t="s">
        <v>35</v>
      </c>
      <c r="G11" s="146"/>
      <c r="H11" s="147"/>
      <c r="I11" s="19">
        <f ca="1">FLOOR('DD Helper'!P34,0.1)</f>
        <v>245.5</v>
      </c>
      <c r="J11" s="145" t="s">
        <v>36</v>
      </c>
      <c r="K11" s="146"/>
      <c r="L11" s="147"/>
      <c r="M11" s="20">
        <f>'DD Helper'!AA34</f>
        <v>8600</v>
      </c>
      <c r="N11" s="145" t="str">
        <f ca="1">'DD Helper'!A38</f>
        <v>Artillery</v>
      </c>
      <c r="O11" s="146"/>
      <c r="P11" s="147"/>
      <c r="Q11" s="21">
        <f ca="1">'DD Helper'!B38</f>
        <v>96</v>
      </c>
      <c r="R11" s="185">
        <f ca="1">'DD Helper'!C38</f>
        <v>384</v>
      </c>
      <c r="S11" s="186"/>
      <c r="T11" s="184">
        <f t="shared" ref="T11:T21" ca="1" si="14">IFERROR(R11/5/7,"")</f>
        <v>10.971428571428572</v>
      </c>
      <c r="U11" s="151"/>
      <c r="V11" s="1"/>
      <c r="W11" s="133" t="s">
        <v>37</v>
      </c>
      <c r="X11" s="132"/>
      <c r="Y11" s="132"/>
      <c r="Z11" s="132"/>
      <c r="AA11" s="14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45" t="s">
        <v>38</v>
      </c>
      <c r="C12" s="146"/>
      <c r="D12" s="147"/>
      <c r="E12" s="25">
        <f ca="1">'DD Helper'!D34</f>
        <v>178.39999999999998</v>
      </c>
      <c r="F12" s="145" t="s">
        <v>39</v>
      </c>
      <c r="G12" s="146"/>
      <c r="H12" s="147"/>
      <c r="I12" s="26">
        <f ca="1">FLOOR('DD Helper'!Q34,0.1)</f>
        <v>17</v>
      </c>
      <c r="J12" s="145" t="s">
        <v>40</v>
      </c>
      <c r="K12" s="146"/>
      <c r="L12" s="147"/>
      <c r="M12" s="27">
        <f>'DD Helper'!AB34</f>
        <v>120</v>
      </c>
      <c r="N12" s="145" t="str">
        <f ca="1">'DD Helper'!A39</f>
        <v>Infantry Eq</v>
      </c>
      <c r="O12" s="146"/>
      <c r="P12" s="147"/>
      <c r="Q12" s="28">
        <f ca="1">'DD Helper'!B39</f>
        <v>710</v>
      </c>
      <c r="R12" s="175">
        <f ca="1">'DD Helper'!C39</f>
        <v>532.5</v>
      </c>
      <c r="S12" s="176"/>
      <c r="T12" s="177">
        <f t="shared" ca="1" si="14"/>
        <v>15.214285714285714</v>
      </c>
      <c r="U12" s="165"/>
      <c r="V12" s="1"/>
      <c r="W12" s="133" t="s">
        <v>41</v>
      </c>
      <c r="X12" s="132"/>
      <c r="Y12" s="132"/>
      <c r="Z12" s="132"/>
      <c r="AA12" s="14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45" t="s">
        <v>42</v>
      </c>
      <c r="C13" s="146"/>
      <c r="D13" s="147"/>
      <c r="E13" s="25">
        <f ca="1">FLOOR('DD Helper'!E34,0.1)</f>
        <v>50</v>
      </c>
      <c r="F13" s="145" t="s">
        <v>43</v>
      </c>
      <c r="G13" s="146"/>
      <c r="H13" s="147"/>
      <c r="I13" s="26">
        <f ca="1">'DD Helper'!R34</f>
        <v>0</v>
      </c>
      <c r="J13" s="145" t="s">
        <v>44</v>
      </c>
      <c r="K13" s="146"/>
      <c r="L13" s="147"/>
      <c r="M13" s="27">
        <f ca="1">'DD Helper'!C37</f>
        <v>1036.5</v>
      </c>
      <c r="N13" s="145" t="str">
        <f ca="1">'DD Helper'!A40</f>
        <v>Support Eq</v>
      </c>
      <c r="O13" s="146"/>
      <c r="P13" s="147"/>
      <c r="Q13" s="28">
        <f ca="1">'DD Helper'!B40</f>
        <v>30</v>
      </c>
      <c r="R13" s="175">
        <f ca="1">'DD Helper'!C40</f>
        <v>120</v>
      </c>
      <c r="S13" s="176"/>
      <c r="T13" s="177">
        <f t="shared" ca="1" si="14"/>
        <v>3.4285714285714284</v>
      </c>
      <c r="U13" s="165"/>
      <c r="V13" s="1"/>
      <c r="W13" s="133" t="s">
        <v>45</v>
      </c>
      <c r="X13" s="132"/>
      <c r="Y13" s="132"/>
      <c r="Z13" s="132"/>
      <c r="AA13" s="14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45" t="s">
        <v>46</v>
      </c>
      <c r="C14" s="146"/>
      <c r="D14" s="147"/>
      <c r="E14" s="30">
        <f ca="1">FLOOR('DD Helper'!F34,0.01)</f>
        <v>0.24</v>
      </c>
      <c r="F14" s="145" t="s">
        <v>47</v>
      </c>
      <c r="G14" s="146"/>
      <c r="H14" s="147"/>
      <c r="I14" s="25">
        <f ca="1">FLOOR('DD Helper'!S34,0.1)</f>
        <v>323.10000000000002</v>
      </c>
      <c r="J14" s="145"/>
      <c r="K14" s="146"/>
      <c r="L14" s="147"/>
      <c r="M14" s="31"/>
      <c r="N14" s="145" t="str">
        <f ca="1">'DD Helper'!A41</f>
        <v/>
      </c>
      <c r="O14" s="146"/>
      <c r="P14" s="147"/>
      <c r="Q14" s="28" t="str">
        <f ca="1">'DD Helper'!B41</f>
        <v/>
      </c>
      <c r="R14" s="175" t="str">
        <f ca="1">'DD Helper'!C41</f>
        <v/>
      </c>
      <c r="S14" s="176"/>
      <c r="T14" s="177" t="str">
        <f t="shared" ca="1" si="14"/>
        <v/>
      </c>
      <c r="U14" s="165"/>
      <c r="V14" s="1"/>
      <c r="W14" s="133" t="s">
        <v>48</v>
      </c>
      <c r="X14" s="132"/>
      <c r="Y14" s="132"/>
      <c r="Z14" s="132"/>
      <c r="AA14" s="14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45" t="s">
        <v>49</v>
      </c>
      <c r="C15" s="146"/>
      <c r="D15" s="147"/>
      <c r="E15" s="32">
        <f ca="1">'DD Helper'!G34</f>
        <v>0</v>
      </c>
      <c r="F15" s="145" t="s">
        <v>50</v>
      </c>
      <c r="G15" s="146"/>
      <c r="H15" s="147"/>
      <c r="I15" s="25">
        <f ca="1">FLOOR('DD Helper'!T34,0.1)</f>
        <v>54.300000000000004</v>
      </c>
      <c r="J15" s="145"/>
      <c r="K15" s="146"/>
      <c r="L15" s="147"/>
      <c r="M15" s="25"/>
      <c r="N15" s="145" t="str">
        <f ca="1">'DD Helper'!A42</f>
        <v/>
      </c>
      <c r="O15" s="146"/>
      <c r="P15" s="147"/>
      <c r="Q15" s="28" t="str">
        <f ca="1">'DD Helper'!B42</f>
        <v/>
      </c>
      <c r="R15" s="175" t="str">
        <f ca="1">'DD Helper'!C42</f>
        <v/>
      </c>
      <c r="S15" s="176"/>
      <c r="T15" s="177" t="str">
        <f t="shared" ca="1" si="14"/>
        <v/>
      </c>
      <c r="U15" s="165"/>
      <c r="V15" s="1"/>
      <c r="W15" s="133" t="s">
        <v>51</v>
      </c>
      <c r="X15" s="132"/>
      <c r="Y15" s="132"/>
      <c r="Z15" s="132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45" t="s">
        <v>52</v>
      </c>
      <c r="C16" s="146"/>
      <c r="D16" s="147"/>
      <c r="E16" s="32">
        <f ca="1">'DD Helper'!H34</f>
        <v>7</v>
      </c>
      <c r="F16" s="145" t="s">
        <v>4</v>
      </c>
      <c r="G16" s="146"/>
      <c r="H16" s="147"/>
      <c r="I16" s="25">
        <f ca="1">FLOOR('DD Helper'!U34,0.1)</f>
        <v>0</v>
      </c>
      <c r="J16" s="145"/>
      <c r="K16" s="146"/>
      <c r="L16" s="147"/>
      <c r="M16" s="25"/>
      <c r="N16" s="145" t="str">
        <f ca="1">'DD Helper'!A43</f>
        <v/>
      </c>
      <c r="O16" s="146"/>
      <c r="P16" s="147"/>
      <c r="Q16" s="28" t="str">
        <f ca="1">'DD Helper'!B43</f>
        <v/>
      </c>
      <c r="R16" s="175" t="str">
        <f ca="1">'DD Helper'!C43</f>
        <v/>
      </c>
      <c r="S16" s="176"/>
      <c r="T16" s="177" t="str">
        <f t="shared" ca="1" si="14"/>
        <v/>
      </c>
      <c r="U16" s="165"/>
      <c r="V16" s="1"/>
      <c r="W16" s="133" t="s">
        <v>53</v>
      </c>
      <c r="X16" s="132"/>
      <c r="Y16" s="132"/>
      <c r="Z16" s="132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45" t="s">
        <v>54</v>
      </c>
      <c r="C17" s="146"/>
      <c r="D17" s="147"/>
      <c r="E17" s="33">
        <f ca="1">FLOOR('DD Helper'!J34,0.1)</f>
        <v>4.7</v>
      </c>
      <c r="F17" s="145" t="s">
        <v>55</v>
      </c>
      <c r="G17" s="146"/>
      <c r="H17" s="147"/>
      <c r="I17" s="25">
        <f ca="1">FLOOR('DD Helper'!V34,0.1)</f>
        <v>5</v>
      </c>
      <c r="J17" s="145"/>
      <c r="K17" s="146"/>
      <c r="L17" s="147"/>
      <c r="M17" s="25"/>
      <c r="N17" s="145" t="str">
        <f ca="1">'DD Helper'!A44</f>
        <v/>
      </c>
      <c r="O17" s="146"/>
      <c r="P17" s="147"/>
      <c r="Q17" s="28" t="str">
        <f ca="1">'DD Helper'!B44</f>
        <v/>
      </c>
      <c r="R17" s="175" t="str">
        <f ca="1">'DD Helper'!C44</f>
        <v/>
      </c>
      <c r="S17" s="176"/>
      <c r="T17" s="177" t="str">
        <f t="shared" ca="1" si="14"/>
        <v/>
      </c>
      <c r="U17" s="165"/>
      <c r="V17" s="1"/>
      <c r="W17" s="133" t="s">
        <v>56</v>
      </c>
      <c r="X17" s="132"/>
      <c r="Y17" s="132"/>
      <c r="Z17" s="132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45" t="s">
        <v>57</v>
      </c>
      <c r="C18" s="146"/>
      <c r="D18" s="147"/>
      <c r="E18" s="33">
        <f ca="1">FLOOR('DD Helper'!K34,0.01)</f>
        <v>1.07</v>
      </c>
      <c r="F18" s="145" t="s">
        <v>58</v>
      </c>
      <c r="G18" s="146"/>
      <c r="H18" s="147"/>
      <c r="I18" s="34">
        <f ca="1">'DD Helper'!W34</f>
        <v>0</v>
      </c>
      <c r="J18" s="145"/>
      <c r="K18" s="146"/>
      <c r="L18" s="147"/>
      <c r="M18" s="35"/>
      <c r="N18" s="145" t="str">
        <f ca="1">'DD Helper'!A45</f>
        <v/>
      </c>
      <c r="O18" s="146"/>
      <c r="P18" s="147"/>
      <c r="Q18" s="28" t="str">
        <f ca="1">'DD Helper'!B45</f>
        <v/>
      </c>
      <c r="R18" s="175" t="str">
        <f ca="1">'DD Helper'!C45</f>
        <v/>
      </c>
      <c r="S18" s="176"/>
      <c r="T18" s="177" t="str">
        <f t="shared" ca="1" si="14"/>
        <v/>
      </c>
      <c r="U18" s="165"/>
      <c r="V18" s="1"/>
      <c r="W18" s="133" t="s">
        <v>59</v>
      </c>
      <c r="X18" s="132"/>
      <c r="Y18" s="132"/>
      <c r="Z18" s="132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45" t="s">
        <v>7</v>
      </c>
      <c r="C19" s="146"/>
      <c r="D19" s="147"/>
      <c r="E19" s="36">
        <f ca="1">'DD Helper'!M34</f>
        <v>0</v>
      </c>
      <c r="F19" s="145" t="s">
        <v>60</v>
      </c>
      <c r="G19" s="146"/>
      <c r="H19" s="147"/>
      <c r="I19" s="33">
        <f ca="1">'DD Helper'!X34</f>
        <v>5</v>
      </c>
      <c r="J19" s="145"/>
      <c r="K19" s="146"/>
      <c r="L19" s="147"/>
      <c r="M19" s="31"/>
      <c r="N19" s="145" t="str">
        <f ca="1">'DD Helper'!A46</f>
        <v/>
      </c>
      <c r="O19" s="146"/>
      <c r="P19" s="147"/>
      <c r="Q19" s="28" t="str">
        <f ca="1">'DD Helper'!B46</f>
        <v/>
      </c>
      <c r="R19" s="175" t="str">
        <f ca="1">'DD Helper'!C46</f>
        <v/>
      </c>
      <c r="S19" s="176"/>
      <c r="T19" s="177" t="str">
        <f t="shared" ca="1" si="14"/>
        <v/>
      </c>
      <c r="U19" s="165"/>
      <c r="V19" s="1"/>
      <c r="W19" s="133" t="s">
        <v>61</v>
      </c>
      <c r="X19" s="132"/>
      <c r="Y19" s="132"/>
      <c r="Z19" s="132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45" t="s">
        <v>62</v>
      </c>
      <c r="C20" s="146"/>
      <c r="D20" s="147"/>
      <c r="E20" s="37">
        <f ca="1">'DD Helper'!N34</f>
        <v>0</v>
      </c>
      <c r="F20" s="145" t="s">
        <v>63</v>
      </c>
      <c r="G20" s="146"/>
      <c r="H20" s="147"/>
      <c r="I20" s="33">
        <f ca="1">'DD Helper'!Y34</f>
        <v>20</v>
      </c>
      <c r="J20" s="145"/>
      <c r="K20" s="146"/>
      <c r="L20" s="147"/>
      <c r="M20" s="31"/>
      <c r="N20" s="145" t="str">
        <f ca="1">'DD Helper'!A47</f>
        <v/>
      </c>
      <c r="O20" s="146"/>
      <c r="P20" s="147"/>
      <c r="Q20" s="28" t="str">
        <f ca="1">'DD Helper'!B47</f>
        <v/>
      </c>
      <c r="R20" s="175" t="str">
        <f ca="1">'DD Helper'!C47</f>
        <v/>
      </c>
      <c r="S20" s="176"/>
      <c r="T20" s="164" t="str">
        <f t="shared" ca="1" si="14"/>
        <v/>
      </c>
      <c r="U20" s="165"/>
      <c r="V20" s="1"/>
      <c r="W20" s="133" t="s">
        <v>64</v>
      </c>
      <c r="X20" s="132"/>
      <c r="Y20" s="132"/>
      <c r="Z20" s="132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72" t="s">
        <v>65</v>
      </c>
      <c r="C21" s="173"/>
      <c r="D21" s="174"/>
      <c r="E21" s="38">
        <f ca="1">'DD Helper'!O34</f>
        <v>0</v>
      </c>
      <c r="F21" s="172" t="s">
        <v>66</v>
      </c>
      <c r="G21" s="173"/>
      <c r="H21" s="174"/>
      <c r="I21" s="39">
        <f>'DD Helper'!Z34</f>
        <v>0</v>
      </c>
      <c r="J21" s="172"/>
      <c r="K21" s="173"/>
      <c r="L21" s="174"/>
      <c r="M21" s="40"/>
      <c r="N21" s="172"/>
      <c r="O21" s="173"/>
      <c r="P21" s="174"/>
      <c r="Q21" s="41"/>
      <c r="R21" s="178" t="str">
        <f ca="1">'DD Helper'!C48</f>
        <v/>
      </c>
      <c r="S21" s="179"/>
      <c r="T21" s="162" t="str">
        <f t="shared" ca="1" si="14"/>
        <v/>
      </c>
      <c r="U21" s="163"/>
      <c r="V21" s="1"/>
      <c r="W21" s="133" t="s">
        <v>67</v>
      </c>
      <c r="X21" s="132"/>
      <c r="Y21" s="132"/>
      <c r="Z21" s="132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3" t="s">
        <v>68</v>
      </c>
      <c r="X22" s="132"/>
      <c r="Y22" s="132"/>
      <c r="Z22" s="132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70" t="s">
        <v>69</v>
      </c>
      <c r="C23" s="150"/>
      <c r="D23" s="151"/>
      <c r="E23" s="171" t="s">
        <v>70</v>
      </c>
      <c r="F23" s="150"/>
      <c r="G23" s="151"/>
      <c r="H23" s="166" t="s">
        <v>71</v>
      </c>
      <c r="I23" s="150"/>
      <c r="J23" s="151"/>
      <c r="K23" s="167" t="s">
        <v>72</v>
      </c>
      <c r="L23" s="150"/>
      <c r="M23" s="151"/>
      <c r="N23" s="169" t="s">
        <v>73</v>
      </c>
      <c r="O23" s="150"/>
      <c r="P23" s="151"/>
      <c r="Q23" s="1"/>
      <c r="R23" s="105" t="s">
        <v>490</v>
      </c>
      <c r="S23" s="100">
        <f ca="1">I12/I11</f>
        <v>6.9246435845213852E-2</v>
      </c>
      <c r="T23" s="1"/>
      <c r="U23" s="1"/>
      <c r="V23" s="1"/>
      <c r="W23" s="133" t="s">
        <v>74</v>
      </c>
      <c r="X23" s="132"/>
      <c r="Y23" s="132"/>
      <c r="Z23" s="132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0.23685479980704294</v>
      </c>
      <c r="T24" s="1"/>
      <c r="U24" s="1"/>
      <c r="V24" s="1"/>
      <c r="W24" s="133" t="s">
        <v>75</v>
      </c>
      <c r="X24" s="132"/>
      <c r="Y24" s="132"/>
      <c r="Z24" s="132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61" t="s">
        <v>76</v>
      </c>
      <c r="C25" s="150"/>
      <c r="D25" s="151"/>
      <c r="E25" s="160" t="s">
        <v>77</v>
      </c>
      <c r="F25" s="150"/>
      <c r="G25" s="151"/>
      <c r="H25" s="168" t="s">
        <v>78</v>
      </c>
      <c r="I25" s="150"/>
      <c r="J25" s="151"/>
      <c r="K25" s="149" t="s">
        <v>79</v>
      </c>
      <c r="L25" s="150"/>
      <c r="M25" s="151"/>
      <c r="N25" s="152" t="s">
        <v>80</v>
      </c>
      <c r="O25" s="150"/>
      <c r="P25" s="151"/>
      <c r="Q25" s="1"/>
      <c r="R25" s="105" t="s">
        <v>504</v>
      </c>
      <c r="S25" s="100">
        <f ca="1">I12/M13</f>
        <v>1.6401350699469366E-2</v>
      </c>
      <c r="T25" s="1"/>
      <c r="U25" s="1"/>
      <c r="V25" s="1"/>
      <c r="W25" s="133" t="s">
        <v>81</v>
      </c>
      <c r="X25" s="132"/>
      <c r="Y25" s="132"/>
      <c r="Z25" s="132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3" t="s">
        <v>82</v>
      </c>
      <c r="X26" s="132"/>
      <c r="Y26" s="132"/>
      <c r="Z26" s="132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0.1680594243268338</v>
      </c>
      <c r="T27" s="1"/>
      <c r="U27" s="1"/>
      <c r="V27" s="1"/>
      <c r="W27" s="133" t="s">
        <v>83</v>
      </c>
      <c r="X27" s="132"/>
      <c r="Y27" s="132"/>
      <c r="Z27" s="132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0.31172214182344432</v>
      </c>
      <c r="T28" s="1"/>
      <c r="U28" s="1"/>
      <c r="V28" s="1"/>
      <c r="W28" s="133" t="s">
        <v>84</v>
      </c>
      <c r="X28" s="132"/>
      <c r="Y28" s="132"/>
      <c r="Z28" s="132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59" t="s">
        <v>85</v>
      </c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"/>
      <c r="R29" s="105" t="s">
        <v>505</v>
      </c>
      <c r="S29" s="100">
        <f ca="1">I15/M13</f>
        <v>5.2387843704775693E-2</v>
      </c>
      <c r="T29" s="1"/>
      <c r="U29" s="1"/>
      <c r="V29" s="1"/>
      <c r="W29" s="133" t="s">
        <v>86</v>
      </c>
      <c r="X29" s="132"/>
      <c r="Y29" s="132"/>
      <c r="Z29" s="132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5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5"/>
      <c r="Q30" s="1"/>
      <c r="R30" s="1"/>
      <c r="S30" s="1"/>
      <c r="T30" s="1"/>
      <c r="U30" s="1"/>
      <c r="V30" s="1"/>
      <c r="W30" s="180" t="s">
        <v>87</v>
      </c>
      <c r="X30" s="139"/>
      <c r="Y30" s="139"/>
      <c r="Z30" s="139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56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2"/>
      <c r="BJ1" s="132"/>
      <c r="BK1" s="190" t="s">
        <v>70</v>
      </c>
      <c r="BL1" s="132"/>
      <c r="BM1" s="132"/>
      <c r="BN1" s="190" t="s">
        <v>71</v>
      </c>
      <c r="BO1" s="132"/>
      <c r="BP1" s="132"/>
      <c r="BQ1" s="190" t="s">
        <v>72</v>
      </c>
      <c r="BR1" s="132"/>
      <c r="BS1" s="132"/>
      <c r="BT1" s="190" t="s">
        <v>73</v>
      </c>
      <c r="BU1" s="132"/>
      <c r="BV1" s="132"/>
      <c r="BW1" s="190" t="s">
        <v>76</v>
      </c>
      <c r="BX1" s="132"/>
      <c r="BY1" s="132"/>
      <c r="BZ1" s="190" t="s">
        <v>77</v>
      </c>
      <c r="CA1" s="132"/>
      <c r="CB1" s="132"/>
      <c r="CC1" s="190" t="s">
        <v>78</v>
      </c>
      <c r="CD1" s="132"/>
      <c r="CE1" s="132"/>
      <c r="CF1" s="190" t="s">
        <v>79</v>
      </c>
      <c r="CG1" s="132"/>
      <c r="CH1" s="132"/>
      <c r="CI1" s="190" t="s">
        <v>80</v>
      </c>
      <c r="CJ1" s="132"/>
      <c r="CK1" s="132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11.25</v>
      </c>
      <c r="Q3" s="1">
        <f ca="1">IF($A3&lt;&gt;0,VLOOKUP($A3,'Land Divisions'!$3:$46,COLUMN(),0),"")</f>
        <v>1.5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5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11.25</v>
      </c>
      <c r="Q4" s="1">
        <f ca="1">IF($A4&lt;&gt;0,VLOOKUP($A4,'Land Divisions'!$3:$46,COLUMN(),0),"")</f>
        <v>1.5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5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11.25</v>
      </c>
      <c r="Q5" s="1">
        <f ca="1">IF($A5&lt;&gt;0,VLOOKUP($A5,'Land Divisions'!$3:$46,COLUMN(),0),"")</f>
        <v>1.5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5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11.25</v>
      </c>
      <c r="Q6" s="1">
        <f ca="1">IF($A6&lt;&gt;0,VLOOKUP($A6,'Land Divisions'!$3:$46,COLUMN(),0),"")</f>
        <v>1.5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5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11.25</v>
      </c>
      <c r="Q8" s="1">
        <f ca="1">IF($A8&lt;&gt;0,VLOOKUP($A8,'Land Divisions'!$3:$46,COLUMN(),0),"")</f>
        <v>1.5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5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11.25</v>
      </c>
      <c r="Q9" s="1">
        <f ca="1">IF($A9&lt;&gt;0,VLOOKUP($A9,'Land Divisions'!$3:$46,COLUMN(),0),"")</f>
        <v>1.5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5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11.25</v>
      </c>
      <c r="Q10" s="1">
        <f ca="1">IF($A10&lt;&gt;0,VLOOKUP($A10,'Land Divisions'!$3:$46,COLUMN(),0),"")</f>
        <v>1.5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5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54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54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10.799999999999999</v>
      </c>
      <c r="Q28" s="1">
        <f ca="1">IF($A28&lt;&gt;0,VLOOKUP($A28,'Land Divisions'!$3:$46,COLUMN(),0),"")</f>
        <v>1.5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5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48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245.55</v>
      </c>
      <c r="Q34" s="73">
        <f t="shared" ca="1" si="6"/>
        <v>17</v>
      </c>
      <c r="R34" s="73">
        <f t="shared" ca="1" si="6"/>
        <v>0</v>
      </c>
      <c r="S34" s="73">
        <f t="shared" ca="1" si="6"/>
        <v>323.10000000000002</v>
      </c>
      <c r="T34" s="73">
        <f t="shared" ca="1" si="6"/>
        <v>54.3</v>
      </c>
      <c r="U34" s="73">
        <f ca="1">0.7*AVERAGE(U3:U32)+0.3*MAX(U3:U32)</f>
        <v>0</v>
      </c>
      <c r="V34" s="73">
        <f ca="1">0.6*AVERAGE(V3:V32)+0.4*MAX(V3:V32)</f>
        <v>5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6" t="s">
        <v>69</v>
      </c>
      <c r="BI1" s="146"/>
      <c r="BJ1" s="147"/>
      <c r="BK1" s="196" t="s">
        <v>70</v>
      </c>
      <c r="BL1" s="146"/>
      <c r="BM1" s="147"/>
      <c r="BN1" s="196" t="s">
        <v>71</v>
      </c>
      <c r="BO1" s="146"/>
      <c r="BP1" s="147"/>
      <c r="BQ1" s="196" t="s">
        <v>72</v>
      </c>
      <c r="BR1" s="146"/>
      <c r="BS1" s="147"/>
      <c r="BT1" s="196" t="s">
        <v>73</v>
      </c>
      <c r="BU1" s="146"/>
      <c r="BV1" s="147"/>
      <c r="BW1" s="196" t="s">
        <v>76</v>
      </c>
      <c r="BX1" s="146"/>
      <c r="BY1" s="147"/>
      <c r="BZ1" s="196" t="s">
        <v>77</v>
      </c>
      <c r="CA1" s="146"/>
      <c r="CB1" s="147"/>
      <c r="CC1" s="196" t="s">
        <v>78</v>
      </c>
      <c r="CD1" s="146"/>
      <c r="CE1" s="147"/>
      <c r="CF1" s="196" t="s">
        <v>79</v>
      </c>
      <c r="CG1" s="146"/>
      <c r="CH1" s="147"/>
      <c r="CI1" s="196" t="s">
        <v>80</v>
      </c>
      <c r="CJ1" s="146"/>
      <c r="CK1" s="147"/>
      <c r="CL1" s="1"/>
      <c r="CN1" s="195"/>
      <c r="CO1" s="190"/>
    </row>
    <row r="2" spans="1:95" s="68" customFormat="1" ht="30" customHeight="1" x14ac:dyDescent="0.2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11.25</v>
      </c>
      <c r="Q3" s="1">
        <f ca="1">(1+VLOOKUP($A3,$49:$91,COLUMN(),0)+VLOOKUP($A3,$94:$136,COLUMN(),0))*(VLOOKUP($BF3,'Land Equipment'!$3:$32,COLUMN(),0)+VLOOKUP($BG3,'Land Equipment'!$3:$32,COLUMN(),0))</f>
        <v>1.5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5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0.75</v>
      </c>
      <c r="CN3" s="115">
        <f>VLOOKUP($BG3,'Land Equipment'!$A$3:$BE$45,27,0)</f>
        <v>0</v>
      </c>
      <c r="CO3" s="105">
        <f>SUM(CM3:CN3)</f>
        <v>0.75</v>
      </c>
      <c r="CP3" s="105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11.25</v>
      </c>
      <c r="Q4" s="1">
        <f ca="1">(1+VLOOKUP($A4,$49:$91,COLUMN(),0)+VLOOKUP($A4,$94:$136,COLUMN(),0))*(VLOOKUP($BF4,'Land Equipment'!$3:$32,COLUMN(),0)+VLOOKUP($BG4,'Land Equipment'!$3:$32,COLUMN(),0))</f>
        <v>1.5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5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0.75</v>
      </c>
      <c r="CN4" s="115">
        <f>VLOOKUP($BG4,'Land Equipment'!$A$3:$BE$45,27,0)</f>
        <v>0</v>
      </c>
      <c r="CO4" s="105">
        <f t="shared" ref="CO4:CO45" si="10">SUM(CM4:CN4)</f>
        <v>0.75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11.25</v>
      </c>
      <c r="Q5" s="1">
        <f ca="1">(1+VLOOKUP($A5,$49:$91,COLUMN(),0)+VLOOKUP($A5,$94:$136,COLUMN(),0))*(VLOOKUP($BF5,'Land Equipment'!$3:$32,COLUMN(),0)+VLOOKUP($BG5,'Land Equipment'!$3:$32,COLUMN(),0))</f>
        <v>1.5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5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0.75</v>
      </c>
      <c r="CN5" s="115">
        <f>VLOOKUP($BG5,'Land Equipment'!$A$3:$BE$45,27,0)</f>
        <v>0</v>
      </c>
      <c r="CO5" s="105">
        <f t="shared" si="10"/>
        <v>0.75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11.25</v>
      </c>
      <c r="Q6" s="1">
        <f ca="1">(1+VLOOKUP($A6,$49:$91,COLUMN(),0)+VLOOKUP($A6,$94:$136,COLUMN(),0))*(VLOOKUP($BF6,'Land Equipment'!$3:$32,COLUMN(),0)+VLOOKUP($BG6,'Land Equipment'!$3:$32,COLUMN(),0))</f>
        <v>1.5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5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0.75</v>
      </c>
      <c r="CN6" s="115">
        <f>VLOOKUP($BG6,'Land Equipment'!$A$3:$BE$45,27,0)</f>
        <v>0</v>
      </c>
      <c r="CO6" s="105">
        <f t="shared" si="10"/>
        <v>0.75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54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</v>
      </c>
      <c r="CN7" s="115">
        <f>VLOOKUP($BG7,'Land Equipment'!$A$3:$BE$45,27,0)</f>
        <v>0</v>
      </c>
      <c r="CO7" s="105">
        <f t="shared" si="10"/>
        <v>4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50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4</v>
      </c>
      <c r="CN8" s="115">
        <f>VLOOKUP($BG8,'Land Equipment'!$A$3:$BE$45,27,0)</f>
        <v>0</v>
      </c>
      <c r="CO8" s="105">
        <f t="shared" si="10"/>
        <v>4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16.5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90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4</v>
      </c>
      <c r="CN9" s="115">
        <f>VLOOKUP($BG9,'Land Equipment'!$A$3:$BE$45,27,0)</f>
        <v>0</v>
      </c>
      <c r="CO9" s="105">
        <f t="shared" si="10"/>
        <v>4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3</v>
      </c>
      <c r="Q10" s="1">
        <f ca="1">(1+VLOOKUP($A10,$49:$91,COLUMN(),0)+VLOOKUP($A10,$94:$136,COLUMN(),0))*(VLOOKUP($BF10,'Land Equipment'!$3:$32,COLUMN(),0)+VLOOKUP($BG10,'Land Equipment'!$3:$32,COLUMN(),0))</f>
        <v>7</v>
      </c>
      <c r="R10" s="1">
        <f ca="1">(1+VLOOKUP($A10,$49:$91,COLUMN(),0)+VLOOKUP($A10,$94:$136,COLUMN(),0))*(VLOOKUP($BF10,'Land Equipment'!$3:$32,COLUMN(),0)+VLOOKUP($BG10,'Land Equipment'!$3:$32,COLUMN(),0))</f>
        <v>17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25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4</v>
      </c>
      <c r="CN10" s="115">
        <f>VLOOKUP($BG10,'Land Equipment'!$A$3:$BE$45,27,0)</f>
        <v>0</v>
      </c>
      <c r="CO10" s="105">
        <f t="shared" si="10"/>
        <v>4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11.25</v>
      </c>
      <c r="Q11" s="1">
        <f ca="1">(1+VLOOKUP($A11,$49:$91,COLUMN(),0)+VLOOKUP($A11,$94:$136,COLUMN(),0))*(VLOOKUP($BF11,'Land Equipment'!$3:$32,COLUMN(),0)+VLOOKUP($BG11,'Land Equipment'!$3:$32,COLUMN(),0))</f>
        <v>1.5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5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0.75</v>
      </c>
      <c r="CN11" s="115">
        <f>VLOOKUP($BG11,'Land Equipment'!$A$3:$BE$45,27,0)</f>
        <v>0</v>
      </c>
      <c r="CO11" s="105">
        <f t="shared" si="10"/>
        <v>0.75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11.25</v>
      </c>
      <c r="Q12" s="1">
        <f ca="1">(1+VLOOKUP($A12,$49:$91,COLUMN(),0)+VLOOKUP($A12,$94:$136,COLUMN(),0))*(VLOOKUP($BF12,'Land Equipment'!$3:$32,COLUMN(),0)+VLOOKUP($BG12,'Land Equipment'!$3:$32,COLUMN(),0))</f>
        <v>1.5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5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0.75</v>
      </c>
      <c r="CN12" s="115">
        <f>VLOOKUP($BG12,'Land Equipment'!$A$3:$BE$45,27,0)</f>
        <v>2.5</v>
      </c>
      <c r="CO12" s="105">
        <f t="shared" si="10"/>
        <v>3.25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8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12.15</v>
      </c>
      <c r="Q13" s="1">
        <f ca="1">(1+VLOOKUP($A13,$49:$91,COLUMN(),0)+VLOOKUP($A13,$94:$136,COLUMN(),0))*(VLOOKUP($BF13,'Land Equipment'!$3:$32,COLUMN(),0)+VLOOKUP($BG13,'Land Equipment'!$3:$32,COLUMN(),0))</f>
        <v>7.5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>
        <f ca="1">(1+VLOOKUP($A13,$49:$91,COLUMN(),0)+VLOOKUP($A13,$94:$136,COLUMN(),0))*(VLOOKUP($BF13,'Land Equipment'!$3:$32,COLUMN(),0)+VLOOKUP($BG13,'Land Equipment'!$3:$32,COLUMN(),0))</f>
        <v>10</v>
      </c>
      <c r="V13" s="1">
        <f ca="1">(1+VLOOKUP($A13,$49:$91,COLUMN(),0)+VLOOKUP($A13,$94:$136,COLUMN(),0))*(VLOOKUP($BF13,'Land Equipment'!$3:$32,COLUMN(),0)+VLOOKUP($BG13,'Land Equipment'!$3:$32,COLUMN(),0))</f>
        <v>16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0.75</v>
      </c>
      <c r="CN13" s="115">
        <f>VLOOKUP($BG13,'Land Equipment'!$A$3:$BE$45,27,0)</f>
        <v>12</v>
      </c>
      <c r="CO13" s="105">
        <f t="shared" si="10"/>
        <v>12.75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48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</v>
      </c>
      <c r="CN15" s="115">
        <f>VLOOKUP($BG15,'Land Equipment'!$A$3:$BE$45,27,0)</f>
        <v>0</v>
      </c>
      <c r="CO15" s="105">
        <f t="shared" si="10"/>
        <v>4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50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4</v>
      </c>
      <c r="CN16" s="115">
        <f>VLOOKUP($BG16,'Land Equipment'!$A$3:$BE$45,27,0)</f>
        <v>0</v>
      </c>
      <c r="CO16" s="105">
        <f t="shared" si="10"/>
        <v>4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9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78.75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4</v>
      </c>
      <c r="CN17" s="115">
        <f>VLOOKUP($BG17,'Land Equipment'!$A$3:$BE$45,27,0)</f>
        <v>0</v>
      </c>
      <c r="CO17" s="105">
        <f t="shared" si="10"/>
        <v>4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3.3000000000000003</v>
      </c>
      <c r="Q18" s="7">
        <f ca="1">(1+VLOOKUP($A18,$49:$91,COLUMN(),0)+VLOOKUP($A18,$94:$136,COLUMN(),0))*(VLOOKUP($BF18,'Land Equipment'!$3:$32,COLUMN(),0)+VLOOKUP($BG18,'Land Equipment'!$3:$32,COLUMN(),0))</f>
        <v>4.2</v>
      </c>
      <c r="R18" s="7">
        <f ca="1">(1+VLOOKUP($A18,$49:$91,COLUMN(),0)+VLOOKUP($A18,$94:$136,COLUMN(),0))*(VLOOKUP($BF18,'Land Equipment'!$3:$32,COLUMN(),0)+VLOOKUP($BG18,'Land Equipment'!$3:$32,COLUMN(),0))</f>
        <v>13.600000000000001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25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4</v>
      </c>
      <c r="CN18" s="115">
        <f>VLOOKUP($BG18,'Land Equipment'!$A$3:$BE$45,27,0)</f>
        <v>0</v>
      </c>
      <c r="CO18" s="105">
        <f t="shared" si="10"/>
        <v>4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10.799999999999999</v>
      </c>
      <c r="Q19" s="1">
        <f ca="1">(1+VLOOKUP($A19,$49:$91,COLUMN(),0)+VLOOKUP($A19,$94:$136,COLUMN(),0))*(VLOOKUP($BF19,'Land Equipment'!$3:$32,COLUMN(),0)+VLOOKUP($BG19,'Land Equipment'!$3:$32,COLUMN(),0))</f>
        <v>1.5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5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0.75</v>
      </c>
      <c r="CN19" s="115">
        <f>VLOOKUP($BG19,'Land Equipment'!$A$3:$BE$45,27,0)</f>
        <v>4</v>
      </c>
      <c r="CO19" s="105">
        <f t="shared" si="10"/>
        <v>4.75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7.1999999999999993</v>
      </c>
      <c r="Q20" s="1">
        <f ca="1">(1+VLOOKUP($A20,$49:$91,COLUMN(),0)+VLOOKUP($A20,$94:$136,COLUMN(),0))*(VLOOKUP($BF20,'Land Equipment'!$3:$32,COLUMN(),0)+VLOOKUP($BG20,'Land Equipment'!$3:$32,COLUMN(),0))</f>
        <v>0.14999999999999997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5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0.75</v>
      </c>
      <c r="CN20" s="115">
        <f>VLOOKUP($BG20,'Land Equipment'!$A$3:$BE$45,27,0)</f>
        <v>4</v>
      </c>
      <c r="CO20" s="105">
        <f t="shared" si="10"/>
        <v>4.75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13.5</v>
      </c>
      <c r="Q21" s="7">
        <f ca="1">(1+VLOOKUP($A21,$49:$91,COLUMN(),0)+VLOOKUP($A21,$94:$136,COLUMN(),0))*(VLOOKUP($BF21,'Land Equipment'!$3:$32,COLUMN(),0)+VLOOKUP($BG21,'Land Equipment'!$3:$32,COLUMN(),0))</f>
        <v>1.5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5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0.75</v>
      </c>
      <c r="CN21" s="115">
        <f>VLOOKUP($BG21,'Land Equipment'!$A$3:$BE$45,27,0)</f>
        <v>4</v>
      </c>
      <c r="CO21" s="105">
        <f t="shared" si="10"/>
        <v>4.75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12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23.8</v>
      </c>
      <c r="Q26" s="1">
        <f ca="1">(1+VLOOKUP($A26,$49:$91,COLUMN(),0)+VLOOKUP($A26,$94:$136,COLUMN(),0))*(VLOOKUP($BF26,'Land Equipment'!$3:$32,COLUMN(),0)+VLOOKUP($BG26,'Land Equipment'!$3:$32,COLUMN(),0))</f>
        <v>6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>
        <f ca="1">(1+VLOOKUP($A26,$49:$91,COLUMN(),0)+VLOOKUP($A26,$94:$136,COLUMN(),0))*(VLOOKUP($BF26,'Land Equipment'!$3:$32,COLUMN(),0)+VLOOKUP($BG26,'Land Equipment'!$3:$32,COLUMN(),0))</f>
        <v>15</v>
      </c>
      <c r="V26" s="1">
        <f ca="1">(1+VLOOKUP($A26,$49:$91,COLUMN(),0)+VLOOKUP($A26,$94:$136,COLUMN(),0))*(VLOOKUP($BF26,'Land Equipment'!$3:$32,COLUMN(),0)+VLOOKUP($BG26,'Land Equipment'!$3:$32,COLUMN(),0))</f>
        <v>30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9</v>
      </c>
      <c r="CN26" s="115">
        <f>VLOOKUP($BG26,'Land Equipment'!$A$3:$BE$45,27,0)</f>
        <v>0</v>
      </c>
      <c r="CO26" s="105">
        <f t="shared" si="10"/>
        <v>9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12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7.1999999999999993</v>
      </c>
      <c r="Q27" s="1">
        <f ca="1">(1+VLOOKUP($A27,$49:$91,COLUMN(),0)+VLOOKUP($A27,$94:$136,COLUMN(),0))*(VLOOKUP($BF27,'Land Equipment'!$3:$32,COLUMN(),0)+VLOOKUP($BG27,'Land Equipment'!$3:$32,COLUMN(),0))</f>
        <v>16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>
        <f ca="1">(1+VLOOKUP($A27,$49:$91,COLUMN(),0)+VLOOKUP($A27,$94:$136,COLUMN(),0))*(VLOOKUP($BF27,'Land Equipment'!$3:$32,COLUMN(),0)+VLOOKUP($BG27,'Land Equipment'!$3:$32,COLUMN(),0))</f>
        <v>15</v>
      </c>
      <c r="V27" s="1">
        <f ca="1">(1+VLOOKUP($A27,$49:$91,COLUMN(),0)+VLOOKUP($A27,$94:$136,COLUMN(),0))*(VLOOKUP($BF27,'Land Equipment'!$3:$32,COLUMN(),0)+VLOOKUP($BG27,'Land Equipment'!$3:$32,COLUMN(),0))</f>
        <v>77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9</v>
      </c>
      <c r="CN27" s="115">
        <f>VLOOKUP($BG27,'Land Equipment'!$A$3:$BE$45,27,0)</f>
        <v>0</v>
      </c>
      <c r="CO27" s="105">
        <f t="shared" si="10"/>
        <v>9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12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56</v>
      </c>
      <c r="Q28" s="1">
        <f ca="1">(1+VLOOKUP($A28,$49:$91,COLUMN(),0)+VLOOKUP($A28,$94:$136,COLUMN(),0))*(VLOOKUP($BF28,'Land Equipment'!$3:$32,COLUMN(),0)+VLOOKUP($BG28,'Land Equipment'!$3:$32,COLUMN(),0))</f>
        <v>1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>
        <f ca="1">(1+VLOOKUP($A28,$49:$91,COLUMN(),0)+VLOOKUP($A28,$94:$136,COLUMN(),0))*(VLOOKUP($BF28,'Land Equipment'!$3:$32,COLUMN(),0)+VLOOKUP($BG28,'Land Equipment'!$3:$32,COLUMN(),0))</f>
        <v>10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9</v>
      </c>
      <c r="CN28" s="115">
        <f>VLOOKUP($BG28,'Land Equipment'!$A$3:$BE$45,27,0)</f>
        <v>0</v>
      </c>
      <c r="CO28" s="105">
        <f t="shared" si="10"/>
        <v>9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12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4.5</v>
      </c>
      <c r="Q29" s="7">
        <f ca="1">(1+VLOOKUP($A29,$49:$91,COLUMN(),0)+VLOOKUP($A29,$94:$136,COLUMN(),0))*(VLOOKUP($BF29,'Land Equipment'!$3:$32,COLUMN(),0)+VLOOKUP($BG29,'Land Equipment'!$3:$32,COLUMN(),0))</f>
        <v>1.5</v>
      </c>
      <c r="R29" s="7">
        <f ca="1">(1+VLOOKUP($A29,$49:$91,COLUMN(),0)+VLOOKUP($A29,$94:$136,COLUMN(),0))*(VLOOKUP($BF29,'Land Equipment'!$3:$32,COLUMN(),0)+VLOOKUP($BG29,'Land Equipment'!$3:$32,COLUMN(),0))</f>
        <v>17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>
        <f ca="1">(1+VLOOKUP($A29,$49:$91,COLUMN(),0)+VLOOKUP($A29,$94:$136,COLUMN(),0))*(VLOOKUP($BF29,'Land Equipment'!$3:$32,COLUMN(),0)+VLOOKUP($BG29,'Land Equipment'!$3:$32,COLUMN(),0))</f>
        <v>10</v>
      </c>
      <c r="V29" s="7">
        <f ca="1">(1+VLOOKUP($A29,$49:$91,COLUMN(),0)+VLOOKUP($A29,$94:$136,COLUMN(),0))*(VLOOKUP($BF29,'Land Equipment'!$3:$32,COLUMN(),0)+VLOOKUP($BG29,'Land Equipment'!$3:$32,COLUMN(),0))</f>
        <v>20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11</v>
      </c>
      <c r="CN29" s="115">
        <f>VLOOKUP($BG29,'Land Equipment'!$A$3:$BE$45,27,0)</f>
        <v>0</v>
      </c>
      <c r="CO29" s="105">
        <f t="shared" si="10"/>
        <v>11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8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25.5</v>
      </c>
      <c r="Q30" s="1">
        <f ca="1">(1+VLOOKUP($A30,$49:$91,COLUMN(),0)+VLOOKUP($A30,$94:$136,COLUMN(),0))*(VLOOKUP($BF30,'Land Equipment'!$3:$32,COLUMN(),0)+VLOOKUP($BG30,'Land Equipment'!$3:$32,COLUMN(),0))</f>
        <v>14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>
        <f ca="1">(1+VLOOKUP($A30,$49:$91,COLUMN(),0)+VLOOKUP($A30,$94:$136,COLUMN(),0))*(VLOOKUP($BF30,'Land Equipment'!$3:$32,COLUMN(),0)+VLOOKUP($BG30,'Land Equipment'!$3:$32,COLUMN(),0))</f>
        <v>60</v>
      </c>
      <c r="V30" s="1">
        <f ca="1">(1+VLOOKUP($A30,$49:$91,COLUMN(),0)+VLOOKUP($A30,$94:$136,COLUMN(),0))*(VLOOKUP($BF30,'Land Equipment'!$3:$32,COLUMN(),0)+VLOOKUP($BG30,'Land Equipment'!$3:$32,COLUMN(),0))</f>
        <v>61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12</v>
      </c>
      <c r="CN30" s="115">
        <f>VLOOKUP($BG30,'Land Equipment'!$A$3:$BE$45,27,0)</f>
        <v>0</v>
      </c>
      <c r="CO30" s="105">
        <f t="shared" si="10"/>
        <v>12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8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6</v>
      </c>
      <c r="Q31" s="1">
        <f ca="1">(1+VLOOKUP($A31,$49:$91,COLUMN(),0)+VLOOKUP($A31,$94:$136,COLUMN(),0))*(VLOOKUP($BF31,'Land Equipment'!$3:$32,COLUMN(),0)+VLOOKUP($BG31,'Land Equipment'!$3:$32,COLUMN(),0))</f>
        <v>20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>
        <f ca="1">(1+VLOOKUP($A31,$49:$91,COLUMN(),0)+VLOOKUP($A31,$94:$136,COLUMN(),0))*(VLOOKUP($BF31,'Land Equipment'!$3:$32,COLUMN(),0)+VLOOKUP($BG31,'Land Equipment'!$3:$32,COLUMN(),0))</f>
        <v>60</v>
      </c>
      <c r="V31" s="1">
        <f ca="1">(1+VLOOKUP($A31,$49:$91,COLUMN(),0)+VLOOKUP($A31,$94:$136,COLUMN(),0))*(VLOOKUP($BF31,'Land Equipment'!$3:$32,COLUMN(),0)+VLOOKUP($BG31,'Land Equipment'!$3:$32,COLUMN(),0))</f>
        <v>88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12</v>
      </c>
      <c r="CN31" s="115">
        <f>VLOOKUP($BG31,'Land Equipment'!$A$3:$BE$45,27,0)</f>
        <v>0</v>
      </c>
      <c r="CO31" s="105">
        <f t="shared" si="10"/>
        <v>12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8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70</v>
      </c>
      <c r="Q32" s="1">
        <f ca="1">(1+VLOOKUP($A32,$49:$91,COLUMN(),0)+VLOOKUP($A32,$94:$136,COLUMN(),0))*(VLOOKUP($BF32,'Land Equipment'!$3:$32,COLUMN(),0)+VLOOKUP($BG32,'Land Equipment'!$3:$32,COLUMN(),0))</f>
        <v>1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>
        <f ca="1">(1+VLOOKUP($A32,$49:$91,COLUMN(),0)+VLOOKUP($A32,$94:$136,COLUMN(),0))*(VLOOKUP($BF32,'Land Equipment'!$3:$32,COLUMN(),0)+VLOOKUP($BG32,'Land Equipment'!$3:$32,COLUMN(),0))</f>
        <v>45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12</v>
      </c>
      <c r="CN32" s="115">
        <f>VLOOKUP($BG32,'Land Equipment'!$A$3:$BE$45,27,0)</f>
        <v>0</v>
      </c>
      <c r="CO32" s="105">
        <f t="shared" si="10"/>
        <v>12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8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6.75</v>
      </c>
      <c r="Q33" s="1">
        <f ca="1">(1+VLOOKUP($A33,$49:$91,COLUMN(),0)+VLOOKUP($A33,$94:$136,COLUMN(),0))*(VLOOKUP($BF33,'Land Equipment'!$3:$32,COLUMN(),0)+VLOOKUP($BG33,'Land Equipment'!$3:$32,COLUMN(),0))</f>
        <v>3</v>
      </c>
      <c r="R33" s="1">
        <f ca="1">(1+VLOOKUP($A33,$49:$91,COLUMN(),0)+VLOOKUP($A33,$94:$136,COLUMN(),0))*(VLOOKUP($BF33,'Land Equipment'!$3:$32,COLUMN(),0)+VLOOKUP($BG33,'Land Equipment'!$3:$32,COLUMN(),0))</f>
        <v>22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>
        <f ca="1">(1+VLOOKUP($A33,$49:$91,COLUMN(),0)+VLOOKUP($A33,$94:$136,COLUMN(),0))*(VLOOKUP($BF33,'Land Equipment'!$3:$32,COLUMN(),0)+VLOOKUP($BG33,'Land Equipment'!$3:$32,COLUMN(),0))</f>
        <v>45</v>
      </c>
      <c r="V33" s="1">
        <f ca="1">(1+VLOOKUP($A33,$49:$91,COLUMN(),0)+VLOOKUP($A33,$94:$136,COLUMN(),0))*(VLOOKUP($BF33,'Land Equipment'!$3:$32,COLUMN(),0)+VLOOKUP($BG33,'Land Equipment'!$3:$32,COLUMN(),0))</f>
        <v>40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12</v>
      </c>
      <c r="CN33" s="115">
        <f>VLOOKUP($BG33,'Land Equipment'!$A$3:$BE$45,27,0)</f>
        <v>0</v>
      </c>
      <c r="CO33" s="105">
        <f t="shared" si="10"/>
        <v>12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5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20.399999999999999</v>
      </c>
      <c r="Q34" s="1">
        <f ca="1">(1+VLOOKUP($A34,$49:$91,COLUMN(),0)+VLOOKUP($A34,$94:$136,COLUMN(),0))*(VLOOKUP($BF34,'Land Equipment'!$3:$32,COLUMN(),0)+VLOOKUP($BG34,'Land Equipment'!$3:$32,COLUMN(),0))</f>
        <v>12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>
        <f ca="1">(1+VLOOKUP($A34,$49:$91,COLUMN(),0)+VLOOKUP($A34,$94:$136,COLUMN(),0))*(VLOOKUP($BF34,'Land Equipment'!$3:$32,COLUMN(),0)+VLOOKUP($BG34,'Land Equipment'!$3:$32,COLUMN(),0))</f>
        <v>70</v>
      </c>
      <c r="V34" s="1">
        <f ca="1">(1+VLOOKUP($A34,$49:$91,COLUMN(),0)+VLOOKUP($A34,$94:$136,COLUMN(),0))*(VLOOKUP($BF34,'Land Equipment'!$3:$32,COLUMN(),0)+VLOOKUP($BG34,'Land Equipment'!$3:$32,COLUMN(),0))</f>
        <v>35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25</v>
      </c>
      <c r="CN34" s="115">
        <f>VLOOKUP($BG34,'Land Equipment'!$A$3:$BE$45,27,0)</f>
        <v>0</v>
      </c>
      <c r="CO34" s="105">
        <f t="shared" si="10"/>
        <v>25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5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7.1999999999999993</v>
      </c>
      <c r="Q35" s="7">
        <f ca="1">(1+VLOOKUP($A35,$49:$91,COLUMN(),0)+VLOOKUP($A35,$94:$136,COLUMN(),0))*(VLOOKUP($BF35,'Land Equipment'!$3:$32,COLUMN(),0)+VLOOKUP($BG35,'Land Equipment'!$3:$32,COLUMN(),0))</f>
        <v>25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>
        <f ca="1">(1+VLOOKUP($A35,$49:$91,COLUMN(),0)+VLOOKUP($A35,$94:$136,COLUMN(),0))*(VLOOKUP($BF35,'Land Equipment'!$3:$32,COLUMN(),0)+VLOOKUP($BG35,'Land Equipment'!$3:$32,COLUMN(),0))</f>
        <v>70</v>
      </c>
      <c r="V35" s="7">
        <f ca="1">(1+VLOOKUP($A35,$49:$91,COLUMN(),0)+VLOOKUP($A35,$94:$136,COLUMN(),0))*(VLOOKUP($BF35,'Land Equipment'!$3:$32,COLUMN(),0)+VLOOKUP($BG35,'Land Equipment'!$3:$32,COLUMN(),0))</f>
        <v>96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25</v>
      </c>
      <c r="CN35" s="115">
        <f>VLOOKUP($BG35,'Land Equipment'!$A$3:$BE$45,27,0)</f>
        <v>0</v>
      </c>
      <c r="CO35" s="105">
        <f t="shared" si="10"/>
        <v>25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5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70</v>
      </c>
      <c r="Q36" s="7">
        <f ca="1">(1+VLOOKUP($A36,$49:$91,COLUMN(),0)+VLOOKUP($A36,$94:$136,COLUMN(),0))*(VLOOKUP($BF36,'Land Equipment'!$3:$32,COLUMN(),0)+VLOOKUP($BG36,'Land Equipment'!$3:$32,COLUMN(),0))</f>
        <v>1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>
        <f ca="1">(1+VLOOKUP($A36,$49:$91,COLUMN(),0)+VLOOKUP($A36,$94:$136,COLUMN(),0))*(VLOOKUP($BF36,'Land Equipment'!$3:$32,COLUMN(),0)+VLOOKUP($BG36,'Land Equipment'!$3:$32,COLUMN(),0))</f>
        <v>45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25</v>
      </c>
      <c r="CN36" s="115">
        <f>VLOOKUP($BG36,'Land Equipment'!$A$3:$BE$45,27,0)</f>
        <v>0</v>
      </c>
      <c r="CO36" s="105">
        <f t="shared" si="10"/>
        <v>25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5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6.75</v>
      </c>
      <c r="Q37" s="7">
        <f ca="1">(1+VLOOKUP($A37,$49:$91,COLUMN(),0)+VLOOKUP($A37,$94:$136,COLUMN(),0))*(VLOOKUP($BF37,'Land Equipment'!$3:$32,COLUMN(),0)+VLOOKUP($BG37,'Land Equipment'!$3:$32,COLUMN(),0))</f>
        <v>4</v>
      </c>
      <c r="R37" s="7">
        <f ca="1">(1+VLOOKUP($A37,$49:$91,COLUMN(),0)+VLOOKUP($A37,$94:$136,COLUMN(),0))*(VLOOKUP($BF37,'Land Equipment'!$3:$32,COLUMN(),0)+VLOOKUP($BG37,'Land Equipment'!$3:$32,COLUMN(),0))</f>
        <v>17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>
        <f ca="1">(1+VLOOKUP($A37,$49:$91,COLUMN(),0)+VLOOKUP($A37,$94:$136,COLUMN(),0))*(VLOOKUP($BF37,'Land Equipment'!$3:$32,COLUMN(),0)+VLOOKUP($BG37,'Land Equipment'!$3:$32,COLUMN(),0))</f>
        <v>45</v>
      </c>
      <c r="V37" s="7">
        <f ca="1">(1+VLOOKUP($A37,$49:$91,COLUMN(),0)+VLOOKUP($A37,$94:$136,COLUMN(),0))*(VLOOKUP($BF37,'Land Equipment'!$3:$32,COLUMN(),0)+VLOOKUP($BG37,'Land Equipment'!$3:$32,COLUMN(),0))</f>
        <v>25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25</v>
      </c>
      <c r="CN37" s="115">
        <f>VLOOKUP($BG37,'Land Equipment'!$A$3:$BE$45,27,0)</f>
        <v>0</v>
      </c>
      <c r="CO37" s="105">
        <f t="shared" si="10"/>
        <v>25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32" t="s">
        <v>293</v>
      </c>
      <c r="C139" s="197" t="s">
        <v>294</v>
      </c>
      <c r="D139" s="132"/>
      <c r="E139" s="132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32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>
        <f ca="1">0.7*($J$140+($L141-$J$140)/($L$140+1))+0.3*MAX($K$140,$L141)-'DD Helper'!$U$34</f>
        <v>16.363636363636363</v>
      </c>
      <c r="D141" s="84">
        <f ca="1">0.7*($J$140*$L$140+2*$L141)/($L$140+2)+0.3*MAX($K$140,$L141)-'DD Helper'!$U$34</f>
        <v>18.75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45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>
        <f ca="1">0.7*($J$140+($L142-$J$140)/($L$140+1))+0.3*MAX($K$140,$L142)-'DD Helper'!$U$34</f>
        <v>3.6363636363636362</v>
      </c>
      <c r="D142" s="84">
        <f ca="1">0.7*($J$140*$L$140+2*$L142)/($L$140+2)+0.3*MAX($K$140,$L142)-'DD Helper'!$U$34</f>
        <v>4.166666666666667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10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>
        <f ca="1">0.7*($J$140+($L143-$J$140)/($L$140+1))+0.3*MAX($K$140,$L143)-'DD Helper'!$U$34</f>
        <v>16.363636363636363</v>
      </c>
      <c r="D143" s="84">
        <f ca="1">0.7*($J$140*$L$140+2*$L143)/($L$140+2)+0.3*MAX($K$140,$L143)-'DD Helper'!$U$34</f>
        <v>18.75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45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>
        <f ca="1">0.7*($J$140+($L144-$J$140)/($L$140+1))+0.3*MAX($K$140,$L144)-'DD Helper'!$U$34</f>
        <v>5.4545454545454541</v>
      </c>
      <c r="D144" s="84">
        <f ca="1">0.7*($J$140*$L$140+2*$L144)/($L$140+2)+0.3*MAX($K$140,$L144)-'DD Helper'!$U$34</f>
        <v>6.25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15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>
        <f ca="1">0.7*($J$140+($L145-$J$140)/($L$140+1))+0.3*MAX($K$140,$L145)-'DD Helper'!$U$34</f>
        <v>21.818181818181817</v>
      </c>
      <c r="D145" s="84">
        <f ca="1">0.7*($J$140*$L$140+2*$L145)/($L$140+2)+0.3*MAX($K$140,$L145)-'DD Helper'!$U$34</f>
        <v>25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60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>
        <f ca="1">0.7*($J$140+($L148-$J$140)/($L$140+1))+0.3*MAX($K$140,$L148)-'DD Helper'!$U$34</f>
        <v>3.6363636363636362</v>
      </c>
      <c r="D148" s="84">
        <f ca="1">0.7*($J$140*$L$140+2*$L148)/($L$140+2)+0.3*MAX($K$140,$L148)-'DD Helper'!$U$34</f>
        <v>4.166666666666667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10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>
        <f ca="1">0.7*($J$140+($L149-$J$140)/($L$140+1))+0.3*MAX($K$140,$L149)-'DD Helper'!$U$34</f>
        <v>16.363636363636363</v>
      </c>
      <c r="D149" s="84">
        <f ca="1">0.7*($J$140*$L$140+2*$L149)/($L$140+2)+0.3*MAX($K$140,$L149)-'DD Helper'!$U$34</f>
        <v>18.75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45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>
        <f ca="1">0.7*($J$140+($L150-$J$140)/($L$140+1))+0.3*MAX($K$140,$L150)-'DD Helper'!$U$34</f>
        <v>25.454545454545453</v>
      </c>
      <c r="D150" s="84">
        <f ca="1">0.7*($J$140*$L$140+2*$L150)/($L$140+2)+0.3*MAX($K$140,$L150)-'DD Helper'!$U$34</f>
        <v>29.166666666666664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70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>
        <f ca="1">0.7*($J$140+($L151-$J$140)/($L$140+1))+0.3*MAX($K$140,$L151)-'DD Helper'!$U$34</f>
        <v>5.4545454545454541</v>
      </c>
      <c r="D151" s="84">
        <f ca="1">0.7*($J$140*$L$140+2*$L151)/($L$140+2)+0.3*MAX($K$140,$L151)-'DD Helper'!$U$34</f>
        <v>6.25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15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>
        <f ca="1">0.7*($J$140+($L152-$J$140)/($L$140+1))+0.3*MAX($K$140,$L152)-'DD Helper'!$U$34</f>
        <v>21.818181818181817</v>
      </c>
      <c r="D152" s="84">
        <f ca="1">0.7*($J$140*$L$140+2*$L152)/($L$140+2)+0.3*MAX($K$140,$L152)-'DD Helper'!$U$34</f>
        <v>25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60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>
        <f ca="1">0.7*($J$140+($L155-$J$140)/($L$140+1))+0.3*MAX($K$140,$L155)-'DD Helper'!$U$34</f>
        <v>16.363636363636363</v>
      </c>
      <c r="D155" s="84">
        <f ca="1">0.7*($J$140*$L$140+2*$L155)/($L$140+2)+0.3*MAX($K$140,$L155)-'DD Helper'!$U$34</f>
        <v>18.75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45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>
        <f ca="1">0.7*($J$140+($L156-$J$140)/($L$140+1))+0.3*MAX($K$140,$L156)-'DD Helper'!$U$34</f>
        <v>25.454545454545453</v>
      </c>
      <c r="D156" s="84">
        <f ca="1">0.7*($J$140*$L$140+2*$L156)/($L$140+2)+0.3*MAX($K$140,$L156)-'DD Helper'!$U$34</f>
        <v>29.166666666666664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70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CN1:CO1"/>
    <mergeCell ref="BW1:BY1"/>
    <mergeCell ref="BZ1:CB1"/>
    <mergeCell ref="CC1:CE1"/>
    <mergeCell ref="CF1:CH1"/>
    <mergeCell ref="CI1:CK1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9" activePane="bottomRight" state="frozen"/>
      <selection pane="topRight" activeCell="C1" sqref="C1"/>
      <selection pane="bottomLeft" activeCell="A3" sqref="A3"/>
      <selection pane="bottomRight" activeCell="AA41" sqref="AA4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90" t="s">
        <v>27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7"/>
      <c r="AB1" s="1"/>
      <c r="AC1" s="7"/>
      <c r="AD1" s="7"/>
      <c r="AE1" s="7"/>
      <c r="AF1" s="7"/>
      <c r="AG1" s="7"/>
      <c r="AH1" s="7"/>
      <c r="AI1" s="190"/>
      <c r="AJ1" s="132"/>
      <c r="AK1" s="132"/>
      <c r="AL1" s="132"/>
      <c r="AM1" s="132"/>
      <c r="AN1" s="132"/>
      <c r="AO1" s="190"/>
      <c r="AP1" s="132"/>
      <c r="AQ1" s="190"/>
      <c r="AR1" s="132"/>
      <c r="AS1" s="190"/>
      <c r="AT1" s="132"/>
      <c r="AU1" s="132"/>
      <c r="AV1" s="190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9</v>
      </c>
      <c r="Q3" s="1" cm="1">
        <f t="array" ref="Q3">VLOOKUP($A3&amp;" "&amp;$B3,$A$41:$AH$107,COLUMN(),0)*(1+SUMPRODUCT($AI3:$AO3,TRANSPOSE($AU$3:$AU$9)))</f>
        <v>1.5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28</v>
      </c>
      <c r="T3" s="1">
        <f t="shared" si="4"/>
        <v>4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5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0.75</v>
      </c>
      <c r="AB3" s="1" cm="1">
        <f t="array" ref="AB3">VLOOKUP($A3&amp;" "&amp;$B3,$A$41:$AH$107,COLUMN(),0)*(1+SUMPRODUCT($AI3:$AO3,TRANSPOSE($AY$3:$AY$9)))</f>
        <v>0.9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3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40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15</v>
      </c>
      <c r="T5" s="1">
        <f t="shared" si="16"/>
        <v>7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2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15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75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4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2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3</v>
      </c>
      <c r="Q7" s="98" cm="1">
        <f t="array" ref="Q7">VLOOKUP($A7&amp;" "&amp;$B7,$A$41:$AH$107,COLUMN(),0)*(1+SUMPRODUCT($AI7:$AO7,TRANSPOSE($AU$3:$AU$9)))</f>
        <v>7</v>
      </c>
      <c r="R7" s="98" cm="1">
        <f t="array" ref="R7">VLOOKUP($A7&amp;" "&amp;$B7,$A$41:$AH$107,COLUMN(),0)*(1+SUMPRODUCT($AI7:$AO7,TRANSPOSE($AV$3:$AV$9)))</f>
        <v>17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25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4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2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>
        <f t="shared" si="0"/>
        <v>8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26</v>
      </c>
      <c r="T9" s="1">
        <f t="shared" si="40"/>
        <v>4</v>
      </c>
      <c r="U9" s="98" cm="1">
        <f t="array" ref="U9">VLOOKUP($A9&amp;" "&amp;$B9,$A$41:$AH$107,COLUMN(),0)*(1+SUMPRODUCT($AI9:$AO9,TRANSPOSE($AW$3:$AW$9)))</f>
        <v>10</v>
      </c>
      <c r="V9" s="98" cm="1">
        <f t="array" ref="V9">VLOOKUP($A9&amp;" "&amp;$B9,$A$41:$AH$107,COLUMN(),0)*(1+SUMPRODUCT($AI9:$AO9,TRANSPOSE($AX$3:$AX$9)))</f>
        <v>11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0.5</v>
      </c>
      <c r="AA9" s="7">
        <f t="shared" si="41"/>
        <v>12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1</v>
      </c>
      <c r="AD9" s="1">
        <f t="shared" si="42"/>
        <v>1</v>
      </c>
      <c r="AE9" s="1">
        <f t="shared" si="42"/>
        <v>2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>
        <f t="shared" si="0"/>
        <v>12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14</v>
      </c>
      <c r="Q10" s="98" cm="1">
        <f t="array" ref="Q10">VLOOKUP($A10&amp;" "&amp;$B10,$A$41:$AH$107,COLUMN(),0)*(1+SUMPRODUCT($AI10:$AO10,TRANSPOSE($AU$3:$AU$9)))</f>
        <v>6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5</v>
      </c>
      <c r="T10" s="1">
        <f t="shared" si="46"/>
        <v>36</v>
      </c>
      <c r="U10" s="98" cm="1">
        <f t="array" ref="U10">VLOOKUP($A10&amp;" "&amp;$B10,$A$41:$AH$107,COLUMN(),0)*(1+SUMPRODUCT($AI10:$AO10,TRANSPOSE($AW$3:$AW$9)))</f>
        <v>15</v>
      </c>
      <c r="V10" s="98" cm="1">
        <f t="array" ref="V10">VLOOKUP($A10&amp;" "&amp;$B10,$A$41:$AH$107,COLUMN(),0)*(1+SUMPRODUCT($AI10:$AO10,TRANSPOSE($AX$3:$AX$9)))</f>
        <v>30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9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1</v>
      </c>
      <c r="AD10" s="1">
        <f t="shared" si="48"/>
        <v>0</v>
      </c>
      <c r="AE10" s="1">
        <f t="shared" si="48"/>
        <v>3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>
        <f t="shared" si="0"/>
        <v>12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6</v>
      </c>
      <c r="Q11" s="98" cm="1">
        <f t="array" ref="Q11">VLOOKUP($A11&amp;" "&amp;$B11,$A$41:$AH$107,COLUMN(),0)*(1+SUMPRODUCT($AI11:$AO11,TRANSPOSE($AU$3:$AU$9)))</f>
        <v>16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5</v>
      </c>
      <c r="T11" s="1">
        <f t="shared" si="52"/>
        <v>1.3</v>
      </c>
      <c r="U11" s="98" cm="1">
        <f t="array" ref="U11">VLOOKUP($A11&amp;" "&amp;$B11,$A$41:$AH$107,COLUMN(),0)*(1+SUMPRODUCT($AI11:$AO11,TRANSPOSE($AW$3:$AW$9)))</f>
        <v>15</v>
      </c>
      <c r="V11" s="98" cm="1">
        <f t="array" ref="V11">VLOOKUP($A11&amp;" "&amp;$B11,$A$41:$AH$107,COLUMN(),0)*(1+SUMPRODUCT($AI11:$AO11,TRANSPOSE($AX$3:$AX$9)))</f>
        <v>77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9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1</v>
      </c>
      <c r="AD11" s="1">
        <f t="shared" si="54"/>
        <v>0</v>
      </c>
      <c r="AE11" s="1">
        <f t="shared" si="54"/>
        <v>3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>
        <f t="shared" si="0"/>
        <v>12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56</v>
      </c>
      <c r="Q12" s="98" cm="1">
        <f t="array" ref="Q12">VLOOKUP($A12&amp;" "&amp;$B12,$A$41:$AH$107,COLUMN(),0)*(1+SUMPRODUCT($AI12:$AO12,TRANSPOSE($AU$3:$AU$9)))</f>
        <v>1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5</v>
      </c>
      <c r="T12" s="1">
        <f t="shared" si="58"/>
        <v>2.5</v>
      </c>
      <c r="U12" s="98" cm="1">
        <f t="array" ref="U12">VLOOKUP($A12&amp;" "&amp;$B12,$A$41:$AH$107,COLUMN(),0)*(1+SUMPRODUCT($AI12:$AO12,TRANSPOSE($AW$3:$AW$9)))</f>
        <v>10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9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1</v>
      </c>
      <c r="AD12" s="1">
        <f t="shared" si="60"/>
        <v>0</v>
      </c>
      <c r="AE12" s="1">
        <f t="shared" si="60"/>
        <v>3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>
        <f t="shared" si="0"/>
        <v>12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3</v>
      </c>
      <c r="Q13" s="98" cm="1">
        <f t="array" ref="Q13">VLOOKUP($A13&amp;" "&amp;$B13,$A$41:$AH$107,COLUMN(),0)*(1+SUMPRODUCT($AI13:$AO13,TRANSPOSE($AU$3:$AU$9)))</f>
        <v>1.5</v>
      </c>
      <c r="R13" s="98" cm="1">
        <f t="array" ref="R13">VLOOKUP($A13&amp;" "&amp;$B13,$A$41:$AH$107,COLUMN(),0)*(1+SUMPRODUCT($AI13:$AO13,TRANSPOSE($AV$3:$AV$9)))</f>
        <v>17</v>
      </c>
      <c r="S13" s="1">
        <f t="shared" ref="S13:T13" si="64">VLOOKUP($A13&amp;" "&amp;$B13,$A$41:$AH$107,COLUMN(),0)</f>
        <v>2.5</v>
      </c>
      <c r="T13" s="1">
        <f t="shared" si="64"/>
        <v>2.5</v>
      </c>
      <c r="U13" s="98" cm="1">
        <f t="array" ref="U13">VLOOKUP($A13&amp;" "&amp;$B13,$A$41:$AH$107,COLUMN(),0)*(1+SUMPRODUCT($AI13:$AO13,TRANSPOSE($AW$3:$AW$9)))</f>
        <v>10</v>
      </c>
      <c r="V13" s="98" cm="1">
        <f t="array" ref="V13">VLOOKUP($A13&amp;" "&amp;$B13,$A$41:$AH$107,COLUMN(),0)*(1+SUMPRODUCT($AI13:$AO13,TRANSPOSE($AX$3:$AX$9)))</f>
        <v>20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11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1</v>
      </c>
      <c r="AD13" s="1">
        <f t="shared" si="66"/>
        <v>0</v>
      </c>
      <c r="AE13" s="1">
        <f t="shared" si="66"/>
        <v>3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>
        <f t="shared" si="0"/>
        <v>8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15</v>
      </c>
      <c r="Q14" s="98" cm="1">
        <f t="array" ref="Q14">VLOOKUP($A14&amp;" "&amp;$B14,$A$41:$AH$107,COLUMN(),0)*(1+SUMPRODUCT($AI14:$AO14,TRANSPOSE($AU$3:$AU$9)))</f>
        <v>14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5</v>
      </c>
      <c r="T14" s="1">
        <f t="shared" si="70"/>
        <v>36</v>
      </c>
      <c r="U14" s="98" cm="1">
        <f t="array" ref="U14">VLOOKUP($A14&amp;" "&amp;$B14,$A$41:$AH$107,COLUMN(),0)*(1+SUMPRODUCT($AI14:$AO14,TRANSPOSE($AW$3:$AW$9)))</f>
        <v>60</v>
      </c>
      <c r="V14" s="98" cm="1">
        <f t="array" ref="V14">VLOOKUP($A14&amp;" "&amp;$B14,$A$41:$AH$107,COLUMN(),0)*(1+SUMPRODUCT($AI14:$AO14,TRANSPOSE($AX$3:$AX$9)))</f>
        <v>61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12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1</v>
      </c>
      <c r="AD14" s="1">
        <f t="shared" si="72"/>
        <v>0</v>
      </c>
      <c r="AE14" s="1">
        <f t="shared" si="72"/>
        <v>2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>
        <f t="shared" si="0"/>
        <v>8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5</v>
      </c>
      <c r="Q15" s="98" cm="1">
        <f t="array" ref="Q15">VLOOKUP($A15&amp;" "&amp;$B15,$A$41:$AH$107,COLUMN(),0)*(1+SUMPRODUCT($AI15:$AO15,TRANSPOSE($AU$3:$AU$9)))</f>
        <v>20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5</v>
      </c>
      <c r="T15" s="1">
        <f t="shared" si="76"/>
        <v>1.3</v>
      </c>
      <c r="U15" s="98" cm="1">
        <f t="array" ref="U15">VLOOKUP($A15&amp;" "&amp;$B15,$A$41:$AH$107,COLUMN(),0)*(1+SUMPRODUCT($AI15:$AO15,TRANSPOSE($AW$3:$AW$9)))</f>
        <v>60</v>
      </c>
      <c r="V15" s="98" cm="1">
        <f t="array" ref="V15">VLOOKUP($A15&amp;" "&amp;$B15,$A$41:$AH$107,COLUMN(),0)*(1+SUMPRODUCT($AI15:$AO15,TRANSPOSE($AX$3:$AX$9)))</f>
        <v>88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12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1</v>
      </c>
      <c r="AD15" s="1">
        <f t="shared" si="78"/>
        <v>0</v>
      </c>
      <c r="AE15" s="1">
        <f t="shared" si="78"/>
        <v>2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>
        <f t="shared" si="0"/>
        <v>8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70</v>
      </c>
      <c r="Q16" s="98" cm="1">
        <f t="array" ref="Q16">VLOOKUP($A16&amp;" "&amp;$B16,$A$41:$AH$107,COLUMN(),0)*(1+SUMPRODUCT($AI16:$AO16,TRANSPOSE($AU$3:$AU$9)))</f>
        <v>1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12</v>
      </c>
      <c r="T16" s="1">
        <f t="shared" si="82"/>
        <v>6</v>
      </c>
      <c r="U16" s="98" cm="1">
        <f t="array" ref="U16">VLOOKUP($A16&amp;" "&amp;$B16,$A$41:$AH$107,COLUMN(),0)*(1+SUMPRODUCT($AI16:$AO16,TRANSPOSE($AW$3:$AW$9)))</f>
        <v>45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12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1</v>
      </c>
      <c r="AD16" s="1">
        <f t="shared" si="84"/>
        <v>0</v>
      </c>
      <c r="AE16" s="1">
        <f t="shared" si="84"/>
        <v>2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>
        <f t="shared" si="0"/>
        <v>8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4.5</v>
      </c>
      <c r="Q17" s="98" cm="1">
        <f t="array" ref="Q17">VLOOKUP($A17&amp;" "&amp;$B17,$A$41:$AH$107,COLUMN(),0)*(1+SUMPRODUCT($AI17:$AO17,TRANSPOSE($AU$3:$AU$9)))</f>
        <v>3</v>
      </c>
      <c r="R17" s="98" cm="1">
        <f t="array" ref="R17">VLOOKUP($A17&amp;" "&amp;$B17,$A$41:$AH$107,COLUMN(),0)*(1+SUMPRODUCT($AI17:$AO17,TRANSPOSE($AV$3:$AV$9)))</f>
        <v>22</v>
      </c>
      <c r="S17" s="1">
        <f t="shared" ref="S17:T17" si="88">VLOOKUP($A17&amp;" "&amp;$B17,$A$41:$AH$107,COLUMN(),0)</f>
        <v>2.5</v>
      </c>
      <c r="T17" s="1">
        <f t="shared" si="88"/>
        <v>2.5</v>
      </c>
      <c r="U17" s="98" cm="1">
        <f t="array" ref="U17">VLOOKUP($A17&amp;" "&amp;$B17,$A$41:$AH$107,COLUMN(),0)*(1+SUMPRODUCT($AI17:$AO17,TRANSPOSE($AW$3:$AW$9)))</f>
        <v>45</v>
      </c>
      <c r="V17" s="98" cm="1">
        <f t="array" ref="V17">VLOOKUP($A17&amp;" "&amp;$B17,$A$41:$AH$107,COLUMN(),0)*(1+SUMPRODUCT($AI17:$AO17,TRANSPOSE($AX$3:$AX$9)))</f>
        <v>40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12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1</v>
      </c>
      <c r="AD17" s="1">
        <f t="shared" si="90"/>
        <v>0</v>
      </c>
      <c r="AE17" s="1">
        <f t="shared" si="90"/>
        <v>2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>
        <f t="shared" si="0"/>
        <v>5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12</v>
      </c>
      <c r="Q18" s="98" cm="1">
        <f t="array" ref="Q18">VLOOKUP($A18&amp;" "&amp;$B18,$A$41:$AH$107,COLUMN(),0)*(1+SUMPRODUCT($AI18:$AO18,TRANSPOSE($AU$3:$AU$9)))</f>
        <v>12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6</v>
      </c>
      <c r="T18" s="1">
        <f t="shared" si="94"/>
        <v>36</v>
      </c>
      <c r="U18" s="98" cm="1">
        <f t="array" ref="U18">VLOOKUP($A18&amp;" "&amp;$B18,$A$41:$AH$107,COLUMN(),0)*(1+SUMPRODUCT($AI18:$AO18,TRANSPOSE($AW$3:$AW$9)))</f>
        <v>70</v>
      </c>
      <c r="V18" s="98" cm="1">
        <f t="array" ref="V18">VLOOKUP($A18&amp;" "&amp;$B18,$A$41:$AH$107,COLUMN(),0)*(1+SUMPRODUCT($AI18:$AO18,TRANSPOSE($AX$3:$AX$9)))</f>
        <v>35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25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3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>
        <f t="shared" si="0"/>
        <v>5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6</v>
      </c>
      <c r="Q19" s="98" cm="1">
        <f t="array" ref="Q19">VLOOKUP($A19&amp;" "&amp;$B19,$A$41:$AH$107,COLUMN(),0)*(1+SUMPRODUCT($AI19:$AO19,TRANSPOSE($AU$3:$AU$9)))</f>
        <v>25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4</v>
      </c>
      <c r="T19" s="1">
        <f t="shared" si="100"/>
        <v>1</v>
      </c>
      <c r="U19" s="98" cm="1">
        <f t="array" ref="U19">VLOOKUP($A19&amp;" "&amp;$B19,$A$41:$AH$107,COLUMN(),0)*(1+SUMPRODUCT($AI19:$AO19,TRANSPOSE($AW$3:$AW$9)))</f>
        <v>70</v>
      </c>
      <c r="V19" s="98" cm="1">
        <f t="array" ref="V19">VLOOKUP($A19&amp;" "&amp;$B19,$A$41:$AH$107,COLUMN(),0)*(1+SUMPRODUCT($AI19:$AO19,TRANSPOSE($AX$3:$AX$9)))</f>
        <v>96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25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1</v>
      </c>
      <c r="AD19" s="1">
        <f t="shared" si="102"/>
        <v>0</v>
      </c>
      <c r="AE19" s="1">
        <f t="shared" si="102"/>
        <v>3</v>
      </c>
      <c r="AF19" s="1">
        <f t="shared" si="102"/>
        <v>0</v>
      </c>
      <c r="AG19" s="1">
        <f t="shared" si="102"/>
        <v>0</v>
      </c>
      <c r="AH19" s="1">
        <f t="shared" si="102"/>
        <v>3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>
        <f t="shared" si="0"/>
        <v>5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70</v>
      </c>
      <c r="Q20" s="98" cm="1">
        <f t="array" ref="Q20">VLOOKUP($A20&amp;" "&amp;$B20,$A$41:$AH$107,COLUMN(),0)*(1+SUMPRODUCT($AI20:$AO20,TRANSPOSE($AU$3:$AU$9)))</f>
        <v>1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4</v>
      </c>
      <c r="T20" s="1">
        <f t="shared" si="106"/>
        <v>2</v>
      </c>
      <c r="U20" s="98" cm="1">
        <f t="array" ref="U20">VLOOKUP($A20&amp;" "&amp;$B20,$A$41:$AH$107,COLUMN(),0)*(1+SUMPRODUCT($AI20:$AO20,TRANSPOSE($AW$3:$AW$9)))</f>
        <v>45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25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3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>
        <f t="shared" si="0"/>
        <v>5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4.5</v>
      </c>
      <c r="Q21" s="98" cm="1">
        <f t="array" ref="Q21">VLOOKUP($A21&amp;" "&amp;$B21,$A$41:$AH$107,COLUMN(),0)*(1+SUMPRODUCT($AI21:$AO21,TRANSPOSE($AU$3:$AU$9)))</f>
        <v>4</v>
      </c>
      <c r="R21" s="98" cm="1">
        <f t="array" ref="R21">VLOOKUP($A21&amp;" "&amp;$B21,$A$41:$AH$107,COLUMN(),0)*(1+SUMPRODUCT($AI21:$AO21,TRANSPOSE($AV$3:$AV$9)))</f>
        <v>17</v>
      </c>
      <c r="S21" s="1">
        <f t="shared" ref="S21:T21" si="112">VLOOKUP($A21&amp;" "&amp;$B21,$A$41:$AH$107,COLUMN(),0)</f>
        <v>2</v>
      </c>
      <c r="T21" s="1">
        <f t="shared" si="112"/>
        <v>2</v>
      </c>
      <c r="U21" s="98" cm="1">
        <f t="array" ref="U21">VLOOKUP($A21&amp;" "&amp;$B21,$A$41:$AH$107,COLUMN(),0)*(1+SUMPRODUCT($AI21:$AO21,TRANSPOSE($AW$3:$AW$9)))</f>
        <v>45</v>
      </c>
      <c r="V21" s="98" cm="1">
        <f t="array" ref="V21">VLOOKUP($A21&amp;" "&amp;$B21,$A$41:$AH$107,COLUMN(),0)*(1+SUMPRODUCT($AI21:$AO21,TRANSPOSE($AX$3:$AX$9)))</f>
        <v>25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25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3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50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12</v>
      </c>
      <c r="T31" s="1">
        <f t="shared" si="172"/>
        <v>9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4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2021-09-30T20:37:28Z</dcterms:modified>
</cp:coreProperties>
</file>