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lorian\Documents\Transport\"/>
    </mc:Choice>
  </mc:AlternateContent>
  <xr:revisionPtr revIDLastSave="0" documentId="13_ncr:1_{2F6DA761-2E89-41C2-89AF-BA75B25F1A1C}" xr6:coauthVersionLast="47" xr6:coauthVersionMax="47" xr10:uidLastSave="{00000000-0000-0000-0000-000000000000}"/>
  <bookViews>
    <workbookView xWindow="-120" yWindow="-120" windowWidth="29040" windowHeight="16440" xr2:uid="{A3A441FF-3767-449C-984D-B18260F4ED48}"/>
  </bookViews>
  <sheets>
    <sheet name="TRAIN" sheetId="1" r:id="rId1"/>
  </sheets>
  <externalReferences>
    <externalReference r:id="rId2"/>
  </externalReferences>
  <definedNames>
    <definedName name="DonnéesExternes_1" localSheetId="0" hidden="1">TRAIN!$B$11:$O$78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0" i="1" l="1"/>
  <c r="N10" i="1"/>
  <c r="M10" i="1"/>
  <c r="L10" i="1"/>
  <c r="K10" i="1"/>
  <c r="J10" i="1"/>
  <c r="I10" i="1"/>
  <c r="O9" i="1"/>
  <c r="N9" i="1"/>
  <c r="M9" i="1"/>
  <c r="L9" i="1"/>
  <c r="K9" i="1"/>
  <c r="J9" i="1"/>
  <c r="I9" i="1"/>
  <c r="O8" i="1"/>
  <c r="N8" i="1"/>
  <c r="M8" i="1"/>
  <c r="L8" i="1"/>
  <c r="K8" i="1"/>
  <c r="J8" i="1"/>
  <c r="I8" i="1"/>
  <c r="O7" i="1"/>
  <c r="N7" i="1"/>
  <c r="M7" i="1"/>
  <c r="L7" i="1"/>
  <c r="K7" i="1"/>
  <c r="J7" i="1"/>
  <c r="I7" i="1"/>
  <c r="O5" i="1"/>
  <c r="N5" i="1"/>
  <c r="M5" i="1"/>
  <c r="L5" i="1"/>
  <c r="K5" i="1"/>
  <c r="J5" i="1"/>
  <c r="I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8CE06B2-C233-4083-814E-0E3806721F9A}" keepAlive="1" name="Requête - train" description="Connexion à la requête « train » dans le classeur." type="5" refreshedVersion="8" background="1" saveData="1">
    <dbPr connection="Provider=Microsoft.Mashup.OleDb.1;Data Source=$Workbook$;Location=train;Extended Properties=&quot;&quot;" command="SELECT * FROM [train]"/>
  </connection>
</connections>
</file>

<file path=xl/sharedStrings.xml><?xml version="1.0" encoding="utf-8"?>
<sst xmlns="http://schemas.openxmlformats.org/spreadsheetml/2006/main" count="292" uniqueCount="52">
  <si>
    <t>TRAIN</t>
  </si>
  <si>
    <t>totaux</t>
  </si>
  <si>
    <t>Année</t>
  </si>
  <si>
    <t>Heures</t>
  </si>
  <si>
    <t>Minutes</t>
  </si>
  <si>
    <t>Distance (km)</t>
  </si>
  <si>
    <t>CO2 (kg)</t>
  </si>
  <si>
    <t>Prix (€)</t>
  </si>
  <si>
    <t>Prix horaire (€ / h)</t>
  </si>
  <si>
    <t>Prix au kilomètre (€ / km)</t>
  </si>
  <si>
    <t>Départ</t>
  </si>
  <si>
    <t>Société</t>
  </si>
  <si>
    <t>Classe</t>
  </si>
  <si>
    <t>Date</t>
  </si>
  <si>
    <t>Arrivé</t>
  </si>
  <si>
    <t>Train</t>
  </si>
  <si>
    <t>Belfort-Monbéliard LGV</t>
  </si>
  <si>
    <t>Paris gare de Lyon</t>
  </si>
  <si>
    <t>TGV</t>
  </si>
  <si>
    <t>INOUI</t>
  </si>
  <si>
    <t>Lyria</t>
  </si>
  <si>
    <t>Paris gare Montparnasse</t>
  </si>
  <si>
    <t>Vannes</t>
  </si>
  <si>
    <t>OUIGO</t>
  </si>
  <si>
    <t>Alençon</t>
  </si>
  <si>
    <t>TER</t>
  </si>
  <si>
    <t>SNCF</t>
  </si>
  <si>
    <t>Paris Montparnasse</t>
  </si>
  <si>
    <t>Le Mans</t>
  </si>
  <si>
    <t>Surdon</t>
  </si>
  <si>
    <t>Marseilles Saint Charles</t>
  </si>
  <si>
    <t>Nice Saint Roch</t>
  </si>
  <si>
    <t>Saint Louis</t>
  </si>
  <si>
    <t>Mulhouse Ville</t>
  </si>
  <si>
    <t>Belfort Ville</t>
  </si>
  <si>
    <t>Montbéliard Ville</t>
  </si>
  <si>
    <t>Strasbourg</t>
  </si>
  <si>
    <t>Colmar</t>
  </si>
  <si>
    <t>Montbéliard</t>
  </si>
  <si>
    <t>Rennes</t>
  </si>
  <si>
    <t>Lille Europe</t>
  </si>
  <si>
    <t>Valenciennes</t>
  </si>
  <si>
    <t>Paris Gare du Nord</t>
  </si>
  <si>
    <t>Paris Austerlitz</t>
  </si>
  <si>
    <t>Bayonne</t>
  </si>
  <si>
    <t>Intercité Nuit</t>
  </si>
  <si>
    <t>Bayonnes</t>
  </si>
  <si>
    <t>Hendaye</t>
  </si>
  <si>
    <t>Lille Flandres</t>
  </si>
  <si>
    <t>C60</t>
  </si>
  <si>
    <t>Paris gare Saint Lazarre</t>
  </si>
  <si>
    <t>Caen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</si>
</sst>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4" formatCode="_-* #,##0.00\ &quot;€&quot;_-;\-* #,##0.00\ &quot;€&quot;_-;_-* &quot;-&quot;??\ &quot;€&quot;_-;_-@_-"/>
    <numFmt numFmtId="164" formatCode="yyyy\-mm\-dd;@"/>
    <numFmt numFmtId="165" formatCode="0&quot; h&quot;"/>
    <numFmt numFmtId="166" formatCode="0&quot; min&quot;"/>
    <numFmt numFmtId="167" formatCode="0&quot; km&quot;"/>
    <numFmt numFmtId="168" formatCode="0&quot; kg&quot;"/>
    <numFmt numFmtId="169" formatCode="#,##0.00\ &quot;€&quot;"/>
    <numFmt numFmtId="170" formatCode="0.00&quot; €/h&quot;"/>
    <numFmt numFmtId="171" formatCode="0.00&quot; €/km&quot;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Calibri"/>
      <family val="2"/>
      <charset val="1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4">
    <xf numFmtId="0" fontId="0" fillId="0" borderId="0" xfId="0"/>
    <xf numFmtId="0" fontId="0" fillId="2" borderId="3" xfId="0" applyFill="1" applyBorder="1" applyAlignment="1">
      <alignment vertical="center"/>
    </xf>
    <xf numFmtId="0" fontId="0" fillId="2" borderId="0" xfId="0" applyFill="1" applyAlignment="1">
      <alignment vertical="center"/>
    </xf>
    <xf numFmtId="164" fontId="0" fillId="2" borderId="4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5" fontId="0" fillId="0" borderId="5" xfId="0" applyNumberFormat="1" applyBorder="1" applyAlignment="1">
      <alignment horizontal="center" vertical="center"/>
    </xf>
    <xf numFmtId="166" fontId="0" fillId="0" borderId="6" xfId="0" applyNumberFormat="1" applyBorder="1" applyAlignment="1">
      <alignment horizontal="center" vertical="center"/>
    </xf>
    <xf numFmtId="167" fontId="0" fillId="0" borderId="6" xfId="0" applyNumberFormat="1" applyBorder="1" applyAlignment="1">
      <alignment horizontal="center" vertical="center"/>
    </xf>
    <xf numFmtId="168" fontId="0" fillId="0" borderId="6" xfId="0" applyNumberFormat="1" applyBorder="1" applyAlignment="1">
      <alignment horizontal="center" vertical="center"/>
    </xf>
    <xf numFmtId="169" fontId="1" fillId="0" borderId="7" xfId="1" applyNumberFormat="1" applyBorder="1" applyAlignment="1">
      <alignment horizontal="center" vertical="center"/>
    </xf>
    <xf numFmtId="170" fontId="0" fillId="0" borderId="5" xfId="0" applyNumberFormat="1" applyBorder="1" applyAlignment="1">
      <alignment horizontal="center" vertical="center"/>
    </xf>
    <xf numFmtId="171" fontId="0" fillId="0" borderId="7" xfId="0" applyNumberFormat="1" applyBorder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5" fontId="0" fillId="0" borderId="9" xfId="0" applyNumberFormat="1" applyBorder="1" applyAlignment="1">
      <alignment horizontal="center" vertical="center"/>
    </xf>
    <xf numFmtId="166" fontId="0" fillId="0" borderId="10" xfId="0" applyNumberFormat="1" applyBorder="1" applyAlignment="1">
      <alignment horizontal="center" vertical="center"/>
    </xf>
    <xf numFmtId="167" fontId="0" fillId="0" borderId="10" xfId="0" applyNumberFormat="1" applyBorder="1" applyAlignment="1">
      <alignment horizontal="center" vertical="center"/>
    </xf>
    <xf numFmtId="168" fontId="0" fillId="0" borderId="10" xfId="0" applyNumberFormat="1" applyBorder="1" applyAlignment="1">
      <alignment horizontal="center" vertical="center"/>
    </xf>
    <xf numFmtId="169" fontId="1" fillId="0" borderId="11" xfId="1" applyNumberFormat="1" applyBorder="1" applyAlignment="1">
      <alignment horizontal="center" vertical="center"/>
    </xf>
    <xf numFmtId="170" fontId="0" fillId="0" borderId="12" xfId="0" applyNumberFormat="1" applyBorder="1" applyAlignment="1">
      <alignment horizontal="center" vertical="center" wrapText="1"/>
    </xf>
    <xf numFmtId="171" fontId="0" fillId="0" borderId="11" xfId="0" applyNumberFormat="1" applyBorder="1" applyAlignment="1">
      <alignment horizontal="center" vertical="center" wrapText="1"/>
    </xf>
    <xf numFmtId="0" fontId="0" fillId="2" borderId="4" xfId="0" applyFill="1" applyBorder="1" applyAlignment="1">
      <alignment vertical="center"/>
    </xf>
    <xf numFmtId="0" fontId="0" fillId="0" borderId="13" xfId="0" applyBorder="1" applyAlignment="1">
      <alignment vertical="center"/>
    </xf>
    <xf numFmtId="165" fontId="0" fillId="0" borderId="14" xfId="0" applyNumberFormat="1" applyBorder="1" applyAlignment="1">
      <alignment horizontal="center" vertical="center"/>
    </xf>
    <xf numFmtId="166" fontId="0" fillId="0" borderId="15" xfId="0" applyNumberFormat="1" applyBorder="1" applyAlignment="1">
      <alignment horizontal="center" vertical="center"/>
    </xf>
    <xf numFmtId="167" fontId="0" fillId="0" borderId="15" xfId="0" applyNumberFormat="1" applyBorder="1" applyAlignment="1">
      <alignment horizontal="center" vertical="center"/>
    </xf>
    <xf numFmtId="168" fontId="0" fillId="0" borderId="15" xfId="0" applyNumberFormat="1" applyBorder="1" applyAlignment="1">
      <alignment horizontal="center" vertical="center"/>
    </xf>
    <xf numFmtId="169" fontId="1" fillId="0" borderId="16" xfId="1" applyNumberFormat="1" applyBorder="1" applyAlignment="1">
      <alignment horizontal="center" vertical="center"/>
    </xf>
    <xf numFmtId="170" fontId="0" fillId="0" borderId="14" xfId="0" applyNumberFormat="1" applyBorder="1" applyAlignment="1">
      <alignment horizontal="center" vertical="center"/>
    </xf>
    <xf numFmtId="171" fontId="0" fillId="0" borderId="16" xfId="0" applyNumberFormat="1" applyBorder="1" applyAlignment="1">
      <alignment horizontal="center" vertical="center"/>
    </xf>
    <xf numFmtId="0" fontId="0" fillId="0" borderId="17" xfId="0" applyBorder="1" applyAlignment="1">
      <alignment vertical="center"/>
    </xf>
    <xf numFmtId="165" fontId="0" fillId="0" borderId="18" xfId="0" applyNumberFormat="1" applyBorder="1" applyAlignment="1">
      <alignment horizontal="center" vertical="center"/>
    </xf>
    <xf numFmtId="166" fontId="0" fillId="0" borderId="19" xfId="0" applyNumberFormat="1" applyBorder="1" applyAlignment="1">
      <alignment horizontal="center" vertical="center"/>
    </xf>
    <xf numFmtId="167" fontId="0" fillId="0" borderId="19" xfId="0" applyNumberFormat="1" applyBorder="1" applyAlignment="1">
      <alignment horizontal="center" vertical="center"/>
    </xf>
    <xf numFmtId="168" fontId="0" fillId="0" borderId="19" xfId="0" applyNumberFormat="1" applyBorder="1" applyAlignment="1">
      <alignment horizontal="center" vertical="center"/>
    </xf>
    <xf numFmtId="169" fontId="1" fillId="0" borderId="20" xfId="1" applyNumberFormat="1" applyBorder="1" applyAlignment="1">
      <alignment horizontal="center" vertical="center"/>
    </xf>
    <xf numFmtId="170" fontId="0" fillId="0" borderId="18" xfId="0" applyNumberFormat="1" applyBorder="1" applyAlignment="1">
      <alignment horizontal="center" vertical="center"/>
    </xf>
    <xf numFmtId="171" fontId="0" fillId="0" borderId="20" xfId="0" applyNumberFormat="1" applyBorder="1" applyAlignment="1">
      <alignment horizontal="center" vertical="center"/>
    </xf>
    <xf numFmtId="0" fontId="0" fillId="0" borderId="21" xfId="0" applyBorder="1" applyAlignment="1">
      <alignment vertical="center"/>
    </xf>
    <xf numFmtId="0" fontId="0" fillId="2" borderId="22" xfId="0" applyFill="1" applyBorder="1" applyAlignment="1">
      <alignment vertical="center"/>
    </xf>
    <xf numFmtId="0" fontId="0" fillId="2" borderId="23" xfId="0" applyFill="1" applyBorder="1" applyAlignment="1">
      <alignment vertical="center"/>
    </xf>
    <xf numFmtId="0" fontId="0" fillId="2" borderId="24" xfId="0" applyFill="1" applyBorder="1" applyAlignment="1">
      <alignment vertical="center"/>
    </xf>
    <xf numFmtId="165" fontId="0" fillId="0" borderId="25" xfId="0" applyNumberFormat="1" applyBorder="1" applyAlignment="1">
      <alignment horizontal="center" vertical="center"/>
    </xf>
    <xf numFmtId="166" fontId="0" fillId="0" borderId="26" xfId="0" applyNumberFormat="1" applyBorder="1" applyAlignment="1">
      <alignment horizontal="center" vertical="center"/>
    </xf>
    <xf numFmtId="167" fontId="0" fillId="0" borderId="26" xfId="0" applyNumberFormat="1" applyBorder="1" applyAlignment="1">
      <alignment horizontal="center" vertical="center"/>
    </xf>
    <xf numFmtId="168" fontId="0" fillId="0" borderId="26" xfId="0" applyNumberFormat="1" applyBorder="1" applyAlignment="1">
      <alignment horizontal="center" vertical="center"/>
    </xf>
    <xf numFmtId="169" fontId="1" fillId="0" borderId="27" xfId="1" applyNumberFormat="1" applyBorder="1" applyAlignment="1">
      <alignment horizontal="center" vertical="center"/>
    </xf>
    <xf numFmtId="170" fontId="0" fillId="0" borderId="25" xfId="0" applyNumberFormat="1" applyBorder="1" applyAlignment="1">
      <alignment horizontal="center" vertical="center"/>
    </xf>
    <xf numFmtId="171" fontId="0" fillId="0" borderId="27" xfId="0" applyNumberForma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14" fontId="2" fillId="0" borderId="27" xfId="0" applyNumberFormat="1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14" fontId="2" fillId="0" borderId="30" xfId="0" applyNumberFormat="1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0" fillId="0" borderId="32" xfId="0" applyBorder="1"/>
    <xf numFmtId="14" fontId="0" fillId="0" borderId="0" xfId="0" applyNumberFormat="1"/>
    <xf numFmtId="0" fontId="0" fillId="0" borderId="28" xfId="0" applyBorder="1"/>
    <xf numFmtId="14" fontId="0" fillId="0" borderId="32" xfId="0" applyNumberFormat="1" applyBorder="1"/>
    <xf numFmtId="0" fontId="0" fillId="0" borderId="3" xfId="0" applyBorder="1"/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</cellXfs>
  <cellStyles count="2">
    <cellStyle name="Monétaire" xfId="1" builtinId="4"/>
    <cellStyle name="Normal" xfId="0" builtinId="0"/>
  </cellStyles>
  <dxfs count="15">
    <dxf>
      <numFmt numFmtId="171" formatCode="0.00&quot; €/km&quot;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170" formatCode="0.00&quot; €/h&quot;"/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9" formatCode="#,##0.00\ &quot;€&quot;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168" formatCode="0&quot; kg&quot;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7" formatCode="0&quot; km&quot;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6" formatCode="0&quot; min&quot;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5" formatCode="0&quot; h&quot;"/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9" formatCode="dd/mm/yyyy"/>
    </dxf>
    <dxf>
      <alignment horizontal="general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/>
        <vertical/>
        <horizontal/>
      </border>
    </dxf>
    <dxf>
      <border outline="0">
        <bottom style="medium">
          <color auto="1"/>
        </bottom>
      </border>
    </dxf>
    <dxf>
      <border outline="0">
        <right style="medium">
          <color auto="1"/>
        </right>
        <top style="medium">
          <color auto="1"/>
        </top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dc532a8e27bb33c0/Documents/Bilan%20transport.xlsx" TargetMode="External"/><Relationship Id="rId1" Type="http://schemas.openxmlformats.org/officeDocument/2006/relationships/externalLinkPath" Target="https://d.docs.live.net/dc532a8e27bb33c0/Documents/Bilan%20transpo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CAPITULATIF"/>
      <sheetName val="REVISION"/>
      <sheetName val="TRAIN"/>
      <sheetName val="METRO"/>
      <sheetName val="BUS"/>
      <sheetName val="FIESTA"/>
      <sheetName val="AVION"/>
      <sheetName val="TAXI"/>
      <sheetName val="MARCH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1" xr16:uid="{266E2497-AD1F-45DD-8CF6-AF23510D4718}" autoFormatId="16" applyNumberFormats="0" applyBorderFormats="0" applyFontFormats="0" applyPatternFormats="0" applyAlignmentFormats="0" applyWidthHeightFormats="0">
  <queryTableRefresh nextId="23">
    <queryTableFields count="14">
      <queryTableField id="1" name="Départ" tableColumnId="1"/>
      <queryTableField id="2" name="Arrivé" tableColumnId="2"/>
      <queryTableField id="3" name="Train" tableColumnId="3"/>
      <queryTableField id="4" name="Société" tableColumnId="4"/>
      <queryTableField id="5" name="Classe" tableColumnId="5"/>
      <queryTableField id="6" name="Date" tableColumnId="6"/>
      <queryTableField id="7" name="Année" tableColumnId="7"/>
      <queryTableField id="16" name="Heures" tableColumnId="8"/>
      <queryTableField id="17" name="Minutes" tableColumnId="9"/>
      <queryTableField id="18" name="Distance (km)" tableColumnId="10"/>
      <queryTableField id="19" name="CO2 (kg)" tableColumnId="11"/>
      <queryTableField id="20" name="Prix (€)" tableColumnId="12"/>
      <queryTableField id="21" name="Prix horaire (€ / h)" tableColumnId="13"/>
      <queryTableField id="22" name="Prix au kilomètre (€ / km)" tableColumnId="1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DBAFE50-D7CB-44F8-9E55-BD3CF4CEF93F}" name="train" displayName="train" ref="B11:O78" tableType="queryTable" totalsRowShown="0">
  <autoFilter ref="B11:O78" xr:uid="{CDBAFE50-D7CB-44F8-9E55-BD3CF4CEF93F}"/>
  <tableColumns count="14">
    <tableColumn id="1" xr3:uid="{9FC15DAE-1869-4F2B-B1F2-DC8350871253}" uniqueName="1" name="Départ" queryTableFieldId="1" dataDxfId="14"/>
    <tableColumn id="2" xr3:uid="{8252492B-150C-42F7-B3D3-3FFA31A0C583}" uniqueName="2" name="Arrivé" queryTableFieldId="2" dataDxfId="13"/>
    <tableColumn id="3" xr3:uid="{4ACCBF7E-4235-46C2-9CFA-8632796EC513}" uniqueName="3" name="Train" queryTableFieldId="3" dataDxfId="12"/>
    <tableColumn id="4" xr3:uid="{8C1F79FA-340D-47F2-9845-DF9F3DEAD560}" uniqueName="4" name="Société" queryTableFieldId="4" dataDxfId="11"/>
    <tableColumn id="5" xr3:uid="{7C13F993-5716-40AC-A694-A8C4096E3770}" uniqueName="5" name="Classe" queryTableFieldId="5"/>
    <tableColumn id="6" xr3:uid="{119BB0E8-E1AE-40C1-8B5F-A990768A2D4A}" uniqueName="6" name="Date" queryTableFieldId="6" dataDxfId="7"/>
    <tableColumn id="7" xr3:uid="{7B20C28F-815E-4743-AD9A-361E026F47FC}" uniqueName="7" name="Année" queryTableFieldId="7"/>
    <tableColumn id="8" xr3:uid="{D1CB9039-448A-41D2-9441-5B59E33E9F7D}" uniqueName="8" name="Heures" queryTableFieldId="16"/>
    <tableColumn id="9" xr3:uid="{15CC2111-0C71-4F03-AB4B-91F5FBDB4C19}" uniqueName="9" name="Minutes" queryTableFieldId="17"/>
    <tableColumn id="10" xr3:uid="{7B4FA037-266C-4223-B476-10B5FAC755B9}" uniqueName="10" name="Distance (km)" queryTableFieldId="18"/>
    <tableColumn id="11" xr3:uid="{21FBEB59-B06D-497B-81C4-CC8989F85AB3}" uniqueName="11" name="CO2 (kg)" queryTableFieldId="19"/>
    <tableColumn id="12" xr3:uid="{DE7E5D62-FA90-4C02-980D-199B94694382}" uniqueName="12" name="Prix (€)" queryTableFieldId="20"/>
    <tableColumn id="13" xr3:uid="{B3EC35FC-8AEC-466E-A324-8BB4DE7FB6EC}" uniqueName="13" name="Prix horaire (€ / h)" queryTableFieldId="21"/>
    <tableColumn id="14" xr3:uid="{F9DE07F7-ACBA-449B-9E32-7561A2E2EDB6}" uniqueName="14" name="Prix au kilomètre (€ / km)" queryTableFieldId="22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40C5BFB-E48A-44DC-922A-C40E381AEA5A}" name="Train_T" displayName="Train_T" ref="H6:O10" totalsRowShown="0" headerRowBorderDxfId="9" tableBorderDxfId="10">
  <tableColumns count="8">
    <tableColumn id="1" xr3:uid="{94DEA68D-D45F-4E36-A64C-D134890D0CC1}" name="Année" dataDxfId="8"/>
    <tableColumn id="9" xr3:uid="{3266B4C2-426E-495F-869B-7A8E250240A8}" name="Heures" dataDxfId="6">
      <calculatedColumnFormula>SUMIF([1]!Train[Année],H7,[1]!Train[Heures])+QUOTIENT(SUMIF([1]!Train[Année],H7,[1]!Train[Minutes]),60)</calculatedColumnFormula>
    </tableColumn>
    <tableColumn id="10" xr3:uid="{DACD7AA8-D898-4176-933D-FCB2E1C8ECEC}" name="Minutes" dataDxfId="5">
      <calculatedColumnFormula>MOD(SUMIF([1]!Train[Année],H7,[1]!Train[Minutes]),60)</calculatedColumnFormula>
    </tableColumn>
    <tableColumn id="11" xr3:uid="{FA829E39-D4BF-4E8B-9F0C-9A2AFC662511}" name="Distance (km)" dataDxfId="4">
      <calculatedColumnFormula>SUMIF([1]!Train[Année],H7,[1]!Train[Distance (km)])</calculatedColumnFormula>
    </tableColumn>
    <tableColumn id="12" xr3:uid="{CECE61C7-E915-4108-90D9-7418FD5D84D6}" name="CO2 (kg)" dataDxfId="3">
      <calculatedColumnFormula>SUMIF([1]!Train[Année],H7,[1]!Train[CO2 (kg)])</calculatedColumnFormula>
    </tableColumn>
    <tableColumn id="13" xr3:uid="{304691E3-BD67-493C-8C67-2808E63311A6}" name="Prix (€)" dataDxfId="2" dataCellStyle="Monétaire">
      <calculatedColumnFormula>SUMIF([1]!Train[Année],H7,[1]!Train[Prix (€)])</calculatedColumnFormula>
    </tableColumn>
    <tableColumn id="14" xr3:uid="{C78B14A7-4E11-4E45-88E5-B584955C4C53}" name="Prix horaire (€ / h)" dataDxfId="1">
      <calculatedColumnFormula>AVERAGEIF([1]!Train[Année],H7,[1]!Train[Prix horaire (€ / h)])</calculatedColumnFormula>
    </tableColumn>
    <tableColumn id="15" xr3:uid="{88C862A2-39BD-43BC-B01C-91535BC97E22}" name="Prix au kilomètre (€ / km)" dataDxfId="0">
      <calculatedColumnFormula>AVERAGEIF([1]!Train[Année],H7,[1]!Train[Prix au kilomètre (€ / km)])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77EE68-CFF3-4537-BFC5-79F7B893AD05}">
  <dimension ref="B3:O83"/>
  <sheetViews>
    <sheetView tabSelected="1" workbookViewId="0">
      <selection activeCell="L27" sqref="L27"/>
    </sheetView>
  </sheetViews>
  <sheetFormatPr baseColWidth="10" defaultRowHeight="15" x14ac:dyDescent="0.25"/>
  <cols>
    <col min="2" max="2" width="23.28515625" bestFit="1" customWidth="1"/>
    <col min="3" max="3" width="22.42578125" bestFit="1" customWidth="1"/>
    <col min="4" max="4" width="12.28515625" bestFit="1" customWidth="1"/>
    <col min="5" max="5" width="10.140625" bestFit="1" customWidth="1"/>
    <col min="6" max="6" width="9.42578125" bestFit="1" customWidth="1"/>
    <col min="7" max="7" width="10.42578125" bestFit="1" customWidth="1"/>
    <col min="8" max="8" width="9" bestFit="1" customWidth="1"/>
    <col min="9" max="9" width="15.5703125" customWidth="1"/>
    <col min="10" max="10" width="13" customWidth="1"/>
    <col min="11" max="11" width="17.42578125" customWidth="1"/>
    <col min="12" max="12" width="13.7109375" customWidth="1"/>
    <col min="13" max="13" width="14.7109375" customWidth="1"/>
    <col min="14" max="14" width="23.42578125" customWidth="1"/>
    <col min="15" max="15" width="25.85546875" bestFit="1" customWidth="1"/>
  </cols>
  <sheetData>
    <row r="3" spans="2:15" ht="15.75" thickBot="1" x14ac:dyDescent="0.3"/>
    <row r="4" spans="2:15" ht="15.75" thickBot="1" x14ac:dyDescent="0.3">
      <c r="B4" s="60" t="s">
        <v>0</v>
      </c>
      <c r="C4" s="61"/>
      <c r="D4" s="61"/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</row>
    <row r="5" spans="2:15" x14ac:dyDescent="0.25">
      <c r="B5" s="1"/>
      <c r="C5" s="2"/>
      <c r="D5" s="2"/>
      <c r="E5" s="2"/>
      <c r="F5" s="2"/>
      <c r="G5" s="3"/>
      <c r="H5" s="4" t="s">
        <v>1</v>
      </c>
      <c r="I5" s="5">
        <f>SUM(train[Heures])+QUOTIENT(SUM(train[Minutes]),60)</f>
        <v>137</v>
      </c>
      <c r="J5" s="6">
        <f>MOD(SUM(train[Minutes]),60)</f>
        <v>55</v>
      </c>
      <c r="K5" s="7">
        <f>SUM(train[Distance (km)])</f>
        <v>21143</v>
      </c>
      <c r="L5" s="8">
        <f>SUM(train[CO2 (kg)])</f>
        <v>105</v>
      </c>
      <c r="M5" s="9">
        <f>SUM(train[Prix (€)])</f>
        <v>2639.3</v>
      </c>
      <c r="N5" s="10">
        <f>AVERAGE(train[Prix horaire (€ / h)])</f>
        <v>18.975223880597017</v>
      </c>
      <c r="O5" s="11">
        <f>AVERAGE(train[Prix au kilomètre (€ / km)])</f>
        <v>0.1276119402985075</v>
      </c>
    </row>
    <row r="6" spans="2:15" ht="15.75" thickBot="1" x14ac:dyDescent="0.3">
      <c r="B6" s="1"/>
      <c r="C6" s="2"/>
      <c r="D6" s="2"/>
      <c r="E6" s="2"/>
      <c r="F6" s="2"/>
      <c r="G6" s="12"/>
      <c r="H6" s="13" t="s">
        <v>2</v>
      </c>
      <c r="I6" s="14" t="s">
        <v>3</v>
      </c>
      <c r="J6" s="15" t="s">
        <v>4</v>
      </c>
      <c r="K6" s="16" t="s">
        <v>5</v>
      </c>
      <c r="L6" s="17" t="s">
        <v>6</v>
      </c>
      <c r="M6" s="18" t="s">
        <v>7</v>
      </c>
      <c r="N6" s="19" t="s">
        <v>8</v>
      </c>
      <c r="O6" s="20" t="s">
        <v>9</v>
      </c>
    </row>
    <row r="7" spans="2:15" x14ac:dyDescent="0.25">
      <c r="B7" s="1"/>
      <c r="C7" s="2"/>
      <c r="D7" s="2"/>
      <c r="E7" s="2"/>
      <c r="F7" s="2"/>
      <c r="G7" s="21"/>
      <c r="H7" s="22">
        <v>2022</v>
      </c>
      <c r="I7" s="23">
        <f>SUMIF(train[Année],H7,train[Heures])+QUOTIENT(SUMIF(train[Année],H7,train[Minutes]),60)</f>
        <v>9</v>
      </c>
      <c r="J7" s="24">
        <f>MOD(SUMIF(train[Année],H7,train[Minutes]),60)</f>
        <v>34</v>
      </c>
      <c r="K7" s="25">
        <f>SUMIF(train[Année],H7,train[Distance (km)])</f>
        <v>1758</v>
      </c>
      <c r="L7" s="26">
        <f>SUMIF(train[Année],H7,train[CO2 (kg)])</f>
        <v>4</v>
      </c>
      <c r="M7" s="27">
        <f>SUMIF(train[Année],H7,train[Prix (€)])</f>
        <v>306</v>
      </c>
      <c r="N7" s="28">
        <f>AVERAGEIF(train[Année],H7,train[Prix horaire (€ / h)])</f>
        <v>32.9</v>
      </c>
      <c r="O7" s="29">
        <f>AVERAGEIF(train[Année],H7,train[Prix au kilomètre (€ / km)])</f>
        <v>0.17250000000000001</v>
      </c>
    </row>
    <row r="8" spans="2:15" x14ac:dyDescent="0.25">
      <c r="B8" s="1"/>
      <c r="C8" s="2"/>
      <c r="D8" s="2"/>
      <c r="E8" s="2"/>
      <c r="F8" s="2"/>
      <c r="G8" s="21"/>
      <c r="H8" s="30">
        <v>2023</v>
      </c>
      <c r="I8" s="31">
        <f>SUMIF(train[Année],H8,train[Heures])+QUOTIENT(SUMIF(train[Année],H8,train[Minutes]),60)</f>
        <v>68</v>
      </c>
      <c r="J8" s="32">
        <f>MOD(SUMIF(train[Année],H8,train[Minutes]),60)</f>
        <v>39</v>
      </c>
      <c r="K8" s="33">
        <f>SUMIF(train[Année],H8,train[Distance (km)])</f>
        <v>10895</v>
      </c>
      <c r="L8" s="34">
        <f>SUMIF(train[Année],H8,train[CO2 (kg)])</f>
        <v>60</v>
      </c>
      <c r="M8" s="35">
        <f>SUMIF(train[Année],H8,train[Prix (€)])</f>
        <v>1294.7</v>
      </c>
      <c r="N8" s="36">
        <f>AVERAGEIF(train[Année],H8,train[Prix horaire (€ / h)])</f>
        <v>17.647368421052636</v>
      </c>
      <c r="O8" s="37">
        <f>AVERAGEIF(train[Année],H8,train[Prix au kilomètre (€ / km)])</f>
        <v>0.12315789473684215</v>
      </c>
    </row>
    <row r="9" spans="2:15" x14ac:dyDescent="0.25">
      <c r="B9" s="1"/>
      <c r="C9" s="2"/>
      <c r="D9" s="2"/>
      <c r="E9" s="2"/>
      <c r="F9" s="2"/>
      <c r="G9" s="21"/>
      <c r="H9" s="38">
        <v>2024</v>
      </c>
      <c r="I9" s="31">
        <f>SUMIF(train[Année],H9,train[Heures])+QUOTIENT(SUMIF(train[Année],H9,train[Minutes]),60)</f>
        <v>59</v>
      </c>
      <c r="J9" s="32">
        <f>MOD(SUMIF(train[Année],H9,train[Minutes]),60)</f>
        <v>42</v>
      </c>
      <c r="K9" s="33">
        <f>SUMIF(train[Année],H9,train[Distance (km)])</f>
        <v>8490</v>
      </c>
      <c r="L9" s="34">
        <f>SUMIF(train[Année],H9,train[CO2 (kg)])</f>
        <v>41</v>
      </c>
      <c r="M9" s="35">
        <f>SUMIF(train[Année],H9,train[Prix (€)])</f>
        <v>1038.5999999999999</v>
      </c>
      <c r="N9" s="36">
        <f>AVERAGEIF(train[Année],H9,train[Prix horaire (€ / h)])</f>
        <v>18.765600000000003</v>
      </c>
      <c r="O9" s="37">
        <f>AVERAGEIF(train[Année],H9,train[Prix au kilomètre (€ / km)])</f>
        <v>0.12720000000000001</v>
      </c>
    </row>
    <row r="10" spans="2:15" ht="15.75" thickBot="1" x14ac:dyDescent="0.3">
      <c r="B10" s="39"/>
      <c r="C10" s="40"/>
      <c r="D10" s="40"/>
      <c r="E10" s="40"/>
      <c r="F10" s="40"/>
      <c r="G10" s="41"/>
      <c r="H10" s="38">
        <v>2025</v>
      </c>
      <c r="I10" s="42">
        <f>SUMIF(train[Année],H10,train[Heures])+QUOTIENT(SUMIF(train[Année],H10,train[Minutes]),60)</f>
        <v>0</v>
      </c>
      <c r="J10" s="43">
        <f>MOD(SUMIF(train[Année],H10,train[Minutes]),60)</f>
        <v>0</v>
      </c>
      <c r="K10" s="44">
        <f>SUMIF(train[Année],H10,train[Distance (km)])</f>
        <v>0</v>
      </c>
      <c r="L10" s="45">
        <f>SUMIF(train[Année],H10,train[CO2 (kg)])</f>
        <v>0</v>
      </c>
      <c r="M10" s="46">
        <f>SUMIF(train[Année],H10,train[Prix (€)])</f>
        <v>0</v>
      </c>
      <c r="N10" s="47" t="e">
        <f>AVERAGEIF(train[Année],H10,train[Prix horaire (€ / h)])</f>
        <v>#DIV/0!</v>
      </c>
      <c r="O10" s="48" t="e">
        <f>AVERAGEIF(train[Année],H10,train[Prix au kilomètre (€ / km)])</f>
        <v>#DIV/0!</v>
      </c>
    </row>
    <row r="11" spans="2:15" ht="15.75" thickBot="1" x14ac:dyDescent="0.3">
      <c r="B11" t="s">
        <v>10</v>
      </c>
      <c r="C11" t="s">
        <v>14</v>
      </c>
      <c r="D11" t="s">
        <v>15</v>
      </c>
      <c r="E11" t="s">
        <v>11</v>
      </c>
      <c r="F11" t="s">
        <v>12</v>
      </c>
      <c r="G11" t="s">
        <v>13</v>
      </c>
      <c r="H11" t="s">
        <v>2</v>
      </c>
      <c r="I11" t="s">
        <v>3</v>
      </c>
      <c r="J11" t="s">
        <v>4</v>
      </c>
      <c r="K11" t="s">
        <v>5</v>
      </c>
      <c r="L11" t="s">
        <v>6</v>
      </c>
      <c r="M11" t="s">
        <v>7</v>
      </c>
      <c r="N11" t="s">
        <v>8</v>
      </c>
      <c r="O11" t="s">
        <v>9</v>
      </c>
    </row>
    <row r="12" spans="2:15" x14ac:dyDescent="0.25">
      <c r="B12" s="57" t="s">
        <v>16</v>
      </c>
      <c r="C12" s="55" t="s">
        <v>17</v>
      </c>
      <c r="D12" s="55" t="s">
        <v>18</v>
      </c>
      <c r="E12" s="55" t="s">
        <v>19</v>
      </c>
      <c r="F12" s="55">
        <v>2</v>
      </c>
      <c r="G12" s="58">
        <v>44853</v>
      </c>
      <c r="H12" s="55">
        <v>2022</v>
      </c>
      <c r="I12">
        <v>2</v>
      </c>
      <c r="J12">
        <v>41</v>
      </c>
      <c r="K12">
        <v>434</v>
      </c>
      <c r="L12">
        <v>1</v>
      </c>
      <c r="M12">
        <v>49</v>
      </c>
      <c r="N12">
        <v>18.260000000000002</v>
      </c>
      <c r="O12">
        <v>0.11</v>
      </c>
    </row>
    <row r="13" spans="2:15" x14ac:dyDescent="0.25">
      <c r="B13" s="59" t="s">
        <v>17</v>
      </c>
      <c r="C13" t="s">
        <v>16</v>
      </c>
      <c r="D13" t="s">
        <v>18</v>
      </c>
      <c r="E13" t="s">
        <v>19</v>
      </c>
      <c r="F13">
        <v>2</v>
      </c>
      <c r="G13" s="56">
        <v>44905</v>
      </c>
      <c r="H13">
        <v>2022</v>
      </c>
      <c r="I13">
        <v>2</v>
      </c>
      <c r="J13">
        <v>30</v>
      </c>
      <c r="K13">
        <v>434</v>
      </c>
      <c r="L13">
        <v>1</v>
      </c>
      <c r="M13">
        <v>49</v>
      </c>
      <c r="N13">
        <v>19.600000000000001</v>
      </c>
      <c r="O13">
        <v>0.11</v>
      </c>
    </row>
    <row r="14" spans="2:15" x14ac:dyDescent="0.25">
      <c r="B14" s="59" t="s">
        <v>16</v>
      </c>
      <c r="C14" t="s">
        <v>17</v>
      </c>
      <c r="D14" t="s">
        <v>18</v>
      </c>
      <c r="E14" t="s">
        <v>20</v>
      </c>
      <c r="F14">
        <v>2</v>
      </c>
      <c r="G14" s="56">
        <v>44919</v>
      </c>
      <c r="H14">
        <v>2022</v>
      </c>
      <c r="I14">
        <v>2</v>
      </c>
      <c r="J14">
        <v>21</v>
      </c>
      <c r="K14">
        <v>434</v>
      </c>
      <c r="L14">
        <v>1</v>
      </c>
      <c r="M14">
        <v>129</v>
      </c>
      <c r="N14">
        <v>54.89</v>
      </c>
      <c r="O14">
        <v>0.3</v>
      </c>
    </row>
    <row r="15" spans="2:15" x14ac:dyDescent="0.25">
      <c r="B15" s="59" t="s">
        <v>21</v>
      </c>
      <c r="C15" t="s">
        <v>22</v>
      </c>
      <c r="D15" t="s">
        <v>18</v>
      </c>
      <c r="E15" t="s">
        <v>23</v>
      </c>
      <c r="F15">
        <v>2</v>
      </c>
      <c r="G15" s="56">
        <v>44919</v>
      </c>
      <c r="H15">
        <v>2022</v>
      </c>
      <c r="I15">
        <v>2</v>
      </c>
      <c r="J15">
        <v>2</v>
      </c>
      <c r="K15">
        <v>456</v>
      </c>
      <c r="L15">
        <v>1</v>
      </c>
      <c r="M15">
        <v>79</v>
      </c>
      <c r="N15">
        <v>38.85</v>
      </c>
      <c r="O15">
        <v>0.17</v>
      </c>
    </row>
    <row r="16" spans="2:15" x14ac:dyDescent="0.25">
      <c r="B16" s="59" t="s">
        <v>17</v>
      </c>
      <c r="C16" t="s">
        <v>16</v>
      </c>
      <c r="D16" t="s">
        <v>18</v>
      </c>
      <c r="E16" t="s">
        <v>19</v>
      </c>
      <c r="F16">
        <v>2</v>
      </c>
      <c r="G16" s="56">
        <v>44938</v>
      </c>
      <c r="H16">
        <v>2023</v>
      </c>
      <c r="I16">
        <v>2</v>
      </c>
      <c r="J16">
        <v>30</v>
      </c>
      <c r="K16">
        <v>434</v>
      </c>
      <c r="L16">
        <v>1</v>
      </c>
      <c r="M16">
        <v>49</v>
      </c>
      <c r="N16">
        <v>19.600000000000001</v>
      </c>
      <c r="O16">
        <v>0.11</v>
      </c>
    </row>
    <row r="17" spans="2:15" x14ac:dyDescent="0.25">
      <c r="B17" s="59" t="s">
        <v>16</v>
      </c>
      <c r="C17" t="s">
        <v>17</v>
      </c>
      <c r="D17" t="s">
        <v>18</v>
      </c>
      <c r="E17" t="s">
        <v>19</v>
      </c>
      <c r="F17">
        <v>2</v>
      </c>
      <c r="G17" s="56">
        <v>44954</v>
      </c>
      <c r="H17">
        <v>2023</v>
      </c>
      <c r="I17">
        <v>2</v>
      </c>
      <c r="J17">
        <v>43</v>
      </c>
      <c r="K17">
        <v>434</v>
      </c>
      <c r="L17">
        <v>1</v>
      </c>
      <c r="M17">
        <v>49</v>
      </c>
      <c r="N17">
        <v>18.04</v>
      </c>
      <c r="O17">
        <v>0.11</v>
      </c>
    </row>
    <row r="18" spans="2:15" x14ac:dyDescent="0.25">
      <c r="B18" s="59" t="s">
        <v>17</v>
      </c>
      <c r="C18" t="s">
        <v>16</v>
      </c>
      <c r="D18" t="s">
        <v>18</v>
      </c>
      <c r="E18" t="s">
        <v>19</v>
      </c>
      <c r="F18">
        <v>2</v>
      </c>
      <c r="G18" s="56">
        <v>44982</v>
      </c>
      <c r="H18">
        <v>2023</v>
      </c>
      <c r="I18">
        <v>2</v>
      </c>
      <c r="J18">
        <v>30</v>
      </c>
      <c r="K18">
        <v>434</v>
      </c>
      <c r="L18">
        <v>1</v>
      </c>
      <c r="M18">
        <v>104</v>
      </c>
      <c r="N18">
        <v>41.6</v>
      </c>
      <c r="O18">
        <v>0.24</v>
      </c>
    </row>
    <row r="19" spans="2:15" x14ac:dyDescent="0.25">
      <c r="B19" s="59" t="s">
        <v>16</v>
      </c>
      <c r="C19" t="s">
        <v>17</v>
      </c>
      <c r="D19" t="s">
        <v>18</v>
      </c>
      <c r="E19" t="s">
        <v>19</v>
      </c>
      <c r="F19">
        <v>2</v>
      </c>
      <c r="G19" s="56">
        <v>44996</v>
      </c>
      <c r="H19">
        <v>2023</v>
      </c>
      <c r="I19">
        <v>2</v>
      </c>
      <c r="J19">
        <v>30</v>
      </c>
      <c r="K19">
        <v>434</v>
      </c>
      <c r="L19">
        <v>1</v>
      </c>
      <c r="M19">
        <v>49</v>
      </c>
      <c r="N19">
        <v>19.600000000000001</v>
      </c>
      <c r="O19">
        <v>0.11</v>
      </c>
    </row>
    <row r="20" spans="2:15" x14ac:dyDescent="0.25">
      <c r="B20" s="59" t="s">
        <v>17</v>
      </c>
      <c r="C20" t="s">
        <v>16</v>
      </c>
      <c r="D20" t="s">
        <v>18</v>
      </c>
      <c r="E20" t="s">
        <v>19</v>
      </c>
      <c r="F20">
        <v>2</v>
      </c>
      <c r="G20" s="56">
        <v>45010</v>
      </c>
      <c r="H20">
        <v>2023</v>
      </c>
      <c r="I20">
        <v>2</v>
      </c>
      <c r="J20">
        <v>30</v>
      </c>
      <c r="K20">
        <v>434</v>
      </c>
      <c r="L20">
        <v>1</v>
      </c>
      <c r="M20">
        <v>42</v>
      </c>
      <c r="N20">
        <v>16.8</v>
      </c>
      <c r="O20">
        <v>0.1</v>
      </c>
    </row>
    <row r="21" spans="2:15" x14ac:dyDescent="0.25">
      <c r="B21" s="59" t="s">
        <v>16</v>
      </c>
      <c r="C21" t="s">
        <v>17</v>
      </c>
      <c r="D21" t="s">
        <v>18</v>
      </c>
      <c r="E21" t="s">
        <v>19</v>
      </c>
      <c r="F21">
        <v>2</v>
      </c>
      <c r="G21" s="56">
        <v>45024</v>
      </c>
      <c r="H21">
        <v>2023</v>
      </c>
      <c r="I21">
        <v>2</v>
      </c>
      <c r="J21">
        <v>43</v>
      </c>
      <c r="K21">
        <v>434</v>
      </c>
      <c r="L21">
        <v>1</v>
      </c>
      <c r="M21">
        <v>59</v>
      </c>
      <c r="N21">
        <v>21.72</v>
      </c>
      <c r="O21">
        <v>0.14000000000000001</v>
      </c>
    </row>
    <row r="22" spans="2:15" x14ac:dyDescent="0.25">
      <c r="B22" s="59" t="s">
        <v>16</v>
      </c>
      <c r="C22" t="s">
        <v>17</v>
      </c>
      <c r="D22" t="s">
        <v>18</v>
      </c>
      <c r="E22" t="s">
        <v>19</v>
      </c>
      <c r="F22">
        <v>2</v>
      </c>
      <c r="G22" s="56">
        <v>45064</v>
      </c>
      <c r="H22">
        <v>2023</v>
      </c>
      <c r="I22">
        <v>2</v>
      </c>
      <c r="J22">
        <v>30</v>
      </c>
      <c r="K22">
        <v>434</v>
      </c>
      <c r="L22">
        <v>1</v>
      </c>
      <c r="M22">
        <v>59</v>
      </c>
      <c r="N22">
        <v>23.6</v>
      </c>
      <c r="O22">
        <v>0.14000000000000001</v>
      </c>
    </row>
    <row r="23" spans="2:15" x14ac:dyDescent="0.25">
      <c r="B23" s="59" t="s">
        <v>21</v>
      </c>
      <c r="C23" t="s">
        <v>24</v>
      </c>
      <c r="D23" t="s">
        <v>25</v>
      </c>
      <c r="E23" t="s">
        <v>26</v>
      </c>
      <c r="F23">
        <v>2</v>
      </c>
      <c r="G23" s="56">
        <v>45064</v>
      </c>
      <c r="H23">
        <v>2023</v>
      </c>
      <c r="I23">
        <v>2</v>
      </c>
      <c r="J23">
        <v>2</v>
      </c>
      <c r="K23">
        <v>245</v>
      </c>
      <c r="L23">
        <v>6</v>
      </c>
      <c r="M23">
        <v>17.899999999999999</v>
      </c>
      <c r="N23">
        <v>8.8000000000000007</v>
      </c>
      <c r="O23">
        <v>7.0000000000000007E-2</v>
      </c>
    </row>
    <row r="24" spans="2:15" x14ac:dyDescent="0.25">
      <c r="B24" s="59" t="s">
        <v>27</v>
      </c>
      <c r="C24" t="s">
        <v>22</v>
      </c>
      <c r="D24" t="s">
        <v>18</v>
      </c>
      <c r="E24" t="s">
        <v>19</v>
      </c>
      <c r="F24">
        <v>2</v>
      </c>
      <c r="G24" s="56">
        <v>45079</v>
      </c>
      <c r="H24">
        <v>2023</v>
      </c>
      <c r="I24">
        <v>2</v>
      </c>
      <c r="J24">
        <v>34</v>
      </c>
      <c r="K24">
        <v>456</v>
      </c>
      <c r="L24">
        <v>1</v>
      </c>
      <c r="M24">
        <v>58</v>
      </c>
      <c r="N24">
        <v>22.6</v>
      </c>
      <c r="O24">
        <v>0.13</v>
      </c>
    </row>
    <row r="25" spans="2:15" x14ac:dyDescent="0.25">
      <c r="B25" s="59" t="s">
        <v>28</v>
      </c>
      <c r="C25" t="s">
        <v>27</v>
      </c>
      <c r="D25" t="s">
        <v>18</v>
      </c>
      <c r="E25" t="s">
        <v>19</v>
      </c>
      <c r="F25">
        <v>2</v>
      </c>
      <c r="G25" s="56">
        <v>45081</v>
      </c>
      <c r="H25">
        <v>2023</v>
      </c>
      <c r="I25">
        <v>0</v>
      </c>
      <c r="J25">
        <v>59</v>
      </c>
      <c r="K25">
        <v>204</v>
      </c>
      <c r="L25">
        <v>0</v>
      </c>
      <c r="M25">
        <v>39</v>
      </c>
      <c r="N25">
        <v>39.659999999999997</v>
      </c>
      <c r="O25">
        <v>0.19</v>
      </c>
    </row>
    <row r="26" spans="2:15" x14ac:dyDescent="0.25">
      <c r="B26" s="59" t="s">
        <v>17</v>
      </c>
      <c r="C26" t="s">
        <v>16</v>
      </c>
      <c r="D26" t="s">
        <v>18</v>
      </c>
      <c r="E26" t="s">
        <v>19</v>
      </c>
      <c r="F26">
        <v>2</v>
      </c>
      <c r="G26" s="56">
        <v>45087</v>
      </c>
      <c r="H26">
        <v>2023</v>
      </c>
      <c r="I26">
        <v>2</v>
      </c>
      <c r="J26">
        <v>30</v>
      </c>
      <c r="K26">
        <v>434</v>
      </c>
      <c r="L26">
        <v>1</v>
      </c>
      <c r="M26">
        <v>50</v>
      </c>
      <c r="N26">
        <v>20</v>
      </c>
      <c r="O26">
        <v>0.12</v>
      </c>
    </row>
    <row r="27" spans="2:15" x14ac:dyDescent="0.25">
      <c r="B27" s="59" t="s">
        <v>16</v>
      </c>
      <c r="C27" t="s">
        <v>17</v>
      </c>
      <c r="D27" t="s">
        <v>18</v>
      </c>
      <c r="E27" t="s">
        <v>19</v>
      </c>
      <c r="F27">
        <v>2</v>
      </c>
      <c r="G27" s="56">
        <v>45101</v>
      </c>
      <c r="H27">
        <v>2023</v>
      </c>
      <c r="I27">
        <v>2</v>
      </c>
      <c r="J27">
        <v>30</v>
      </c>
      <c r="K27">
        <v>434</v>
      </c>
      <c r="L27">
        <v>1</v>
      </c>
      <c r="M27">
        <v>47</v>
      </c>
      <c r="N27">
        <v>18.8</v>
      </c>
      <c r="O27">
        <v>0.11</v>
      </c>
    </row>
    <row r="28" spans="2:15" x14ac:dyDescent="0.25">
      <c r="B28" t="s">
        <v>17</v>
      </c>
      <c r="C28" t="s">
        <v>16</v>
      </c>
      <c r="D28" t="s">
        <v>18</v>
      </c>
      <c r="E28" t="s">
        <v>19</v>
      </c>
      <c r="F28">
        <v>2</v>
      </c>
      <c r="G28" s="56">
        <v>45108</v>
      </c>
      <c r="H28">
        <v>2023</v>
      </c>
      <c r="I28">
        <v>2</v>
      </c>
      <c r="J28">
        <v>28</v>
      </c>
      <c r="K28">
        <v>434</v>
      </c>
      <c r="L28">
        <v>1</v>
      </c>
      <c r="M28">
        <v>47</v>
      </c>
      <c r="N28">
        <v>19.05</v>
      </c>
      <c r="O28">
        <v>0.11</v>
      </c>
    </row>
    <row r="29" spans="2:15" x14ac:dyDescent="0.25">
      <c r="B29" t="s">
        <v>16</v>
      </c>
      <c r="C29" t="s">
        <v>17</v>
      </c>
      <c r="D29" t="s">
        <v>18</v>
      </c>
      <c r="E29" t="s">
        <v>19</v>
      </c>
      <c r="F29">
        <v>2</v>
      </c>
      <c r="G29" s="56">
        <v>45134</v>
      </c>
      <c r="H29">
        <v>2023</v>
      </c>
      <c r="I29">
        <v>2</v>
      </c>
      <c r="J29">
        <v>37</v>
      </c>
      <c r="K29">
        <v>434</v>
      </c>
      <c r="L29">
        <v>1</v>
      </c>
      <c r="M29">
        <v>39</v>
      </c>
      <c r="N29">
        <v>14.9</v>
      </c>
      <c r="O29">
        <v>0.09</v>
      </c>
    </row>
    <row r="30" spans="2:15" x14ac:dyDescent="0.25">
      <c r="B30" t="s">
        <v>27</v>
      </c>
      <c r="C30" t="s">
        <v>29</v>
      </c>
      <c r="D30" t="s">
        <v>25</v>
      </c>
      <c r="E30" t="s">
        <v>26</v>
      </c>
      <c r="F30">
        <v>2</v>
      </c>
      <c r="G30" s="56">
        <v>45134</v>
      </c>
      <c r="H30">
        <v>2023</v>
      </c>
      <c r="I30">
        <v>1</v>
      </c>
      <c r="J30">
        <v>54</v>
      </c>
      <c r="K30">
        <v>277</v>
      </c>
      <c r="L30">
        <v>7</v>
      </c>
      <c r="M30">
        <v>7.7</v>
      </c>
      <c r="N30">
        <v>4.05</v>
      </c>
      <c r="O30">
        <v>0.03</v>
      </c>
    </row>
    <row r="31" spans="2:15" x14ac:dyDescent="0.25">
      <c r="B31" t="s">
        <v>24</v>
      </c>
      <c r="C31" t="s">
        <v>28</v>
      </c>
      <c r="D31" t="s">
        <v>25</v>
      </c>
      <c r="E31" t="s">
        <v>19</v>
      </c>
      <c r="F31">
        <v>2</v>
      </c>
      <c r="G31" s="56">
        <v>45137</v>
      </c>
      <c r="H31">
        <v>2023</v>
      </c>
      <c r="I31">
        <v>0</v>
      </c>
      <c r="J31">
        <v>33</v>
      </c>
      <c r="K31">
        <v>55</v>
      </c>
      <c r="L31">
        <v>1</v>
      </c>
      <c r="M31">
        <v>7.7</v>
      </c>
      <c r="N31">
        <v>14</v>
      </c>
      <c r="O31">
        <v>0.14000000000000001</v>
      </c>
    </row>
    <row r="32" spans="2:15" x14ac:dyDescent="0.25">
      <c r="B32" t="s">
        <v>28</v>
      </c>
      <c r="C32" t="s">
        <v>27</v>
      </c>
      <c r="D32" t="s">
        <v>18</v>
      </c>
      <c r="E32" t="s">
        <v>19</v>
      </c>
      <c r="F32">
        <v>2</v>
      </c>
      <c r="G32" s="56">
        <v>45137</v>
      </c>
      <c r="H32">
        <v>2023</v>
      </c>
      <c r="I32">
        <v>0</v>
      </c>
      <c r="J32">
        <v>59</v>
      </c>
      <c r="K32">
        <v>204</v>
      </c>
      <c r="L32">
        <v>0</v>
      </c>
      <c r="M32">
        <v>20.5</v>
      </c>
      <c r="N32">
        <v>20.85</v>
      </c>
      <c r="O32">
        <v>0.1</v>
      </c>
    </row>
    <row r="33" spans="2:15" x14ac:dyDescent="0.25">
      <c r="B33" t="s">
        <v>17</v>
      </c>
      <c r="C33" t="s">
        <v>16</v>
      </c>
      <c r="D33" t="s">
        <v>18</v>
      </c>
      <c r="E33" t="s">
        <v>19</v>
      </c>
      <c r="F33">
        <v>2</v>
      </c>
      <c r="G33" s="56">
        <v>45137</v>
      </c>
      <c r="H33">
        <v>2023</v>
      </c>
      <c r="I33">
        <v>2</v>
      </c>
      <c r="J33">
        <v>15</v>
      </c>
      <c r="K33">
        <v>434</v>
      </c>
      <c r="L33">
        <v>1</v>
      </c>
      <c r="M33">
        <v>49</v>
      </c>
      <c r="N33">
        <v>21.78</v>
      </c>
      <c r="O33">
        <v>0.11</v>
      </c>
    </row>
    <row r="34" spans="2:15" x14ac:dyDescent="0.25">
      <c r="B34" t="s">
        <v>16</v>
      </c>
      <c r="C34" t="s">
        <v>30</v>
      </c>
      <c r="D34" t="s">
        <v>18</v>
      </c>
      <c r="E34" t="s">
        <v>19</v>
      </c>
      <c r="F34">
        <v>1</v>
      </c>
      <c r="G34" s="56">
        <v>45144</v>
      </c>
      <c r="H34">
        <v>2023</v>
      </c>
      <c r="I34">
        <v>5</v>
      </c>
      <c r="J34">
        <v>31</v>
      </c>
      <c r="K34">
        <v>653</v>
      </c>
      <c r="L34">
        <v>1</v>
      </c>
      <c r="M34">
        <v>69</v>
      </c>
      <c r="N34">
        <v>12.51</v>
      </c>
      <c r="O34">
        <v>0.11</v>
      </c>
    </row>
    <row r="35" spans="2:15" x14ac:dyDescent="0.25">
      <c r="B35" t="s">
        <v>30</v>
      </c>
      <c r="C35" t="s">
        <v>31</v>
      </c>
      <c r="D35" t="s">
        <v>25</v>
      </c>
      <c r="E35" t="s">
        <v>26</v>
      </c>
      <c r="F35">
        <v>1</v>
      </c>
      <c r="G35" s="56">
        <v>45144</v>
      </c>
      <c r="H35">
        <v>2023</v>
      </c>
      <c r="I35">
        <v>2</v>
      </c>
      <c r="J35">
        <v>40</v>
      </c>
      <c r="K35">
        <v>225</v>
      </c>
      <c r="L35">
        <v>5</v>
      </c>
      <c r="M35">
        <v>59</v>
      </c>
      <c r="N35">
        <v>22.13</v>
      </c>
      <c r="O35">
        <v>0.26</v>
      </c>
    </row>
    <row r="36" spans="2:15" x14ac:dyDescent="0.25">
      <c r="B36" t="s">
        <v>32</v>
      </c>
      <c r="C36" t="s">
        <v>33</v>
      </c>
      <c r="D36" t="s">
        <v>25</v>
      </c>
      <c r="E36" t="s">
        <v>26</v>
      </c>
      <c r="F36">
        <v>2</v>
      </c>
      <c r="G36" s="56">
        <v>45145</v>
      </c>
      <c r="H36">
        <v>2023</v>
      </c>
      <c r="I36">
        <v>0</v>
      </c>
      <c r="J36">
        <v>14</v>
      </c>
      <c r="K36">
        <v>34</v>
      </c>
      <c r="L36">
        <v>1</v>
      </c>
      <c r="M36">
        <v>3</v>
      </c>
      <c r="N36">
        <v>12.86</v>
      </c>
      <c r="O36">
        <v>0.09</v>
      </c>
    </row>
    <row r="37" spans="2:15" x14ac:dyDescent="0.25">
      <c r="B37" t="s">
        <v>33</v>
      </c>
      <c r="C37" t="s">
        <v>34</v>
      </c>
      <c r="D37" t="s">
        <v>25</v>
      </c>
      <c r="E37" t="s">
        <v>26</v>
      </c>
      <c r="F37">
        <v>2</v>
      </c>
      <c r="G37" s="56">
        <v>45145</v>
      </c>
      <c r="H37">
        <v>2023</v>
      </c>
      <c r="I37">
        <v>0</v>
      </c>
      <c r="J37">
        <v>34</v>
      </c>
      <c r="K37">
        <v>44</v>
      </c>
      <c r="L37">
        <v>1</v>
      </c>
      <c r="M37">
        <v>3</v>
      </c>
      <c r="N37">
        <v>5.29</v>
      </c>
      <c r="O37">
        <v>7.0000000000000007E-2</v>
      </c>
    </row>
    <row r="38" spans="2:15" x14ac:dyDescent="0.25">
      <c r="B38" t="s">
        <v>34</v>
      </c>
      <c r="C38" t="s">
        <v>35</v>
      </c>
      <c r="D38" t="s">
        <v>25</v>
      </c>
      <c r="E38" t="s">
        <v>26</v>
      </c>
      <c r="F38">
        <v>2</v>
      </c>
      <c r="G38" s="56">
        <v>45145</v>
      </c>
      <c r="H38">
        <v>2023</v>
      </c>
      <c r="I38">
        <v>0</v>
      </c>
      <c r="J38">
        <v>16</v>
      </c>
      <c r="K38">
        <v>21</v>
      </c>
      <c r="L38">
        <v>1</v>
      </c>
      <c r="M38">
        <v>2.5</v>
      </c>
      <c r="N38">
        <v>9.3800000000000008</v>
      </c>
      <c r="O38">
        <v>0.12</v>
      </c>
    </row>
    <row r="39" spans="2:15" x14ac:dyDescent="0.25">
      <c r="B39" t="s">
        <v>17</v>
      </c>
      <c r="C39" t="s">
        <v>16</v>
      </c>
      <c r="D39" t="s">
        <v>18</v>
      </c>
      <c r="E39" t="s">
        <v>19</v>
      </c>
      <c r="F39">
        <v>2</v>
      </c>
      <c r="G39" s="56">
        <v>45189</v>
      </c>
      <c r="H39">
        <v>2023</v>
      </c>
      <c r="I39">
        <v>2</v>
      </c>
      <c r="J39">
        <v>30</v>
      </c>
      <c r="K39">
        <v>434</v>
      </c>
      <c r="L39">
        <v>1</v>
      </c>
      <c r="M39">
        <v>59</v>
      </c>
      <c r="N39">
        <v>23.6</v>
      </c>
      <c r="O39">
        <v>0.14000000000000001</v>
      </c>
    </row>
    <row r="40" spans="2:15" x14ac:dyDescent="0.25">
      <c r="B40" t="s">
        <v>16</v>
      </c>
      <c r="C40" t="s">
        <v>17</v>
      </c>
      <c r="D40" t="s">
        <v>18</v>
      </c>
      <c r="E40" t="s">
        <v>19</v>
      </c>
      <c r="F40">
        <v>2</v>
      </c>
      <c r="G40" s="56">
        <v>45199</v>
      </c>
      <c r="H40">
        <v>2023</v>
      </c>
      <c r="I40">
        <v>2</v>
      </c>
      <c r="J40">
        <v>30</v>
      </c>
      <c r="K40">
        <v>434</v>
      </c>
      <c r="L40">
        <v>1</v>
      </c>
      <c r="M40">
        <v>69</v>
      </c>
      <c r="N40">
        <v>27.6</v>
      </c>
      <c r="O40">
        <v>0.16</v>
      </c>
    </row>
    <row r="41" spans="2:15" x14ac:dyDescent="0.25">
      <c r="B41" t="s">
        <v>17</v>
      </c>
      <c r="C41" t="s">
        <v>16</v>
      </c>
      <c r="D41" t="s">
        <v>18</v>
      </c>
      <c r="E41" t="s">
        <v>19</v>
      </c>
      <c r="F41">
        <v>2</v>
      </c>
      <c r="G41" s="56">
        <v>45219</v>
      </c>
      <c r="H41">
        <v>2023</v>
      </c>
      <c r="I41">
        <v>2</v>
      </c>
      <c r="J41">
        <v>37</v>
      </c>
      <c r="K41">
        <v>434</v>
      </c>
      <c r="L41">
        <v>1</v>
      </c>
      <c r="M41">
        <v>69</v>
      </c>
      <c r="N41">
        <v>26.37</v>
      </c>
      <c r="O41">
        <v>0.16</v>
      </c>
    </row>
    <row r="42" spans="2:15" x14ac:dyDescent="0.25">
      <c r="B42" t="s">
        <v>16</v>
      </c>
      <c r="C42" t="s">
        <v>17</v>
      </c>
      <c r="D42" t="s">
        <v>18</v>
      </c>
      <c r="E42" t="s">
        <v>19</v>
      </c>
      <c r="F42">
        <v>2</v>
      </c>
      <c r="G42" s="56">
        <v>45234</v>
      </c>
      <c r="H42">
        <v>2023</v>
      </c>
      <c r="I42">
        <v>2</v>
      </c>
      <c r="J42">
        <v>37</v>
      </c>
      <c r="K42">
        <v>434</v>
      </c>
      <c r="L42">
        <v>1</v>
      </c>
      <c r="M42">
        <v>44</v>
      </c>
      <c r="N42">
        <v>16.82</v>
      </c>
      <c r="O42">
        <v>0.1</v>
      </c>
    </row>
    <row r="43" spans="2:15" x14ac:dyDescent="0.25">
      <c r="B43" t="s">
        <v>17</v>
      </c>
      <c r="C43" t="s">
        <v>16</v>
      </c>
      <c r="D43" t="s">
        <v>18</v>
      </c>
      <c r="E43" t="s">
        <v>20</v>
      </c>
      <c r="F43">
        <v>2</v>
      </c>
      <c r="G43" s="56">
        <v>45248</v>
      </c>
      <c r="H43">
        <v>2023</v>
      </c>
      <c r="I43">
        <v>2</v>
      </c>
      <c r="J43">
        <v>15</v>
      </c>
      <c r="K43">
        <v>434</v>
      </c>
      <c r="L43">
        <v>1</v>
      </c>
      <c r="M43">
        <v>36</v>
      </c>
      <c r="N43">
        <v>16</v>
      </c>
      <c r="O43">
        <v>0.08</v>
      </c>
    </row>
    <row r="44" spans="2:15" x14ac:dyDescent="0.25">
      <c r="B44" t="s">
        <v>35</v>
      </c>
      <c r="C44" t="s">
        <v>34</v>
      </c>
      <c r="D44" t="s">
        <v>25</v>
      </c>
      <c r="E44" t="s">
        <v>26</v>
      </c>
      <c r="F44">
        <v>2</v>
      </c>
      <c r="G44" s="56">
        <v>45268</v>
      </c>
      <c r="H44">
        <v>2023</v>
      </c>
      <c r="I44">
        <v>0</v>
      </c>
      <c r="J44">
        <v>15</v>
      </c>
      <c r="K44">
        <v>21</v>
      </c>
      <c r="L44">
        <v>1</v>
      </c>
      <c r="M44">
        <v>4.8</v>
      </c>
      <c r="N44">
        <v>19.2</v>
      </c>
      <c r="O44">
        <v>0.23</v>
      </c>
    </row>
    <row r="45" spans="2:15" x14ac:dyDescent="0.25">
      <c r="B45" t="s">
        <v>34</v>
      </c>
      <c r="C45" t="s">
        <v>33</v>
      </c>
      <c r="D45" t="s">
        <v>25</v>
      </c>
      <c r="E45" t="s">
        <v>26</v>
      </c>
      <c r="F45">
        <v>2</v>
      </c>
      <c r="G45" s="56">
        <v>45268</v>
      </c>
      <c r="H45">
        <v>2023</v>
      </c>
      <c r="I45">
        <v>0</v>
      </c>
      <c r="J45">
        <v>33</v>
      </c>
      <c r="K45">
        <v>44</v>
      </c>
      <c r="L45">
        <v>1</v>
      </c>
      <c r="M45">
        <v>4.8</v>
      </c>
      <c r="N45">
        <v>8.73</v>
      </c>
      <c r="O45">
        <v>0.11</v>
      </c>
    </row>
    <row r="46" spans="2:15" x14ac:dyDescent="0.25">
      <c r="B46" t="s">
        <v>33</v>
      </c>
      <c r="C46" t="s">
        <v>36</v>
      </c>
      <c r="D46" t="s">
        <v>25</v>
      </c>
      <c r="E46" t="s">
        <v>26</v>
      </c>
      <c r="F46">
        <v>2</v>
      </c>
      <c r="G46" s="56">
        <v>45268</v>
      </c>
      <c r="H46">
        <v>2023</v>
      </c>
      <c r="I46">
        <v>0</v>
      </c>
      <c r="J46">
        <v>53</v>
      </c>
      <c r="K46">
        <v>114</v>
      </c>
      <c r="L46">
        <v>3</v>
      </c>
      <c r="M46">
        <v>4.8</v>
      </c>
      <c r="N46">
        <v>5.43</v>
      </c>
      <c r="O46">
        <v>0.04</v>
      </c>
    </row>
    <row r="47" spans="2:15" x14ac:dyDescent="0.25">
      <c r="B47" t="s">
        <v>36</v>
      </c>
      <c r="C47" t="s">
        <v>37</v>
      </c>
      <c r="D47" t="s">
        <v>25</v>
      </c>
      <c r="E47" t="s">
        <v>26</v>
      </c>
      <c r="F47">
        <v>2</v>
      </c>
      <c r="G47" s="56">
        <v>45268</v>
      </c>
      <c r="H47">
        <v>2023</v>
      </c>
      <c r="I47">
        <v>0</v>
      </c>
      <c r="J47">
        <v>30</v>
      </c>
      <c r="K47">
        <v>72</v>
      </c>
      <c r="L47">
        <v>2</v>
      </c>
      <c r="M47">
        <v>11</v>
      </c>
      <c r="N47">
        <v>22</v>
      </c>
      <c r="O47">
        <v>0.15</v>
      </c>
    </row>
    <row r="48" spans="2:15" x14ac:dyDescent="0.25">
      <c r="B48" t="s">
        <v>37</v>
      </c>
      <c r="C48" t="s">
        <v>33</v>
      </c>
      <c r="D48" t="s">
        <v>25</v>
      </c>
      <c r="E48" t="s">
        <v>26</v>
      </c>
      <c r="F48">
        <v>2</v>
      </c>
      <c r="G48" s="56">
        <v>45268</v>
      </c>
      <c r="H48">
        <v>2023</v>
      </c>
      <c r="I48">
        <v>0</v>
      </c>
      <c r="J48">
        <v>21</v>
      </c>
      <c r="K48">
        <v>43</v>
      </c>
      <c r="L48">
        <v>1</v>
      </c>
      <c r="M48">
        <v>4.7</v>
      </c>
      <c r="N48">
        <v>13.43</v>
      </c>
      <c r="O48">
        <v>0.11</v>
      </c>
    </row>
    <row r="49" spans="2:15" x14ac:dyDescent="0.25">
      <c r="B49" t="s">
        <v>33</v>
      </c>
      <c r="C49" t="s">
        <v>34</v>
      </c>
      <c r="D49" t="s">
        <v>25</v>
      </c>
      <c r="E49" t="s">
        <v>26</v>
      </c>
      <c r="F49">
        <v>2</v>
      </c>
      <c r="G49" s="56">
        <v>45268</v>
      </c>
      <c r="H49">
        <v>2023</v>
      </c>
      <c r="I49">
        <v>0</v>
      </c>
      <c r="J49">
        <v>38</v>
      </c>
      <c r="K49">
        <v>44</v>
      </c>
      <c r="L49">
        <v>1</v>
      </c>
      <c r="M49">
        <v>4.8</v>
      </c>
      <c r="N49">
        <v>7.58</v>
      </c>
      <c r="O49">
        <v>0.11</v>
      </c>
    </row>
    <row r="50" spans="2:15" x14ac:dyDescent="0.25">
      <c r="B50" t="s">
        <v>34</v>
      </c>
      <c r="C50" t="s">
        <v>38</v>
      </c>
      <c r="D50" t="s">
        <v>25</v>
      </c>
      <c r="E50" t="s">
        <v>26</v>
      </c>
      <c r="F50">
        <v>2</v>
      </c>
      <c r="G50" s="56">
        <v>45268</v>
      </c>
      <c r="H50">
        <v>2023</v>
      </c>
      <c r="I50">
        <v>0</v>
      </c>
      <c r="J50">
        <v>13</v>
      </c>
      <c r="K50">
        <v>21</v>
      </c>
      <c r="L50">
        <v>1</v>
      </c>
      <c r="M50">
        <v>4.8</v>
      </c>
      <c r="N50">
        <v>22.15</v>
      </c>
      <c r="O50">
        <v>0.23</v>
      </c>
    </row>
    <row r="51" spans="2:15" x14ac:dyDescent="0.25">
      <c r="B51" t="s">
        <v>16</v>
      </c>
      <c r="C51" t="s">
        <v>17</v>
      </c>
      <c r="D51" t="s">
        <v>18</v>
      </c>
      <c r="E51" t="s">
        <v>20</v>
      </c>
      <c r="F51">
        <v>2</v>
      </c>
      <c r="G51" s="56">
        <v>45282</v>
      </c>
      <c r="H51">
        <v>2023</v>
      </c>
      <c r="I51">
        <v>2</v>
      </c>
      <c r="J51">
        <v>17</v>
      </c>
      <c r="K51">
        <v>434</v>
      </c>
      <c r="L51">
        <v>1</v>
      </c>
      <c r="M51">
        <v>33</v>
      </c>
      <c r="N51">
        <v>14.45</v>
      </c>
      <c r="O51">
        <v>0.08</v>
      </c>
    </row>
    <row r="52" spans="2:15" x14ac:dyDescent="0.25">
      <c r="B52" t="s">
        <v>21</v>
      </c>
      <c r="C52" t="s">
        <v>29</v>
      </c>
      <c r="D52" t="s">
        <v>25</v>
      </c>
      <c r="E52" t="s">
        <v>26</v>
      </c>
      <c r="F52">
        <v>2</v>
      </c>
      <c r="G52" s="56">
        <v>45282</v>
      </c>
      <c r="H52">
        <v>2023</v>
      </c>
      <c r="I52">
        <v>1</v>
      </c>
      <c r="J52">
        <v>39</v>
      </c>
      <c r="K52">
        <v>277</v>
      </c>
      <c r="L52">
        <v>7</v>
      </c>
      <c r="M52">
        <v>10.5</v>
      </c>
      <c r="N52">
        <v>6.36</v>
      </c>
      <c r="O52">
        <v>0.04</v>
      </c>
    </row>
    <row r="53" spans="2:15" x14ac:dyDescent="0.25">
      <c r="B53" t="s">
        <v>29</v>
      </c>
      <c r="C53" t="s">
        <v>24</v>
      </c>
      <c r="D53" t="s">
        <v>25</v>
      </c>
      <c r="E53" t="s">
        <v>26</v>
      </c>
      <c r="F53">
        <v>2</v>
      </c>
      <c r="G53" s="56">
        <v>45282</v>
      </c>
      <c r="H53">
        <v>2023</v>
      </c>
      <c r="I53">
        <v>0</v>
      </c>
      <c r="J53">
        <v>19</v>
      </c>
      <c r="K53">
        <v>29</v>
      </c>
      <c r="L53">
        <v>1</v>
      </c>
      <c r="M53">
        <v>4.2</v>
      </c>
      <c r="N53">
        <v>13.26</v>
      </c>
      <c r="O53">
        <v>0.14000000000000001</v>
      </c>
    </row>
    <row r="54" spans="2:15" x14ac:dyDescent="0.25">
      <c r="B54" t="s">
        <v>17</v>
      </c>
      <c r="C54" t="s">
        <v>16</v>
      </c>
      <c r="D54" t="s">
        <v>18</v>
      </c>
      <c r="E54" t="s">
        <v>26</v>
      </c>
      <c r="F54">
        <v>2</v>
      </c>
      <c r="G54" s="56">
        <v>45311</v>
      </c>
      <c r="H54">
        <v>2024</v>
      </c>
      <c r="I54">
        <v>2</v>
      </c>
      <c r="J54">
        <v>28</v>
      </c>
      <c r="K54">
        <v>434</v>
      </c>
      <c r="L54">
        <v>1</v>
      </c>
      <c r="M54">
        <v>36</v>
      </c>
      <c r="N54">
        <v>14.59</v>
      </c>
      <c r="O54">
        <v>0.08</v>
      </c>
    </row>
    <row r="55" spans="2:15" x14ac:dyDescent="0.25">
      <c r="B55" t="s">
        <v>17</v>
      </c>
      <c r="C55" t="s">
        <v>16</v>
      </c>
      <c r="D55" t="s">
        <v>18</v>
      </c>
      <c r="E55" t="s">
        <v>26</v>
      </c>
      <c r="F55">
        <v>2</v>
      </c>
      <c r="G55" s="56">
        <v>45332</v>
      </c>
      <c r="H55">
        <v>2024</v>
      </c>
      <c r="I55">
        <v>2</v>
      </c>
      <c r="J55">
        <v>43</v>
      </c>
      <c r="K55">
        <v>434</v>
      </c>
      <c r="L55">
        <v>1</v>
      </c>
      <c r="M55">
        <v>39</v>
      </c>
      <c r="N55">
        <v>14.36</v>
      </c>
      <c r="O55">
        <v>0.09</v>
      </c>
    </row>
    <row r="56" spans="2:15" x14ac:dyDescent="0.25">
      <c r="B56" t="s">
        <v>27</v>
      </c>
      <c r="C56" t="s">
        <v>22</v>
      </c>
      <c r="D56" t="s">
        <v>18</v>
      </c>
      <c r="E56" t="s">
        <v>26</v>
      </c>
      <c r="F56">
        <v>2</v>
      </c>
      <c r="G56" s="56">
        <v>45338</v>
      </c>
      <c r="H56">
        <v>2024</v>
      </c>
      <c r="I56">
        <v>2</v>
      </c>
      <c r="J56">
        <v>34</v>
      </c>
      <c r="K56">
        <v>456</v>
      </c>
      <c r="L56">
        <v>1</v>
      </c>
      <c r="M56">
        <v>58</v>
      </c>
      <c r="N56">
        <v>22.6</v>
      </c>
      <c r="O56">
        <v>0.13</v>
      </c>
    </row>
    <row r="57" spans="2:15" x14ac:dyDescent="0.25">
      <c r="B57" t="s">
        <v>22</v>
      </c>
      <c r="C57" t="s">
        <v>27</v>
      </c>
      <c r="D57" t="s">
        <v>18</v>
      </c>
      <c r="E57" t="s">
        <v>26</v>
      </c>
      <c r="F57">
        <v>2</v>
      </c>
      <c r="G57" s="56">
        <v>45341</v>
      </c>
      <c r="H57">
        <v>2024</v>
      </c>
      <c r="I57">
        <v>2</v>
      </c>
      <c r="J57">
        <v>53</v>
      </c>
      <c r="K57">
        <v>456</v>
      </c>
      <c r="L57">
        <v>1</v>
      </c>
      <c r="M57">
        <v>65</v>
      </c>
      <c r="N57">
        <v>22.54</v>
      </c>
      <c r="O57">
        <v>0.14000000000000001</v>
      </c>
    </row>
    <row r="58" spans="2:15" x14ac:dyDescent="0.25">
      <c r="B58" t="s">
        <v>17</v>
      </c>
      <c r="C58" t="s">
        <v>16</v>
      </c>
      <c r="D58" t="s">
        <v>18</v>
      </c>
      <c r="E58" t="s">
        <v>20</v>
      </c>
      <c r="F58">
        <v>2</v>
      </c>
      <c r="G58" s="56">
        <v>45341</v>
      </c>
      <c r="H58">
        <v>2024</v>
      </c>
      <c r="I58">
        <v>2</v>
      </c>
      <c r="J58">
        <v>16</v>
      </c>
      <c r="K58">
        <v>434</v>
      </c>
      <c r="L58">
        <v>1</v>
      </c>
      <c r="M58">
        <v>50</v>
      </c>
      <c r="N58">
        <v>22.06</v>
      </c>
      <c r="O58">
        <v>0.12</v>
      </c>
    </row>
    <row r="59" spans="2:15" x14ac:dyDescent="0.25">
      <c r="B59" t="s">
        <v>16</v>
      </c>
      <c r="C59" t="s">
        <v>17</v>
      </c>
      <c r="D59" t="s">
        <v>18</v>
      </c>
      <c r="E59" t="s">
        <v>19</v>
      </c>
      <c r="F59">
        <v>2</v>
      </c>
      <c r="G59" s="56">
        <v>45359</v>
      </c>
      <c r="H59">
        <v>2024</v>
      </c>
      <c r="I59">
        <v>2</v>
      </c>
      <c r="J59">
        <v>52</v>
      </c>
      <c r="K59">
        <v>434</v>
      </c>
      <c r="L59">
        <v>1</v>
      </c>
      <c r="M59">
        <v>50</v>
      </c>
      <c r="N59">
        <v>17.440000000000001</v>
      </c>
      <c r="O59">
        <v>0.12</v>
      </c>
    </row>
    <row r="60" spans="2:15" x14ac:dyDescent="0.25">
      <c r="B60" t="s">
        <v>17</v>
      </c>
      <c r="C60" t="s">
        <v>16</v>
      </c>
      <c r="D60" t="s">
        <v>18</v>
      </c>
      <c r="E60" t="s">
        <v>19</v>
      </c>
      <c r="F60">
        <v>2</v>
      </c>
      <c r="G60" s="56">
        <v>45367</v>
      </c>
      <c r="H60">
        <v>2024</v>
      </c>
      <c r="I60">
        <v>2</v>
      </c>
      <c r="J60">
        <v>34</v>
      </c>
      <c r="K60">
        <v>434</v>
      </c>
      <c r="L60">
        <v>1</v>
      </c>
      <c r="M60">
        <v>53</v>
      </c>
      <c r="N60">
        <v>20.65</v>
      </c>
      <c r="O60">
        <v>0.12</v>
      </c>
    </row>
    <row r="61" spans="2:15" x14ac:dyDescent="0.25">
      <c r="B61" t="s">
        <v>16</v>
      </c>
      <c r="C61" t="s">
        <v>17</v>
      </c>
      <c r="D61" t="s">
        <v>18</v>
      </c>
      <c r="E61" t="s">
        <v>20</v>
      </c>
      <c r="F61">
        <v>2</v>
      </c>
      <c r="G61" s="56">
        <v>45381</v>
      </c>
      <c r="H61">
        <v>2024</v>
      </c>
      <c r="I61">
        <v>2</v>
      </c>
      <c r="J61">
        <v>17</v>
      </c>
      <c r="K61">
        <v>435</v>
      </c>
      <c r="L61">
        <v>1</v>
      </c>
      <c r="M61">
        <v>69</v>
      </c>
      <c r="N61">
        <v>30.22</v>
      </c>
      <c r="O61">
        <v>0.16</v>
      </c>
    </row>
    <row r="62" spans="2:15" x14ac:dyDescent="0.25">
      <c r="B62" t="s">
        <v>17</v>
      </c>
      <c r="C62" t="s">
        <v>16</v>
      </c>
      <c r="D62" t="s">
        <v>18</v>
      </c>
      <c r="E62" t="s">
        <v>19</v>
      </c>
      <c r="F62">
        <v>2</v>
      </c>
      <c r="G62" s="56">
        <v>45395</v>
      </c>
      <c r="H62">
        <v>2024</v>
      </c>
      <c r="I62">
        <v>2</v>
      </c>
      <c r="J62">
        <v>33</v>
      </c>
      <c r="K62">
        <v>434</v>
      </c>
      <c r="L62">
        <v>1</v>
      </c>
      <c r="M62">
        <v>69</v>
      </c>
      <c r="N62">
        <v>27.06</v>
      </c>
      <c r="O62">
        <v>0.16</v>
      </c>
    </row>
    <row r="63" spans="2:15" x14ac:dyDescent="0.25">
      <c r="B63" t="s">
        <v>22</v>
      </c>
      <c r="C63" t="s">
        <v>39</v>
      </c>
      <c r="D63" t="s">
        <v>18</v>
      </c>
      <c r="E63" t="s">
        <v>19</v>
      </c>
      <c r="F63">
        <v>2</v>
      </c>
      <c r="G63" s="56">
        <v>45420</v>
      </c>
      <c r="H63">
        <v>2024</v>
      </c>
      <c r="I63">
        <v>1</v>
      </c>
      <c r="J63">
        <v>3</v>
      </c>
      <c r="K63">
        <v>115</v>
      </c>
      <c r="L63">
        <v>0</v>
      </c>
      <c r="M63">
        <v>14</v>
      </c>
      <c r="N63">
        <v>13.33</v>
      </c>
      <c r="O63">
        <v>0.12</v>
      </c>
    </row>
    <row r="64" spans="2:15" x14ac:dyDescent="0.25">
      <c r="B64" t="s">
        <v>39</v>
      </c>
      <c r="C64" t="s">
        <v>40</v>
      </c>
      <c r="D64" t="s">
        <v>18</v>
      </c>
      <c r="E64" t="s">
        <v>19</v>
      </c>
      <c r="F64">
        <v>2</v>
      </c>
      <c r="G64" s="56">
        <v>45420</v>
      </c>
      <c r="H64">
        <v>2024</v>
      </c>
      <c r="I64">
        <v>3</v>
      </c>
      <c r="J64">
        <v>50</v>
      </c>
      <c r="K64">
        <v>565</v>
      </c>
      <c r="L64">
        <v>1</v>
      </c>
      <c r="M64">
        <v>63</v>
      </c>
      <c r="N64">
        <v>16.43</v>
      </c>
      <c r="O64">
        <v>0.11</v>
      </c>
    </row>
    <row r="65" spans="2:15" x14ac:dyDescent="0.25">
      <c r="B65" t="s">
        <v>41</v>
      </c>
      <c r="C65" t="s">
        <v>42</v>
      </c>
      <c r="D65" t="s">
        <v>18</v>
      </c>
      <c r="E65" t="s">
        <v>19</v>
      </c>
      <c r="F65">
        <v>2</v>
      </c>
      <c r="G65" s="56">
        <v>45424</v>
      </c>
      <c r="H65">
        <v>2024</v>
      </c>
      <c r="I65">
        <v>1</v>
      </c>
      <c r="J65">
        <v>53</v>
      </c>
      <c r="K65">
        <v>203</v>
      </c>
      <c r="L65">
        <v>0</v>
      </c>
      <c r="M65">
        <v>30</v>
      </c>
      <c r="N65">
        <v>15.93</v>
      </c>
      <c r="O65">
        <v>0.15</v>
      </c>
    </row>
    <row r="66" spans="2:15" x14ac:dyDescent="0.25">
      <c r="B66" t="s">
        <v>21</v>
      </c>
      <c r="C66" t="s">
        <v>29</v>
      </c>
      <c r="D66" t="s">
        <v>25</v>
      </c>
      <c r="E66" t="s">
        <v>26</v>
      </c>
      <c r="F66">
        <v>2</v>
      </c>
      <c r="G66" s="56">
        <v>45429</v>
      </c>
      <c r="H66">
        <v>2024</v>
      </c>
      <c r="I66">
        <v>2</v>
      </c>
      <c r="J66">
        <v>1</v>
      </c>
      <c r="K66">
        <v>186</v>
      </c>
      <c r="L66">
        <v>5</v>
      </c>
      <c r="M66">
        <v>18.3</v>
      </c>
      <c r="N66">
        <v>9.07</v>
      </c>
      <c r="O66">
        <v>0.1</v>
      </c>
    </row>
    <row r="67" spans="2:15" x14ac:dyDescent="0.25">
      <c r="B67" t="s">
        <v>29</v>
      </c>
      <c r="C67" t="s">
        <v>27</v>
      </c>
      <c r="D67" t="s">
        <v>25</v>
      </c>
      <c r="E67" t="s">
        <v>26</v>
      </c>
      <c r="F67">
        <v>2</v>
      </c>
      <c r="G67" s="56">
        <v>45432</v>
      </c>
      <c r="H67">
        <v>2024</v>
      </c>
      <c r="I67">
        <v>1</v>
      </c>
      <c r="J67">
        <v>41</v>
      </c>
      <c r="K67">
        <v>186</v>
      </c>
      <c r="L67">
        <v>5</v>
      </c>
      <c r="M67">
        <v>18.3</v>
      </c>
      <c r="N67">
        <v>10.87</v>
      </c>
      <c r="O67">
        <v>0.1</v>
      </c>
    </row>
    <row r="68" spans="2:15" x14ac:dyDescent="0.25">
      <c r="B68" t="s">
        <v>27</v>
      </c>
      <c r="C68" t="s">
        <v>22</v>
      </c>
      <c r="D68" t="s">
        <v>18</v>
      </c>
      <c r="E68" t="s">
        <v>19</v>
      </c>
      <c r="F68">
        <v>2</v>
      </c>
      <c r="G68" s="56">
        <v>45444</v>
      </c>
      <c r="H68">
        <v>2024</v>
      </c>
      <c r="I68">
        <v>2</v>
      </c>
      <c r="J68">
        <v>35</v>
      </c>
      <c r="K68">
        <v>459</v>
      </c>
      <c r="L68">
        <v>1</v>
      </c>
      <c r="M68">
        <v>69</v>
      </c>
      <c r="N68">
        <v>26.71</v>
      </c>
      <c r="O68">
        <v>0.15</v>
      </c>
    </row>
    <row r="69" spans="2:15" x14ac:dyDescent="0.25">
      <c r="B69" t="s">
        <v>28</v>
      </c>
      <c r="C69" t="s">
        <v>27</v>
      </c>
      <c r="D69" t="s">
        <v>18</v>
      </c>
      <c r="E69" t="s">
        <v>19</v>
      </c>
      <c r="F69">
        <v>2</v>
      </c>
      <c r="G69" s="56">
        <v>45452</v>
      </c>
      <c r="H69">
        <v>2024</v>
      </c>
      <c r="I69">
        <v>0</v>
      </c>
      <c r="J69">
        <v>59</v>
      </c>
      <c r="K69">
        <v>204</v>
      </c>
      <c r="L69">
        <v>0</v>
      </c>
      <c r="M69">
        <v>46</v>
      </c>
      <c r="N69">
        <v>46.78</v>
      </c>
      <c r="O69">
        <v>0.23</v>
      </c>
    </row>
    <row r="70" spans="2:15" x14ac:dyDescent="0.25">
      <c r="B70" t="s">
        <v>43</v>
      </c>
      <c r="C70" t="s">
        <v>44</v>
      </c>
      <c r="D70" t="s">
        <v>45</v>
      </c>
      <c r="E70" t="s">
        <v>26</v>
      </c>
      <c r="F70">
        <v>2</v>
      </c>
      <c r="G70" s="56">
        <v>45471</v>
      </c>
      <c r="H70">
        <v>2024</v>
      </c>
      <c r="I70">
        <v>9</v>
      </c>
      <c r="J70">
        <v>1</v>
      </c>
      <c r="K70">
        <v>767</v>
      </c>
      <c r="L70">
        <v>4</v>
      </c>
      <c r="M70">
        <v>53</v>
      </c>
      <c r="N70">
        <v>5.88</v>
      </c>
      <c r="O70">
        <v>7.0000000000000007E-2</v>
      </c>
    </row>
    <row r="71" spans="2:15" x14ac:dyDescent="0.25">
      <c r="B71" t="s">
        <v>46</v>
      </c>
      <c r="C71" t="s">
        <v>47</v>
      </c>
      <c r="D71" t="s">
        <v>25</v>
      </c>
      <c r="E71" t="s">
        <v>26</v>
      </c>
      <c r="F71">
        <v>2</v>
      </c>
      <c r="G71" s="56">
        <v>45472</v>
      </c>
      <c r="H71">
        <v>2024</v>
      </c>
      <c r="I71">
        <v>0</v>
      </c>
      <c r="J71">
        <v>39</v>
      </c>
      <c r="K71">
        <v>40</v>
      </c>
      <c r="L71">
        <v>1</v>
      </c>
      <c r="M71">
        <v>4.5</v>
      </c>
      <c r="N71">
        <v>6.92</v>
      </c>
      <c r="O71">
        <v>0.11</v>
      </c>
    </row>
    <row r="72" spans="2:15" x14ac:dyDescent="0.25">
      <c r="B72" t="s">
        <v>16</v>
      </c>
      <c r="C72" t="s">
        <v>17</v>
      </c>
      <c r="D72" t="s">
        <v>18</v>
      </c>
      <c r="E72" t="s">
        <v>19</v>
      </c>
      <c r="F72">
        <v>1</v>
      </c>
      <c r="G72" s="56">
        <v>45597</v>
      </c>
      <c r="H72">
        <v>2024</v>
      </c>
      <c r="I72">
        <v>2</v>
      </c>
      <c r="J72">
        <v>43</v>
      </c>
      <c r="K72">
        <v>434</v>
      </c>
      <c r="L72">
        <v>1</v>
      </c>
      <c r="M72">
        <v>65</v>
      </c>
      <c r="N72">
        <v>23.93</v>
      </c>
      <c r="O72">
        <v>0.15</v>
      </c>
    </row>
    <row r="73" spans="2:15" x14ac:dyDescent="0.25">
      <c r="B73" t="s">
        <v>42</v>
      </c>
      <c r="C73" t="s">
        <v>40</v>
      </c>
      <c r="D73" t="s">
        <v>18</v>
      </c>
      <c r="E73" t="s">
        <v>19</v>
      </c>
      <c r="F73">
        <v>2</v>
      </c>
      <c r="G73" s="56">
        <v>45604</v>
      </c>
      <c r="H73">
        <v>2024</v>
      </c>
      <c r="I73">
        <v>1</v>
      </c>
      <c r="J73">
        <v>12</v>
      </c>
      <c r="K73">
        <v>224</v>
      </c>
      <c r="L73">
        <v>0</v>
      </c>
      <c r="M73">
        <v>42</v>
      </c>
      <c r="N73">
        <v>35</v>
      </c>
      <c r="O73">
        <v>0.19</v>
      </c>
    </row>
    <row r="74" spans="2:15" x14ac:dyDescent="0.25">
      <c r="B74" t="s">
        <v>48</v>
      </c>
      <c r="C74" t="s">
        <v>41</v>
      </c>
      <c r="D74" t="s">
        <v>25</v>
      </c>
      <c r="E74" t="s">
        <v>49</v>
      </c>
      <c r="F74">
        <v>2</v>
      </c>
      <c r="G74" s="56">
        <v>45605</v>
      </c>
      <c r="H74">
        <v>2024</v>
      </c>
      <c r="I74">
        <v>0</v>
      </c>
      <c r="J74">
        <v>46</v>
      </c>
      <c r="K74">
        <v>51</v>
      </c>
      <c r="L74">
        <v>1</v>
      </c>
      <c r="M74">
        <v>7.7</v>
      </c>
      <c r="N74">
        <v>10.039999999999999</v>
      </c>
      <c r="O74">
        <v>0.15</v>
      </c>
    </row>
    <row r="75" spans="2:15" x14ac:dyDescent="0.25">
      <c r="B75" t="s">
        <v>41</v>
      </c>
      <c r="C75" t="s">
        <v>42</v>
      </c>
      <c r="D75" t="s">
        <v>18</v>
      </c>
      <c r="E75" t="s">
        <v>19</v>
      </c>
      <c r="F75">
        <v>2</v>
      </c>
      <c r="G75" s="56">
        <v>45607</v>
      </c>
      <c r="H75">
        <v>2024</v>
      </c>
      <c r="I75">
        <v>1</v>
      </c>
      <c r="J75">
        <v>52</v>
      </c>
      <c r="K75">
        <v>203</v>
      </c>
      <c r="L75">
        <v>0</v>
      </c>
      <c r="M75">
        <v>25</v>
      </c>
      <c r="N75">
        <v>13.39</v>
      </c>
      <c r="O75">
        <v>0.12</v>
      </c>
    </row>
    <row r="76" spans="2:15" x14ac:dyDescent="0.25">
      <c r="B76" t="s">
        <v>17</v>
      </c>
      <c r="C76" t="s">
        <v>16</v>
      </c>
      <c r="D76" t="s">
        <v>18</v>
      </c>
      <c r="E76" t="s">
        <v>19</v>
      </c>
      <c r="F76">
        <v>1</v>
      </c>
      <c r="G76" s="56">
        <v>45612</v>
      </c>
      <c r="H76">
        <v>2024</v>
      </c>
      <c r="I76">
        <v>2</v>
      </c>
      <c r="J76">
        <v>28</v>
      </c>
      <c r="K76">
        <v>434</v>
      </c>
      <c r="L76">
        <v>1</v>
      </c>
      <c r="M76">
        <v>49</v>
      </c>
      <c r="N76">
        <v>19.86</v>
      </c>
      <c r="O76">
        <v>0.11</v>
      </c>
    </row>
    <row r="77" spans="2:15" x14ac:dyDescent="0.25">
      <c r="B77" t="s">
        <v>50</v>
      </c>
      <c r="C77" t="s">
        <v>51</v>
      </c>
      <c r="D77" t="s">
        <v>25</v>
      </c>
      <c r="E77" t="s">
        <v>26</v>
      </c>
      <c r="F77">
        <v>2</v>
      </c>
      <c r="G77" s="56">
        <v>45626</v>
      </c>
      <c r="H77">
        <v>2024</v>
      </c>
      <c r="I77">
        <v>1</v>
      </c>
      <c r="J77">
        <v>54</v>
      </c>
      <c r="K77">
        <v>234</v>
      </c>
      <c r="L77">
        <v>6</v>
      </c>
      <c r="M77">
        <v>22.4</v>
      </c>
      <c r="N77">
        <v>11.79</v>
      </c>
      <c r="O77">
        <v>0.1</v>
      </c>
    </row>
    <row r="78" spans="2:15" x14ac:dyDescent="0.25">
      <c r="B78" t="s">
        <v>51</v>
      </c>
      <c r="C78" t="s">
        <v>50</v>
      </c>
      <c r="D78" t="s">
        <v>25</v>
      </c>
      <c r="E78" t="s">
        <v>26</v>
      </c>
      <c r="F78">
        <v>2</v>
      </c>
      <c r="G78" s="56">
        <v>45627</v>
      </c>
      <c r="H78">
        <v>2024</v>
      </c>
      <c r="I78">
        <v>1</v>
      </c>
      <c r="J78">
        <v>55</v>
      </c>
      <c r="K78">
        <v>234</v>
      </c>
      <c r="L78">
        <v>6</v>
      </c>
      <c r="M78">
        <v>22.4</v>
      </c>
      <c r="N78">
        <v>11.69</v>
      </c>
      <c r="O78">
        <v>0.1</v>
      </c>
    </row>
    <row r="79" spans="2:15" x14ac:dyDescent="0.25">
      <c r="B79" s="53"/>
      <c r="C79" s="49"/>
      <c r="D79" s="49"/>
      <c r="E79" s="49"/>
      <c r="F79" s="49"/>
      <c r="G79" s="50"/>
      <c r="H79" s="49"/>
      <c r="I79" s="62"/>
      <c r="J79" s="62"/>
      <c r="K79" s="62"/>
      <c r="L79" s="62"/>
      <c r="M79" s="62"/>
      <c r="N79" s="62"/>
      <c r="O79" s="62"/>
    </row>
    <row r="80" spans="2:15" x14ac:dyDescent="0.25">
      <c r="B80" s="53"/>
      <c r="C80" s="49"/>
      <c r="D80" s="49"/>
      <c r="E80" s="49"/>
      <c r="F80" s="49"/>
      <c r="G80" s="50"/>
      <c r="H80" s="49"/>
      <c r="I80" s="62"/>
      <c r="J80" s="62"/>
      <c r="K80" s="62"/>
      <c r="L80" s="62"/>
      <c r="M80" s="62"/>
      <c r="N80" s="62"/>
      <c r="O80" s="62"/>
    </row>
    <row r="81" spans="2:15" x14ac:dyDescent="0.25">
      <c r="B81" s="53"/>
      <c r="C81" s="49"/>
      <c r="D81" s="49"/>
      <c r="E81" s="49"/>
      <c r="F81" s="49"/>
      <c r="G81" s="50"/>
      <c r="H81" s="49"/>
      <c r="I81" s="62"/>
      <c r="J81" s="62"/>
      <c r="K81" s="62"/>
      <c r="L81" s="62"/>
      <c r="M81" s="62"/>
      <c r="N81" s="62"/>
      <c r="O81" s="62"/>
    </row>
    <row r="82" spans="2:15" x14ac:dyDescent="0.25">
      <c r="B82" s="53"/>
      <c r="C82" s="49"/>
      <c r="D82" s="49"/>
      <c r="E82" s="49"/>
      <c r="F82" s="49"/>
      <c r="G82" s="50"/>
      <c r="H82" s="49"/>
      <c r="I82" s="62"/>
      <c r="J82" s="62"/>
      <c r="K82" s="62"/>
      <c r="L82" s="62"/>
      <c r="M82" s="62"/>
      <c r="N82" s="62"/>
      <c r="O82" s="62"/>
    </row>
    <row r="83" spans="2:15" ht="15.75" thickBot="1" x14ac:dyDescent="0.3">
      <c r="B83" s="54"/>
      <c r="C83" s="51"/>
      <c r="D83" s="51"/>
      <c r="E83" s="51"/>
      <c r="F83" s="51"/>
      <c r="G83" s="52"/>
      <c r="H83" s="51"/>
      <c r="I83" s="63"/>
      <c r="J83" s="63"/>
      <c r="K83" s="63"/>
      <c r="L83" s="63"/>
      <c r="M83" s="63"/>
      <c r="N83" s="63"/>
      <c r="O83" s="63"/>
    </row>
  </sheetData>
  <mergeCells count="1">
    <mergeCell ref="B4:O4"/>
  </mergeCells>
  <phoneticPr fontId="3" type="noConversion"/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1 3 e 0 7 6 1 - 5 7 e b - 4 7 7 6 - b 9 3 d - 7 9 4 0 4 4 9 7 c 8 e 0 "   x m l n s = " h t t p : / / s c h e m a s . m i c r o s o f t . c o m / D a t a M a s h u p " > A A A A A P I E A A B Q S w M E F A A C A A g A B X 4 3 W l x 6 S G y m A A A A 9 g A A A B I A H A B D b 2 5 m a W c v U G F j a 2 F n Z S 5 4 b W w g o h g A K K A U A A A A A A A A A A A A A A A A A A A A A A A A A A A A h Y 9 L D o I w A E S v Q r q n H 0 j 8 k F I W J q 4 k M Z o Y t 0 0 p 0 A j F t M V y N x c e y S u I U d S d y 3 n z F j P 3 6 4 1 m Q 9 s E F 2 m s 6 n Q K C M Q g k F p 0 h d J V C n p X h g u Q M b r l 4 s Q r G Y y y t s l g i x T U z p 0 T h L z 3 0 M e w M x W K M C b o m G / 2 o p Y t B x 9 Z / Z d D p a 3 j W k j A 6 O E 1 h k W Q x E t I 5 j O I K Z o g z Z X + C t G 4 9 9 n + Q L r q G 9 c b y U o T r n c U T Z G i 9 w f 2 A F B L A w Q U A A I A C A A F f j d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B X 4 3 W u 6 m j + / q A Q A A v A Q A A B M A H A B G b 3 J t d W x h c y 9 T Z W N 0 a W 9 u M S 5 t I K I Y A C i g F A A A A A A A A A A A A A A A A A A A A A A A A A A A A I V S z W 7 a Q B C + I / E O K / d i J N c N V Z p D k Q / I J E o P b d N C e 4 l 7 2 J h J W G W 9 i 2 Z n U S L E p U 9 T q r w F b 5 I n 6 Z i f g r A t b F n 2 f v P N + P t m x k F O y h o x 3 L y 7 v X a r 3 X I T i T A W h F I Z k Q g N 1 G 4 J v o b W Y w 6 M p G 4 W D 2 z u C z A U X i k N c W o N 8 c G F Q f o x + + E A X X a l L S p p s h 3 R Z S O U x k 0 t U j a W J L N 1 / T h 3 s 6 A T 3 Q 5 A q 0 I R Y B L 0 g k i k V v v C u K R 7 H o l L k 9 u x M g / J x Y e z s 2 4 k v n l L M K R n D c n + M / 5 i D f z q R B u l b 4 J L 8 5 Z W f w m c m K I t v A t Y 9 k j e M f G G z 5 x 1 D X L M M s O N q U j c b v G + 1 s N c a o k u I f S H J U f P U x A F S 7 l X q + W + 3 t r V v c V i o 7 l k u b B G Q D S f B 4 P V c i q R 2 C C V x Q i e a B G J e d B H V D M u e o y P y h Z V 0 K H N W Q H V 8 F M t n Q O G P x m 6 O I 9 L L W t 8 I A l 2 Z O 7 9 B u w b s 1 r W k K / B I 7 g q / l k Z T 3 W B g X I k D W 9 G + F h 0 K p p u U D 2 J 8 P X 3 C 4 e O 1 H 5 9 z y k P D S k T y + Y R 1 q n i n Z g 0 0 K Q X j 0 r b Y v W H 9 u R j H Y v 9 F H 9 K z f 4 E Q j H V M i 8 b 8 H + S 3 6 G E g B k e w u N 5 R 0 H M D 9 9 b F u 7 o I / 5 B V G 1 C s 4 m T u g 9 b t m j Y v + 7 J B a w a X W 9 g 3 a y M L + 4 A a 2 d y E D o c Z H 2 w c W T H x F N D 2 / I X n X Z L m Q b / v X 9 Q S w E C L Q A U A A I A C A A F f j d a X H p I b K Y A A A D 2 A A A A E g A A A A A A A A A A A A A A A A A A A A A A Q 2 9 u Z m l n L 1 B h Y 2 t h Z 2 U u e G 1 s U E s B A i 0 A F A A C A A g A B X 4 3 W g / K 6 a u k A A A A 6 Q A A A B M A A A A A A A A A A A A A A A A A 8 g A A A F t D b 2 5 0 Z W 5 0 X 1 R 5 c G V z X S 5 4 b W x Q S w E C L Q A U A A I A C A A F f j d a 7 q a P 7 + o B A A C 8 B A A A E w A A A A A A A A A A A A A A A A D j A Q A A R m 9 y b X V s Y X M v U 2 V j d G l v b j E u b V B L B Q Y A A A A A A w A D A M I A A A A a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a E g A A A A A A A P g R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0 c m F p b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Q y O T M w N T A 5 L W M 4 Z W Y t N G F h Z C 1 h O D k 1 L T R i M W N h M T h k N D E 2 Y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G a W x s Q 2 9 s d W 1 u T m F t Z X M i I F Z h b H V l P S J z W y Z x d W 9 0 O 0 T D q X B h c n Q m c X V v d D s s J n F 1 b 3 Q 7 Q X J y a X b D q S Z x d W 9 0 O y w m c X V v d D t U c m F p b i Z x d W 9 0 O y w m c X V v d D t T b 2 N p w 6 l 0 w 6 k m c X V v d D s s J n F 1 b 3 Q 7 Q 2 x h c 3 N l J n F 1 b 3 Q 7 L C Z x d W 9 0 O 0 R h d G U m c X V v d D s s J n F 1 b 3 Q 7 Q W 5 u w 6 l l J n F 1 b 3 Q 7 L C Z x d W 9 0 O 0 h l d X J l c y Z x d W 9 0 O y w m c X V v d D t N a W 5 1 d G V z J n F 1 b 3 Q 7 L C Z x d W 9 0 O 0 R p c 3 R h b m N l I C h r b S k m c X V v d D s s J n F 1 b 3 Q 7 Q 0 8 y I C h r Z y k m c X V v d D s s J n F 1 b 3 Q 7 U H J p e C A o 4 o K s K S Z x d W 9 0 O y w m c X V v d D t Q c m l 4 I G h v c m F p c m U g K O K C r C A v I G g p J n F 1 b 3 Q 7 L C Z x d W 9 0 O 1 B y a X g g Y X U g a 2 l s b 2 3 D q H R y Z S A o 4 o K s I C 8 g a 2 0 p J n F 1 b 3 Q 7 X S I g L z 4 8 R W 5 0 c n k g V H l w Z T 0 i R m l s b E N v b H V t b l R 5 c G V z I i B W Y W x 1 Z T 0 i c 0 J n W U d C Z 0 1 K Q X d N R E J R V U Z C U V U 9 I i A v P j x F b n R y e S B U e X B l P S J G a W x s T G F z d F V w Z G F 0 Z W Q i I F Z h b H V l P S J k M j A y N S 0 w M S 0 y M 1 Q x N D o 0 O D o x M C 4 2 O T Q 1 M z Q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j c i I C 8 + P E V u d H J 5 I F R 5 c G U 9 I k F k Z G V k V G 9 E Y X R h T W 9 k Z W w i I F Z h b H V l P S J s M C I g L z 4 8 R W 5 0 c n k g V H l w Z T 0 i R m l s b F R h c m d l d C I g V m F s d W U 9 I n N 0 c m F p b i I g L z 4 8 R W 5 0 c n k g V H l w Z T 0 i T G 9 h Z G V k V G 9 B b m F s e X N p c 1 N l c n Z p Y 2 V z I i B W Y W x 1 Z T 0 i b D A i I C 8 + P E V u d H J 5 I F R 5 c G U 9 I k Z p b G x T d G F 0 d X M i I F Z h b H V l P S J z Q 2 9 t c G x l d G U i I C 8 + P E V u d H J 5 I F R 5 c G U 9 I k Z p b G x U Y X J n Z X R O Y W 1 l Q 3 V z d G 9 t a X p l Z C I g V m F s d W U 9 I m w x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H J h a W 4 v Q X V 0 b 1 J l b W 9 2 Z W R D b 2 x 1 b W 5 z M S 5 7 R M O p c G F y d C w w f S Z x d W 9 0 O y w m c X V v d D t T Z W N 0 a W 9 u M S 9 0 c m F p b i 9 B d X R v U m V t b 3 Z l Z E N v b H V t b n M x L n t B c n J p d s O p L D F 9 J n F 1 b 3 Q 7 L C Z x d W 9 0 O 1 N l Y 3 R p b 2 4 x L 3 R y Y W l u L 0 F 1 d G 9 S Z W 1 v d m V k Q 2 9 s d W 1 u c z E u e 1 R y Y W l u L D J 9 J n F 1 b 3 Q 7 L C Z x d W 9 0 O 1 N l Y 3 R p b 2 4 x L 3 R y Y W l u L 0 F 1 d G 9 S Z W 1 v d m V k Q 2 9 s d W 1 u c z E u e 1 N v Y 2 n D q X T D q S w z f S Z x d W 9 0 O y w m c X V v d D t T Z W N 0 a W 9 u M S 9 0 c m F p b i 9 B d X R v U m V t b 3 Z l Z E N v b H V t b n M x L n t D b G F z c 2 U s N H 0 m c X V v d D s s J n F 1 b 3 Q 7 U 2 V j d G l v b j E v d H J h a W 4 v Q X V 0 b 1 J l b W 9 2 Z W R D b 2 x 1 b W 5 z M S 5 7 R G F 0 Z S w 1 f S Z x d W 9 0 O y w m c X V v d D t T Z W N 0 a W 9 u M S 9 0 c m F p b i 9 B d X R v U m V t b 3 Z l Z E N v b H V t b n M x L n t B b m 7 D q W U s N n 0 m c X V v d D s s J n F 1 b 3 Q 7 U 2 V j d G l v b j E v d H J h a W 4 v Q X V 0 b 1 J l b W 9 2 Z W R D b 2 x 1 b W 5 z M S 5 7 S G V 1 c m V z L D d 9 J n F 1 b 3 Q 7 L C Z x d W 9 0 O 1 N l Y 3 R p b 2 4 x L 3 R y Y W l u L 0 F 1 d G 9 S Z W 1 v d m V k Q 2 9 s d W 1 u c z E u e 0 1 p b n V 0 Z X M s O H 0 m c X V v d D s s J n F 1 b 3 Q 7 U 2 V j d G l v b j E v d H J h a W 4 v Q X V 0 b 1 J l b W 9 2 Z W R D b 2 x 1 b W 5 z M S 5 7 R G l z d G F u Y 2 U g K G t t K S w 5 f S Z x d W 9 0 O y w m c X V v d D t T Z W N 0 a W 9 u M S 9 0 c m F p b i 9 B d X R v U m V t b 3 Z l Z E N v b H V t b n M x L n t D T z I g K G t n K S w x M H 0 m c X V v d D s s J n F 1 b 3 Q 7 U 2 V j d G l v b j E v d H J h a W 4 v Q X V 0 b 1 J l b W 9 2 Z W R D b 2 x 1 b W 5 z M S 5 7 U H J p e C A o 4 o K s K S w x M X 0 m c X V v d D s s J n F 1 b 3 Q 7 U 2 V j d G l v b j E v d H J h a W 4 v Q X V 0 b 1 J l b W 9 2 Z W R D b 2 x 1 b W 5 z M S 5 7 U H J p e C B o b 3 J h a X J l I C j i g q w g L y B o K S w x M n 0 m c X V v d D s s J n F 1 b 3 Q 7 U 2 V j d G l v b j E v d H J h a W 4 v Q X V 0 b 1 J l b W 9 2 Z W R D b 2 x 1 b W 5 z M S 5 7 U H J p e C B h d S B r a W x v b c O o d H J l I C j i g q w g L y B r b S k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0 c m F p b i 9 B d X R v U m V t b 3 Z l Z E N v b H V t b n M x L n t E w 6 l w Y X J 0 L D B 9 J n F 1 b 3 Q 7 L C Z x d W 9 0 O 1 N l Y 3 R p b 2 4 x L 3 R y Y W l u L 0 F 1 d G 9 S Z W 1 v d m V k Q 2 9 s d W 1 u c z E u e 0 F y c m l 2 w 6 k s M X 0 m c X V v d D s s J n F 1 b 3 Q 7 U 2 V j d G l v b j E v d H J h a W 4 v Q X V 0 b 1 J l b W 9 2 Z W R D b 2 x 1 b W 5 z M S 5 7 V H J h a W 4 s M n 0 m c X V v d D s s J n F 1 b 3 Q 7 U 2 V j d G l v b j E v d H J h a W 4 v Q X V 0 b 1 J l b W 9 2 Z W R D b 2 x 1 b W 5 z M S 5 7 U 2 9 j a c O p d M O p L D N 9 J n F 1 b 3 Q 7 L C Z x d W 9 0 O 1 N l Y 3 R p b 2 4 x L 3 R y Y W l u L 0 F 1 d G 9 S Z W 1 v d m V k Q 2 9 s d W 1 u c z E u e 0 N s Y X N z Z S w 0 f S Z x d W 9 0 O y w m c X V v d D t T Z W N 0 a W 9 u M S 9 0 c m F p b i 9 B d X R v U m V t b 3 Z l Z E N v b H V t b n M x L n t E Y X R l L D V 9 J n F 1 b 3 Q 7 L C Z x d W 9 0 O 1 N l Y 3 R p b 2 4 x L 3 R y Y W l u L 0 F 1 d G 9 S Z W 1 v d m V k Q 2 9 s d W 1 u c z E u e 0 F u b s O p Z S w 2 f S Z x d W 9 0 O y w m c X V v d D t T Z W N 0 a W 9 u M S 9 0 c m F p b i 9 B d X R v U m V t b 3 Z l Z E N v b H V t b n M x L n t I Z X V y Z X M s N 3 0 m c X V v d D s s J n F 1 b 3 Q 7 U 2 V j d G l v b j E v d H J h a W 4 v Q X V 0 b 1 J l b W 9 2 Z W R D b 2 x 1 b W 5 z M S 5 7 T W l u d X R l c y w 4 f S Z x d W 9 0 O y w m c X V v d D t T Z W N 0 a W 9 u M S 9 0 c m F p b i 9 B d X R v U m V t b 3 Z l Z E N v b H V t b n M x L n t E a X N 0 Y W 5 j Z S A o a 2 0 p L D l 9 J n F 1 b 3 Q 7 L C Z x d W 9 0 O 1 N l Y 3 R p b 2 4 x L 3 R y Y W l u L 0 F 1 d G 9 S Z W 1 v d m V k Q 2 9 s d W 1 u c z E u e 0 N P M i A o a 2 c p L D E w f S Z x d W 9 0 O y w m c X V v d D t T Z W N 0 a W 9 u M S 9 0 c m F p b i 9 B d X R v U m V t b 3 Z l Z E N v b H V t b n M x L n t Q c m l 4 I C j i g q w p L D E x f S Z x d W 9 0 O y w m c X V v d D t T Z W N 0 a W 9 u M S 9 0 c m F p b i 9 B d X R v U m V t b 3 Z l Z E N v b H V t b n M x L n t Q c m l 4 I G h v c m F p c m U g K O K C r C A v I G g p L D E y f S Z x d W 9 0 O y w m c X V v d D t T Z W N 0 a W 9 u M S 9 0 c m F p b i 9 B d X R v U m V t b 3 Z l Z E N v b H V t b n M x L n t Q c m l 4 I G F 1 I G t p b G 9 t w 6 h 0 c m U g K O K C r C A v I G t t K S w x M 3 0 m c X V v d D t d L C Z x d W 9 0 O 1 J l b G F 0 a W 9 u c 2 h p c E l u Z m 8 m c X V v d D s 6 W 1 1 9 I i A v P j x F b n R y e S B U e X B l P S J O Y X Z p Z 2 F 0 a W 9 u U 3 R l c E 5 h b W U i I F Z h b H V l P S J z T m F 2 a W d h d G l v b i I g L z 4 8 L 1 N 0 Y W J s Z U V u d H J p Z X M + P C 9 J d G V t P j x J d G V t P j x J d G V t T G 9 j Y X R p b 2 4 + P E l 0 Z W 1 U e X B l P k Z v c m 1 1 b G E 8 L 0 l 0 Z W 1 U e X B l P j x J d G V t U G F 0 a D 5 T Z W N 0 a W 9 u M S 9 0 c m F p b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c m F p b i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J h a W 4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y Y W l u L 1 R 5 c G U l M j B t b 2 R p Z m k l Q z M l Q T k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J h a W 4 v V m F s Z X V y J T I w c m V t c G x h Y y V D M y V B O W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T 7 g a f + P 5 1 0 + 2 n z v S W d 1 Q U Q A A A A A C A A A A A A A Q Z g A A A A E A A C A A A A A b U t x I 0 / M N 9 e a J p g o 7 j R K u p y 8 C b z 9 A e w / r W H C i v r 2 W I Q A A A A A O g A A A A A I A A C A A A A C 8 O O E G 4 z s D s M u 7 K 1 m f a J m o P i 0 y L s j j O d L M p / g D 5 U e Y T F A A A A C Z 4 p X + A S l 4 x 6 A 4 A L 2 s 6 M p E t / 3 O d P 8 T x r n s E B Q I 3 r v 9 N R 9 k B B r j q k l 9 R O c + p h J S Y Q 6 s k o w M S X i 5 h G c B 2 g R n E Z s H U z n g 4 l u J m a / t u J f q u H y J Y U A A A A B o w S A W l x L P J h A 0 Q G 5 F t K u l j c r I O b 3 A w W 1 u D E Y u U X U g b n t 5 1 W g Y / j y 8 w 2 Q K A f U c z O M b 5 L E S / l H c T 5 i x 9 o 5 O s Y 4 + < / D a t a M a s h u p > 
</file>

<file path=customXml/itemProps1.xml><?xml version="1.0" encoding="utf-8"?>
<ds:datastoreItem xmlns:ds="http://schemas.openxmlformats.org/officeDocument/2006/customXml" ds:itemID="{1B082538-2178-4A81-AFBA-504FE002732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TRAIN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 E.L.</dc:creator>
  <cp:lastModifiedBy>Florian E.L.</cp:lastModifiedBy>
  <dcterms:created xsi:type="dcterms:W3CDTF">2025-01-22T20:14:11Z</dcterms:created>
  <dcterms:modified xsi:type="dcterms:W3CDTF">2025-01-23T14:51:38Z</dcterms:modified>
</cp:coreProperties>
</file>