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ny-A7III-PhotoBooth\"/>
    </mc:Choice>
  </mc:AlternateContent>
  <xr:revisionPtr revIDLastSave="0" documentId="13_ncr:1_{F9B6385B-DD6B-4EA3-8B2B-29A75AAD8021}" xr6:coauthVersionLast="47" xr6:coauthVersionMax="47" xr10:uidLastSave="{00000000-0000-0000-0000-000000000000}"/>
  <bookViews>
    <workbookView xWindow="-120" yWindow="-120" windowWidth="38640" windowHeight="20625" xr2:uid="{65A07B65-B5FC-4261-8C54-210456D62B36}"/>
  </bookViews>
  <sheets>
    <sheet name="Luminosité" sheetId="1" r:id="rId1"/>
    <sheet name="Profondeur de champ" sheetId="2" r:id="rId2"/>
  </sheets>
  <externalReferences>
    <externalReference r:id="rId3"/>
  </externalReferences>
  <definedNames>
    <definedName name="list_boitier">[1]Input_boitiers!$D$7:$P$7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G20" i="2"/>
  <c r="G39" i="2"/>
  <c r="F39" i="2"/>
  <c r="G23" i="2"/>
  <c r="F23" i="2"/>
  <c r="G37" i="2"/>
  <c r="F37" i="2"/>
  <c r="G1" i="2"/>
  <c r="F1" i="2"/>
  <c r="G24" i="2"/>
  <c r="G26" i="2" s="1"/>
  <c r="G9" i="2"/>
  <c r="F9" i="2"/>
  <c r="C9" i="2"/>
  <c r="C10" i="2" s="1"/>
  <c r="C7" i="2"/>
  <c r="C5" i="2"/>
  <c r="O13" i="1"/>
  <c r="O9" i="1"/>
  <c r="O14" i="1"/>
  <c r="O12" i="1"/>
  <c r="O11" i="1"/>
  <c r="O10" i="1"/>
  <c r="G27" i="2" l="1"/>
  <c r="G29" i="2"/>
  <c r="G2" i="2"/>
  <c r="G3" i="2" s="1"/>
  <c r="F30" i="2"/>
  <c r="G30" i="2"/>
  <c r="F24" i="2"/>
  <c r="F26" i="2" s="1"/>
  <c r="F27" i="2" l="1"/>
  <c r="F2" i="2"/>
  <c r="F3" i="2" s="1"/>
  <c r="F29" i="2"/>
  <c r="G42" i="2"/>
  <c r="G41" i="2"/>
  <c r="G43" i="2" s="1"/>
  <c r="F41" i="2" l="1"/>
  <c r="F43" i="2" s="1"/>
  <c r="F42" i="2"/>
  <c r="G44" i="2"/>
  <c r="G45" i="2" s="1"/>
  <c r="F44" i="2" l="1"/>
  <c r="F45" i="2"/>
</calcChain>
</file>

<file path=xl/sharedStrings.xml><?xml version="1.0" encoding="utf-8"?>
<sst xmlns="http://schemas.openxmlformats.org/spreadsheetml/2006/main" count="71" uniqueCount="66">
  <si>
    <t>Limite ISO lumière</t>
  </si>
  <si>
    <t>A7-III</t>
  </si>
  <si>
    <t>RX10-III</t>
  </si>
  <si>
    <t>Max ISO en soirée</t>
  </si>
  <si>
    <t>Max ISO en journée</t>
  </si>
  <si>
    <t>f</t>
  </si>
  <si>
    <t>1/f</t>
  </si>
  <si>
    <t>1/t</t>
  </si>
  <si>
    <t>iso</t>
  </si>
  <si>
    <t>Correction</t>
  </si>
  <si>
    <t>[IL]</t>
  </si>
  <si>
    <t>Speed : 1/125s --&gt; 1/100s</t>
  </si>
  <si>
    <t>Désactiver le bip</t>
  </si>
  <si>
    <t>Ouverture: f/4 --&gt; f2.4</t>
  </si>
  <si>
    <t>Focale au minimum (28mm --&gt; 24mm)</t>
  </si>
  <si>
    <t>Surface scène</t>
  </si>
  <si>
    <t>distance scène</t>
  </si>
  <si>
    <t>Angle solide</t>
  </si>
  <si>
    <t>focale</t>
  </si>
  <si>
    <t>RX10 III</t>
  </si>
  <si>
    <t>Full Frame</t>
  </si>
  <si>
    <t>Largeur capteur</t>
  </si>
  <si>
    <t>lc</t>
  </si>
  <si>
    <t>Hauteur capteur</t>
  </si>
  <si>
    <t>hc</t>
  </si>
  <si>
    <t>Cercle de confusion</t>
  </si>
  <si>
    <t>c</t>
  </si>
  <si>
    <t>Focale</t>
  </si>
  <si>
    <t>Ouverture</t>
  </si>
  <si>
    <t>N</t>
  </si>
  <si>
    <t>Focale eq</t>
  </si>
  <si>
    <t>feq</t>
  </si>
  <si>
    <t>Sujet:</t>
  </si>
  <si>
    <t>Largeur sujet</t>
  </si>
  <si>
    <t>AB</t>
  </si>
  <si>
    <t>Largeur</t>
  </si>
  <si>
    <t>Largeur image</t>
  </si>
  <si>
    <t>A'B'</t>
  </si>
  <si>
    <t>Distance Sujet</t>
  </si>
  <si>
    <t>OA</t>
  </si>
  <si>
    <t>Distance image</t>
  </si>
  <si>
    <t>OA'</t>
  </si>
  <si>
    <t>Angle de champ à la mise au point</t>
  </si>
  <si>
    <r>
      <t>a</t>
    </r>
    <r>
      <rPr>
        <vertAlign val="subscript"/>
        <sz val="11"/>
        <color theme="1"/>
        <rFont val="Arial"/>
        <family val="2"/>
      </rPr>
      <t>FOCUS</t>
    </r>
  </si>
  <si>
    <t>Angle de champ à l'infini</t>
  </si>
  <si>
    <r>
      <t>a</t>
    </r>
    <r>
      <rPr>
        <vertAlign val="subscript"/>
        <sz val="11"/>
        <color theme="1"/>
        <rFont val="Arial"/>
        <family val="2"/>
      </rPr>
      <t>INFINI</t>
    </r>
  </si>
  <si>
    <t>V.FOV</t>
  </si>
  <si>
    <t>Diag.FOV</t>
  </si>
  <si>
    <t>Hyperfocale</t>
  </si>
  <si>
    <t>H</t>
  </si>
  <si>
    <t>Diamètre ouverture</t>
  </si>
  <si>
    <t>Ø</t>
  </si>
  <si>
    <t>Image de la limite proche</t>
  </si>
  <si>
    <r>
      <t>d'</t>
    </r>
    <r>
      <rPr>
        <vertAlign val="subscript"/>
        <sz val="11"/>
        <color theme="1"/>
        <rFont val="Arial"/>
        <family val="2"/>
      </rPr>
      <t>près</t>
    </r>
  </si>
  <si>
    <t>Image de la limite lointaine</t>
  </si>
  <si>
    <r>
      <t>d'</t>
    </r>
    <r>
      <rPr>
        <vertAlign val="subscript"/>
        <sz val="11"/>
        <color theme="1"/>
        <rFont val="Arial"/>
        <family val="2"/>
      </rPr>
      <t>loin</t>
    </r>
  </si>
  <si>
    <t>Limite proche</t>
  </si>
  <si>
    <r>
      <t>d</t>
    </r>
    <r>
      <rPr>
        <vertAlign val="subscript"/>
        <sz val="11"/>
        <color theme="1"/>
        <rFont val="Arial"/>
        <family val="2"/>
      </rPr>
      <t>près</t>
    </r>
  </si>
  <si>
    <t>Limite lointaine</t>
  </si>
  <si>
    <r>
      <t>d</t>
    </r>
    <r>
      <rPr>
        <vertAlign val="subscript"/>
        <sz val="11"/>
        <color theme="1"/>
        <rFont val="Arial"/>
        <family val="2"/>
      </rPr>
      <t>loin</t>
    </r>
  </si>
  <si>
    <t>Profondeur de champ</t>
  </si>
  <si>
    <t>pdc</t>
  </si>
  <si>
    <t>Jpg seulement (M)</t>
  </si>
  <si>
    <t>Balance des blancs auto</t>
  </si>
  <si>
    <t>Optimi dynamique: DRO Auto</t>
  </si>
  <si>
    <t>Changer le répertoire de sauvegarde dans Remote (C:)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</si>
</sst>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#,##0&quot; m²&quot;"/>
    <numFmt numFmtId="165" formatCode="0.0&quot; m&quot;"/>
    <numFmt numFmtId="166" formatCode="0.00&quot; sr&quot;"/>
    <numFmt numFmtId="167" formatCode="General&quot; mm&quot;"/>
    <numFmt numFmtId="168" formatCode="#,##0&quot; mm&quot;"/>
    <numFmt numFmtId="169" formatCode="0&quot; mm&quot;"/>
    <numFmt numFmtId="170" formatCode="0.000&quot; mm&quot;"/>
    <numFmt numFmtId="171" formatCode="0.000"/>
    <numFmt numFmtId="172" formatCode="&quot;f/&quot;General"/>
    <numFmt numFmtId="173" formatCode="#,##0.000&quot; m&quot;"/>
    <numFmt numFmtId="174" formatCode="0.00&quot; mm&quot;"/>
    <numFmt numFmtId="175" formatCode="0.00&quot; m&quot;"/>
    <numFmt numFmtId="176" formatCode="0.0\°"/>
    <numFmt numFmtId="177" formatCode="0.0&quot; mm&quot;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b/>
      <sz val="11"/>
      <color rgb="FF0070C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2" fontId="0" fillId="0" borderId="0" xfId="0" applyNumberFormat="1"/>
    <xf numFmtId="16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172" fontId="3" fillId="0" borderId="0" xfId="0" applyNumberFormat="1" applyFont="1" applyAlignment="1">
      <alignment horizontal="center"/>
    </xf>
    <xf numFmtId="0" fontId="5" fillId="0" borderId="0" xfId="0" applyFont="1"/>
    <xf numFmtId="168" fontId="0" fillId="0" borderId="0" xfId="0" applyNumberFormat="1" applyAlignment="1">
      <alignment horizontal="center"/>
    </xf>
    <xf numFmtId="173" fontId="2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25394823ce1e899/Photos/Photo-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boitiers"/>
      <sheetName val="Bokeh"/>
      <sheetName val="UGA APS-C"/>
      <sheetName val="Flashs"/>
      <sheetName val="Trépieds"/>
      <sheetName val="Focales"/>
      <sheetName val="Stats_Focales"/>
      <sheetName val="Portrait"/>
      <sheetName val="Filtre ND"/>
      <sheetName val="Astro"/>
      <sheetName val="Motorisation"/>
      <sheetName val="Slider"/>
      <sheetName val="Feuil1"/>
      <sheetName val="Optique"/>
      <sheetName val="Follow Focus"/>
      <sheetName val="Objectifs_70D"/>
      <sheetName val="Bokeh_V2"/>
      <sheetName val="Bokeh_V2b"/>
      <sheetName val="Exposition"/>
      <sheetName val="Côtes"/>
      <sheetName val="Historique_achats"/>
      <sheetName val="6Dvs70D"/>
      <sheetName val="Focales UGA"/>
      <sheetName val="Analyse focales 70D"/>
      <sheetName val="Micros-réglages"/>
      <sheetName val="Gamme Canon"/>
      <sheetName val="Cameras 22-09-2016"/>
      <sheetName val="Objectifs_6D_old"/>
      <sheetName val="Objectifs_6D"/>
      <sheetName val="Dxo"/>
      <sheetName val="Lenses 19-10-2016"/>
      <sheetName val="Metabones"/>
      <sheetName val="Bokeh_V2 (2)"/>
      <sheetName val="Comparatif Systèmes"/>
    </sheetNames>
    <sheetDataSet>
      <sheetData sheetId="0">
        <row r="7">
          <cell r="D7" t="str">
            <v>EOS 500D</v>
          </cell>
          <cell r="E7" t="str">
            <v>Nikon D7200</v>
          </cell>
          <cell r="F7" t="str">
            <v>Nikon D800</v>
          </cell>
          <cell r="G7" t="str">
            <v>Nikon D610</v>
          </cell>
          <cell r="H7" t="str">
            <v>EOS 70D</v>
          </cell>
          <cell r="I7" t="str">
            <v>EOS 6D</v>
          </cell>
          <cell r="J7" t="str">
            <v>Full Frame</v>
          </cell>
          <cell r="K7" t="str">
            <v>Compact - 1/2.3"</v>
          </cell>
          <cell r="L7" t="str">
            <v>LG G4 - 1/2.6"</v>
          </cell>
          <cell r="M7" t="str">
            <v>Fz1000 - 1"</v>
          </cell>
          <cell r="N7" t="str">
            <v>GoPro Hero 5</v>
          </cell>
          <cell r="O7" t="str">
            <v>Olymp µ4/3</v>
          </cell>
          <cell r="P7" t="str">
            <v>GH5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319A-5879-471D-A7A2-0D0B5D47410A}">
  <dimension ref="H8:O24"/>
  <sheetViews>
    <sheetView tabSelected="1" workbookViewId="0">
      <selection activeCell="J26" sqref="J26"/>
    </sheetView>
  </sheetViews>
  <sheetFormatPr baseColWidth="10" defaultRowHeight="15" x14ac:dyDescent="0.25"/>
  <cols>
    <col min="8" max="8" width="18.42578125" bestFit="1" customWidth="1"/>
  </cols>
  <sheetData>
    <row r="8" spans="8:15" x14ac:dyDescent="0.25"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/>
      <c r="O8" s="1" t="s">
        <v>10</v>
      </c>
    </row>
    <row r="9" spans="8:15" x14ac:dyDescent="0.25">
      <c r="H9" s="31" t="s">
        <v>0</v>
      </c>
      <c r="I9" s="1" t="s">
        <v>1</v>
      </c>
      <c r="J9" s="1">
        <v>4</v>
      </c>
      <c r="K9" s="1">
        <v>125</v>
      </c>
      <c r="L9" s="1">
        <v>1600</v>
      </c>
      <c r="M9" s="1">
        <v>0.33</v>
      </c>
      <c r="N9" s="1"/>
      <c r="O9" s="2">
        <f>INT((LOG(J9,SQRT(2))+LOG(K9,2)+LOG(100/L9,2)-M9)*3)/3</f>
        <v>6.333333333333333</v>
      </c>
    </row>
    <row r="10" spans="8:15" x14ac:dyDescent="0.25">
      <c r="H10" s="31"/>
      <c r="I10" s="1" t="s">
        <v>2</v>
      </c>
      <c r="J10" s="1">
        <v>2.4</v>
      </c>
      <c r="K10" s="1">
        <v>100</v>
      </c>
      <c r="L10" s="1">
        <v>480</v>
      </c>
      <c r="M10" s="1">
        <v>0.33</v>
      </c>
      <c r="N10" s="1"/>
      <c r="O10" s="2">
        <f t="shared" ref="O10:O11" si="0">INT((LOG(J10,SQRT(2))+LOG(K10,2)+LOG(100/L10,2)-M10)*3)/3</f>
        <v>6.333333333333333</v>
      </c>
    </row>
    <row r="11" spans="8:15" x14ac:dyDescent="0.25">
      <c r="H11" s="31" t="s">
        <v>3</v>
      </c>
      <c r="I11" s="1" t="s">
        <v>1</v>
      </c>
      <c r="J11" s="1">
        <v>4</v>
      </c>
      <c r="K11" s="1">
        <v>125</v>
      </c>
      <c r="L11" s="1">
        <v>8000</v>
      </c>
      <c r="M11" s="1">
        <v>0.33</v>
      </c>
      <c r="N11" s="1"/>
      <c r="O11" s="2">
        <f t="shared" si="0"/>
        <v>4</v>
      </c>
    </row>
    <row r="12" spans="8:15" x14ac:dyDescent="0.25">
      <c r="H12" s="31"/>
      <c r="I12" s="1" t="s">
        <v>2</v>
      </c>
      <c r="J12" s="1">
        <v>2.4</v>
      </c>
      <c r="K12" s="1">
        <v>100</v>
      </c>
      <c r="L12" s="1">
        <v>2500</v>
      </c>
      <c r="M12" s="1">
        <v>0.33</v>
      </c>
      <c r="N12" s="1"/>
      <c r="O12" s="2">
        <f>INT((LOG(J12,SQRT(2))+LOG(K12,2)+LOG(100/L12,2)-M12)*3)/3</f>
        <v>4</v>
      </c>
    </row>
    <row r="13" spans="8:15" x14ac:dyDescent="0.25">
      <c r="H13" s="31" t="s">
        <v>4</v>
      </c>
      <c r="I13" s="1" t="s">
        <v>1</v>
      </c>
      <c r="J13" s="1">
        <v>4</v>
      </c>
      <c r="K13" s="1">
        <v>125</v>
      </c>
      <c r="L13" s="1">
        <v>1250</v>
      </c>
      <c r="M13" s="1">
        <v>0.33</v>
      </c>
      <c r="N13" s="1"/>
      <c r="O13" s="2">
        <f>INT((LOG(J13,SQRT(2))+LOG(K13,2)+LOG(100/L13,2)-M13)*3)/3</f>
        <v>6.666666666666667</v>
      </c>
    </row>
    <row r="14" spans="8:15" x14ac:dyDescent="0.25">
      <c r="H14" s="31"/>
      <c r="I14" s="1" t="s">
        <v>2</v>
      </c>
      <c r="J14" s="1">
        <v>2.4</v>
      </c>
      <c r="K14" s="1">
        <v>100</v>
      </c>
      <c r="L14" s="1">
        <v>400</v>
      </c>
      <c r="M14" s="1">
        <v>0.33</v>
      </c>
      <c r="N14" s="1"/>
      <c r="O14" s="2">
        <f>INT((LOG(J14,SQRT(2))+LOG(K14,2)+LOG(100/L14,2)-M14)*3)/3</f>
        <v>6.666666666666667</v>
      </c>
    </row>
    <row r="17" spans="10:10" x14ac:dyDescent="0.25">
      <c r="J17" t="s">
        <v>14</v>
      </c>
    </row>
    <row r="18" spans="10:10" x14ac:dyDescent="0.25">
      <c r="J18" t="s">
        <v>13</v>
      </c>
    </row>
    <row r="19" spans="10:10" x14ac:dyDescent="0.25">
      <c r="J19" t="s">
        <v>11</v>
      </c>
    </row>
    <row r="20" spans="10:10" x14ac:dyDescent="0.25">
      <c r="J20" t="s">
        <v>12</v>
      </c>
    </row>
    <row r="21" spans="10:10" x14ac:dyDescent="0.25">
      <c r="J21" t="s">
        <v>62</v>
      </c>
    </row>
    <row r="22" spans="10:10" x14ac:dyDescent="0.25">
      <c r="J22" t="s">
        <v>63</v>
      </c>
    </row>
    <row r="23" spans="10:10" x14ac:dyDescent="0.25">
      <c r="J23" t="s">
        <v>64</v>
      </c>
    </row>
    <row r="24" spans="10:10" x14ac:dyDescent="0.25">
      <c r="J24" t="s">
        <v>65</v>
      </c>
    </row>
  </sheetData>
  <mergeCells count="3">
    <mergeCell ref="H9:H10"/>
    <mergeCell ref="H11:H12"/>
    <mergeCell ref="H13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11A5-110C-41AD-9AF8-819B6453B5A8}">
  <dimension ref="A1:G45"/>
  <sheetViews>
    <sheetView workbookViewId="0">
      <selection activeCell="P14" sqref="P14"/>
    </sheetView>
  </sheetViews>
  <sheetFormatPr baseColWidth="10" defaultRowHeight="15" x14ac:dyDescent="0.25"/>
  <sheetData>
    <row r="1" spans="1:7" x14ac:dyDescent="0.25">
      <c r="A1" s="3"/>
      <c r="D1" s="4" t="s">
        <v>15</v>
      </c>
      <c r="E1" s="5"/>
      <c r="F1" s="6">
        <f t="shared" ref="F1:G1" si="0">(F23/1000)*(F23/1000)*F14/F13</f>
        <v>2.666666666666667</v>
      </c>
      <c r="G1" s="6">
        <f t="shared" si="0"/>
        <v>2.6666666666666665</v>
      </c>
    </row>
    <row r="2" spans="1:7" x14ac:dyDescent="0.25">
      <c r="A2" s="3"/>
      <c r="D2" s="4" t="s">
        <v>16</v>
      </c>
      <c r="E2" s="5"/>
      <c r="F2" s="7">
        <f t="shared" ref="F2:G2" si="1">F26</f>
        <v>1.3421333333333336</v>
      </c>
      <c r="G2" s="7">
        <f t="shared" si="1"/>
        <v>1.5835555555555556</v>
      </c>
    </row>
    <row r="3" spans="1:7" x14ac:dyDescent="0.25">
      <c r="A3" s="3"/>
      <c r="D3" s="4" t="s">
        <v>17</v>
      </c>
      <c r="E3" s="5"/>
      <c r="F3" s="8">
        <f t="shared" ref="F3:G3" si="2">F1/F2^2</f>
        <v>1.480394309143203</v>
      </c>
      <c r="G3" s="8">
        <f t="shared" si="2"/>
        <v>1.0634133884060686</v>
      </c>
    </row>
    <row r="4" spans="1:7" x14ac:dyDescent="0.25">
      <c r="A4" s="3"/>
      <c r="D4" s="4" t="s">
        <v>18</v>
      </c>
      <c r="E4" s="5"/>
    </row>
    <row r="5" spans="1:7" x14ac:dyDescent="0.25">
      <c r="A5" s="3"/>
      <c r="C5">
        <f>2.4*SQRT(2)</f>
        <v>3.3941125496954281</v>
      </c>
      <c r="D5" s="4"/>
      <c r="E5" s="5"/>
    </row>
    <row r="6" spans="1:7" x14ac:dyDescent="0.25">
      <c r="A6" s="3"/>
      <c r="C6" s="9"/>
      <c r="D6" s="4"/>
      <c r="E6" s="5"/>
    </row>
    <row r="7" spans="1:7" x14ac:dyDescent="0.25">
      <c r="A7" s="3"/>
      <c r="C7" s="10">
        <f>(G19/F19)</f>
        <v>1.6666666666666667</v>
      </c>
      <c r="D7" s="4"/>
      <c r="E7" s="5"/>
    </row>
    <row r="8" spans="1:7" x14ac:dyDescent="0.25">
      <c r="A8" s="3"/>
      <c r="D8" s="4"/>
      <c r="E8" s="5"/>
    </row>
    <row r="9" spans="1:7" x14ac:dyDescent="0.25">
      <c r="A9" s="3"/>
      <c r="C9">
        <f>4/SQRT(2)</f>
        <v>2.8284271247461898</v>
      </c>
      <c r="D9" s="4"/>
      <c r="E9" s="5"/>
      <c r="F9" s="11">
        <f t="shared" ref="F9:G9" si="3">F18*36/F13</f>
        <v>24.000000000000004</v>
      </c>
      <c r="G9" s="11">
        <f t="shared" si="3"/>
        <v>28</v>
      </c>
    </row>
    <row r="10" spans="1:7" x14ac:dyDescent="0.25">
      <c r="A10" s="3"/>
      <c r="C10">
        <f>C9/SQRT(2)</f>
        <v>1.9999999999999998</v>
      </c>
      <c r="D10" s="4"/>
      <c r="E10" s="5"/>
    </row>
    <row r="11" spans="1:7" x14ac:dyDescent="0.25">
      <c r="A11" s="3"/>
      <c r="D11" s="4"/>
      <c r="E11" s="5"/>
      <c r="F11" s="12" t="s">
        <v>19</v>
      </c>
      <c r="G11" s="12" t="s">
        <v>20</v>
      </c>
    </row>
    <row r="12" spans="1:7" x14ac:dyDescent="0.25">
      <c r="A12" s="3"/>
      <c r="D12" s="4"/>
      <c r="E12" s="5"/>
    </row>
    <row r="13" spans="1:7" x14ac:dyDescent="0.25">
      <c r="A13" s="3"/>
      <c r="D13" s="4" t="s">
        <v>21</v>
      </c>
      <c r="E13" s="5" t="s">
        <v>22</v>
      </c>
      <c r="F13" s="13">
        <v>13.2</v>
      </c>
      <c r="G13" s="13">
        <v>36</v>
      </c>
    </row>
    <row r="14" spans="1:7" x14ac:dyDescent="0.25">
      <c r="A14" s="3"/>
      <c r="D14" s="4" t="s">
        <v>23</v>
      </c>
      <c r="E14" s="5" t="s">
        <v>24</v>
      </c>
      <c r="F14" s="13">
        <v>8.8000000000000007</v>
      </c>
      <c r="G14" s="13">
        <v>24</v>
      </c>
    </row>
    <row r="15" spans="1:7" x14ac:dyDescent="0.25">
      <c r="A15" s="3"/>
      <c r="D15" s="4" t="s">
        <v>25</v>
      </c>
      <c r="E15" s="5" t="s">
        <v>26</v>
      </c>
      <c r="F15" s="14">
        <v>1.0999999999999999E-2</v>
      </c>
      <c r="G15" s="14">
        <v>0.03</v>
      </c>
    </row>
    <row r="16" spans="1:7" x14ac:dyDescent="0.25">
      <c r="A16" s="3"/>
      <c r="D16" s="4"/>
      <c r="E16" s="5"/>
    </row>
    <row r="17" spans="1:7" x14ac:dyDescent="0.25">
      <c r="A17" s="3"/>
      <c r="D17" s="4"/>
      <c r="E17" s="5"/>
    </row>
    <row r="18" spans="1:7" x14ac:dyDescent="0.25">
      <c r="A18" s="3"/>
      <c r="B18" s="15"/>
      <c r="D18" s="4" t="s">
        <v>27</v>
      </c>
      <c r="E18" s="5" t="s">
        <v>5</v>
      </c>
      <c r="F18" s="16">
        <v>8.8000000000000007</v>
      </c>
      <c r="G18" s="16">
        <v>28</v>
      </c>
    </row>
    <row r="19" spans="1:7" x14ac:dyDescent="0.25">
      <c r="A19" s="3"/>
      <c r="B19" s="15"/>
      <c r="D19" s="4" t="s">
        <v>28</v>
      </c>
      <c r="E19" s="5" t="s">
        <v>29</v>
      </c>
      <c r="F19" s="17">
        <v>2.4</v>
      </c>
      <c r="G19" s="17">
        <v>4</v>
      </c>
    </row>
    <row r="20" spans="1:7" x14ac:dyDescent="0.25">
      <c r="D20" s="4" t="s">
        <v>30</v>
      </c>
      <c r="E20" s="5" t="s">
        <v>31</v>
      </c>
      <c r="F20" s="18">
        <f>F18/F13*36</f>
        <v>24.000000000000004</v>
      </c>
      <c r="G20" s="18">
        <f>G18/G13*36</f>
        <v>28</v>
      </c>
    </row>
    <row r="21" spans="1:7" x14ac:dyDescent="0.25">
      <c r="D21" s="4"/>
      <c r="E21" s="5"/>
      <c r="F21" s="19"/>
      <c r="G21" s="19"/>
    </row>
    <row r="22" spans="1:7" x14ac:dyDescent="0.25">
      <c r="D22" s="4"/>
      <c r="E22" s="5"/>
    </row>
    <row r="23" spans="1:7" x14ac:dyDescent="0.25">
      <c r="B23" s="20" t="s">
        <v>32</v>
      </c>
      <c r="D23" s="4" t="s">
        <v>33</v>
      </c>
      <c r="E23" s="5" t="s">
        <v>34</v>
      </c>
      <c r="F23" s="21">
        <f t="shared" ref="F23:G23" si="4">$C$24*1000</f>
        <v>2000</v>
      </c>
      <c r="G23" s="21">
        <f t="shared" si="4"/>
        <v>2000</v>
      </c>
    </row>
    <row r="24" spans="1:7" x14ac:dyDescent="0.25">
      <c r="B24" s="5" t="s">
        <v>35</v>
      </c>
      <c r="C24" s="22">
        <v>2</v>
      </c>
      <c r="D24" s="4" t="s">
        <v>36</v>
      </c>
      <c r="E24" s="5" t="s">
        <v>37</v>
      </c>
      <c r="F24" s="23">
        <f t="shared" ref="F24:G24" si="5">F13</f>
        <v>13.2</v>
      </c>
      <c r="G24" s="23">
        <f t="shared" si="5"/>
        <v>36</v>
      </c>
    </row>
    <row r="25" spans="1:7" x14ac:dyDescent="0.25">
      <c r="D25" s="4"/>
      <c r="E25" s="5"/>
      <c r="F25" s="5"/>
      <c r="G25" s="5"/>
    </row>
    <row r="26" spans="1:7" x14ac:dyDescent="0.25">
      <c r="D26" s="4" t="s">
        <v>38</v>
      </c>
      <c r="E26" s="5" t="s">
        <v>39</v>
      </c>
      <c r="F26" s="7">
        <f t="shared" ref="F26:G26" si="6">F18*(F23/F24+1)/1000</f>
        <v>1.3421333333333336</v>
      </c>
      <c r="G26" s="7">
        <f t="shared" si="6"/>
        <v>1.5835555555555556</v>
      </c>
    </row>
    <row r="27" spans="1:7" x14ac:dyDescent="0.25">
      <c r="D27" s="4" t="s">
        <v>40</v>
      </c>
      <c r="E27" s="5" t="s">
        <v>41</v>
      </c>
      <c r="F27" s="25">
        <f t="shared" ref="F27:G27" si="7">F26*1000*F24/F23</f>
        <v>8.8580800000000011</v>
      </c>
      <c r="G27" s="25">
        <f t="shared" si="7"/>
        <v>28.504000000000001</v>
      </c>
    </row>
    <row r="28" spans="1:7" x14ac:dyDescent="0.25">
      <c r="D28" s="4"/>
      <c r="E28" s="5"/>
      <c r="F28" s="5"/>
      <c r="G28" s="5"/>
    </row>
    <row r="29" spans="1:7" ht="18.75" x14ac:dyDescent="0.35">
      <c r="D29" s="4" t="s">
        <v>42</v>
      </c>
      <c r="E29" s="26" t="s">
        <v>43</v>
      </c>
      <c r="F29" s="27">
        <f t="shared" ref="F29:G29" si="8">2*DEGREES(ATAN(F23/2/F26/1000))</f>
        <v>73.378297404038463</v>
      </c>
      <c r="G29" s="27">
        <f t="shared" si="8"/>
        <v>64.544028110308446</v>
      </c>
    </row>
    <row r="30" spans="1:7" ht="18.75" x14ac:dyDescent="0.35">
      <c r="D30" s="4" t="s">
        <v>44</v>
      </c>
      <c r="E30" s="26" t="s">
        <v>45</v>
      </c>
      <c r="F30" s="27">
        <f t="shared" ref="F30:G30" si="9">2*DEGREES(ATAN(F13/(2*F18)))</f>
        <v>73.73979529168804</v>
      </c>
      <c r="G30" s="27">
        <f t="shared" si="9"/>
        <v>65.470452544215206</v>
      </c>
    </row>
    <row r="31" spans="1:7" x14ac:dyDescent="0.25">
      <c r="D31" s="4"/>
      <c r="E31" s="5"/>
    </row>
    <row r="32" spans="1:7" x14ac:dyDescent="0.25">
      <c r="D32" s="4"/>
      <c r="E32" s="5" t="s">
        <v>46</v>
      </c>
    </row>
    <row r="33" spans="4:7" x14ac:dyDescent="0.25">
      <c r="D33" s="4"/>
      <c r="E33" s="5" t="s">
        <v>47</v>
      </c>
    </row>
    <row r="34" spans="4:7" x14ac:dyDescent="0.25">
      <c r="D34" s="4"/>
      <c r="E34" s="5"/>
    </row>
    <row r="35" spans="4:7" x14ac:dyDescent="0.25">
      <c r="D35" s="4"/>
      <c r="E35" s="5"/>
    </row>
    <row r="36" spans="4:7" x14ac:dyDescent="0.25">
      <c r="D36" s="4"/>
      <c r="E36" s="5"/>
    </row>
    <row r="37" spans="4:7" x14ac:dyDescent="0.25">
      <c r="D37" s="4" t="s">
        <v>48</v>
      </c>
      <c r="E37" s="5" t="s">
        <v>49</v>
      </c>
      <c r="F37" s="24">
        <f t="shared" ref="F37:G37" si="10">(F18^2/(F15*F19)+F18)/1000</f>
        <v>2.9421333333333344</v>
      </c>
      <c r="G37" s="24">
        <f t="shared" si="10"/>
        <v>6.5613333333333337</v>
      </c>
    </row>
    <row r="38" spans="4:7" x14ac:dyDescent="0.25">
      <c r="D38" s="4"/>
      <c r="E38" s="5"/>
    </row>
    <row r="39" spans="4:7" x14ac:dyDescent="0.25">
      <c r="D39" s="4" t="s">
        <v>50</v>
      </c>
      <c r="E39" s="5" t="s">
        <v>51</v>
      </c>
      <c r="F39" s="28">
        <f t="shared" ref="F39:G39" si="11">F18/F19</f>
        <v>3.666666666666667</v>
      </c>
      <c r="G39" s="28">
        <f t="shared" si="11"/>
        <v>7</v>
      </c>
    </row>
    <row r="40" spans="4:7" x14ac:dyDescent="0.25">
      <c r="D40" s="4"/>
      <c r="E40" s="5"/>
      <c r="F40" s="5"/>
      <c r="G40" s="5"/>
    </row>
    <row r="41" spans="4:7" ht="18.75" x14ac:dyDescent="0.35">
      <c r="D41" s="4" t="s">
        <v>52</v>
      </c>
      <c r="E41" s="5" t="s">
        <v>53</v>
      </c>
      <c r="F41" s="25">
        <f t="shared" ref="F41:G41" si="12">F27*F39/(F39-F15)</f>
        <v>8.8847342026078255</v>
      </c>
      <c r="G41" s="25">
        <f t="shared" si="12"/>
        <v>28.626685796269733</v>
      </c>
    </row>
    <row r="42" spans="4:7" ht="18.75" x14ac:dyDescent="0.35">
      <c r="D42" s="4" t="s">
        <v>54</v>
      </c>
      <c r="E42" s="5" t="s">
        <v>55</v>
      </c>
      <c r="F42" s="25">
        <f t="shared" ref="F42:G42" si="13">F39*F27/(F39+F15)</f>
        <v>8.8315852442671989</v>
      </c>
      <c r="G42" s="25">
        <f t="shared" si="13"/>
        <v>28.382361308677101</v>
      </c>
    </row>
    <row r="43" spans="4:7" ht="18.75" x14ac:dyDescent="0.35">
      <c r="D43" s="29" t="s">
        <v>56</v>
      </c>
      <c r="E43" s="5" t="s">
        <v>57</v>
      </c>
      <c r="F43" s="21">
        <f t="shared" ref="F43:G43" si="14">F$18*F41/(F41-F$18)</f>
        <v>922.71666666665226</v>
      </c>
      <c r="G43" s="21">
        <f t="shared" si="14"/>
        <v>1279.02564102563</v>
      </c>
    </row>
    <row r="44" spans="4:7" ht="18.75" x14ac:dyDescent="0.35">
      <c r="D44" s="29" t="s">
        <v>58</v>
      </c>
      <c r="E44" s="5" t="s">
        <v>59</v>
      </c>
      <c r="F44" s="21">
        <f t="shared" ref="F44:G44" si="15">IF(F42&lt;=F18,"∞",F$18*F42/(F42-F$18))</f>
        <v>2460.5777777777926</v>
      </c>
      <c r="G44" s="21">
        <f t="shared" si="15"/>
        <v>2078.4166666666506</v>
      </c>
    </row>
    <row r="45" spans="4:7" x14ac:dyDescent="0.25">
      <c r="D45" s="4" t="s">
        <v>60</v>
      </c>
      <c r="E45" s="5" t="s">
        <v>61</v>
      </c>
      <c r="F45" s="30">
        <f t="shared" ref="F45:G45" si="16">IF(F42&lt;=F18,"∞",F44-F43)</f>
        <v>1537.8611111111404</v>
      </c>
      <c r="G45" s="30">
        <f t="shared" si="16"/>
        <v>799.39102564102063</v>
      </c>
    </row>
  </sheetData>
  <dataValidations count="1">
    <dataValidation type="list" allowBlank="1" showInputMessage="1" showErrorMessage="1" sqref="F11:G11" xr:uid="{96CCE77B-DCCF-4B9A-A8AE-3004D729B4E9}">
      <formula1>list_boitier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Luminosité</vt:lpstr>
      <vt:lpstr>Profondeur de champ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Champain</dc:creator>
  <cp:lastModifiedBy>Florian Champain</cp:lastModifiedBy>
  <dcterms:created xsi:type="dcterms:W3CDTF">2021-12-24T10:46:03Z</dcterms:created>
  <dcterms:modified xsi:type="dcterms:W3CDTF">2022-06-05T11:40:04Z</dcterms:modified>
</cp:coreProperties>
</file>