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amp64\www\Nkap-Scour\testing\"/>
    </mc:Choice>
  </mc:AlternateContent>
  <bookViews>
    <workbookView xWindow="-120" yWindow="-120" windowWidth="20730" windowHeight="11760" activeTab="1"/>
  </bookViews>
  <sheets>
    <sheet name="NOTES" sheetId="36" r:id="rId1"/>
    <sheet name="Feuil1" sheetId="37" r:id="rId2"/>
    <sheet name="1" sheetId="1" r:id="rId3"/>
  </sheets>
  <definedNames>
    <definedName name="CPA">NOTES!$C$2:$C$28</definedName>
    <definedName name="CPABIS">NOTES!$C$2:$C$31</definedName>
    <definedName name="CPATRIM1">NOTES!$C$2:$C$32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2" i="36" l="1"/>
  <c r="S32" i="36"/>
  <c r="W32" i="36"/>
  <c r="G33" i="36"/>
  <c r="H33" i="36"/>
  <c r="I33" i="36"/>
  <c r="J33" i="36"/>
  <c r="K33" i="36"/>
  <c r="L33" i="36"/>
  <c r="M33" i="36"/>
  <c r="O33" i="36"/>
  <c r="P33" i="36"/>
  <c r="Q33" i="36"/>
  <c r="R33" i="36"/>
  <c r="T33" i="36"/>
  <c r="U33" i="36"/>
  <c r="V33" i="36"/>
  <c r="V33" i="37" l="1"/>
  <c r="U33" i="37"/>
  <c r="T33" i="37"/>
  <c r="R33" i="37"/>
  <c r="Q33" i="37"/>
  <c r="P33" i="37"/>
  <c r="O33" i="37"/>
  <c r="M33" i="37"/>
  <c r="L33" i="37"/>
  <c r="K33" i="37"/>
  <c r="J33" i="37"/>
  <c r="I33" i="37"/>
  <c r="H33" i="37"/>
  <c r="G33" i="37"/>
  <c r="W32" i="37"/>
  <c r="S32" i="37"/>
  <c r="N32" i="37"/>
  <c r="W31" i="37"/>
  <c r="S31" i="37"/>
  <c r="N31" i="37"/>
  <c r="W30" i="37"/>
  <c r="S30" i="37"/>
  <c r="N30" i="37"/>
  <c r="W29" i="37"/>
  <c r="S29" i="37"/>
  <c r="N29" i="37"/>
  <c r="W28" i="37"/>
  <c r="S28" i="37"/>
  <c r="N28" i="37"/>
  <c r="W27" i="37"/>
  <c r="S27" i="37"/>
  <c r="N27" i="37"/>
  <c r="W26" i="37"/>
  <c r="S26" i="37"/>
  <c r="N26" i="37"/>
  <c r="W25" i="37"/>
  <c r="S25" i="37"/>
  <c r="N25" i="37"/>
  <c r="W24" i="37"/>
  <c r="S24" i="37"/>
  <c r="N24" i="37"/>
  <c r="W23" i="37"/>
  <c r="S23" i="37"/>
  <c r="N23" i="37"/>
  <c r="W22" i="37"/>
  <c r="S22" i="37"/>
  <c r="N22" i="37"/>
  <c r="W21" i="37"/>
  <c r="S21" i="37"/>
  <c r="N21" i="37"/>
  <c r="W20" i="37"/>
  <c r="S20" i="37"/>
  <c r="N20" i="37"/>
  <c r="W19" i="37"/>
  <c r="S19" i="37"/>
  <c r="N19" i="37"/>
  <c r="W18" i="37"/>
  <c r="S18" i="37"/>
  <c r="N18" i="37"/>
  <c r="W17" i="37"/>
  <c r="S17" i="37"/>
  <c r="N17" i="37"/>
  <c r="W16" i="37"/>
  <c r="S16" i="37"/>
  <c r="N16" i="37"/>
  <c r="W15" i="37"/>
  <c r="S15" i="37"/>
  <c r="N15" i="37"/>
  <c r="W14" i="37"/>
  <c r="S14" i="37"/>
  <c r="N14" i="37"/>
  <c r="W13" i="37"/>
  <c r="S13" i="37"/>
  <c r="N13" i="37"/>
  <c r="W12" i="37"/>
  <c r="S12" i="37"/>
  <c r="N12" i="37"/>
  <c r="W11" i="37"/>
  <c r="S11" i="37"/>
  <c r="N11" i="37"/>
  <c r="W10" i="37"/>
  <c r="S10" i="37"/>
  <c r="N10" i="37"/>
  <c r="W9" i="37"/>
  <c r="S9" i="37"/>
  <c r="N9" i="37"/>
  <c r="W8" i="37"/>
  <c r="S8" i="37"/>
  <c r="N8" i="37"/>
  <c r="W7" i="37"/>
  <c r="S7" i="37"/>
  <c r="N7" i="37"/>
  <c r="W6" i="37"/>
  <c r="S6" i="37"/>
  <c r="N6" i="37"/>
  <c r="W5" i="37"/>
  <c r="S5" i="37"/>
  <c r="N5" i="37"/>
  <c r="W4" i="37"/>
  <c r="S4" i="37"/>
  <c r="N4" i="37"/>
  <c r="W3" i="37"/>
  <c r="S3" i="37"/>
  <c r="N3" i="37"/>
  <c r="W2" i="37"/>
  <c r="S2" i="37"/>
  <c r="N2" i="37"/>
  <c r="N1" i="37"/>
  <c r="D27" i="1"/>
  <c r="F27" i="1"/>
  <c r="B27" i="1" s="1"/>
  <c r="F28" i="1"/>
  <c r="C28" i="1" s="1"/>
  <c r="F30" i="1"/>
  <c r="B30" i="1" s="1"/>
  <c r="F29" i="1"/>
  <c r="B29" i="1" s="1"/>
  <c r="G30" i="1"/>
  <c r="G29" i="1"/>
  <c r="F17" i="1"/>
  <c r="D17" i="1" s="1"/>
  <c r="C3" i="1"/>
  <c r="W2" i="36"/>
  <c r="S2" i="36"/>
  <c r="N2" i="36"/>
  <c r="W31" i="36"/>
  <c r="W30" i="36"/>
  <c r="W29" i="36"/>
  <c r="W28" i="36"/>
  <c r="W27" i="36"/>
  <c r="W26" i="36"/>
  <c r="W25" i="36"/>
  <c r="W24" i="36"/>
  <c r="W23" i="36"/>
  <c r="W22" i="36"/>
  <c r="W21" i="36"/>
  <c r="W20" i="36"/>
  <c r="W19" i="36"/>
  <c r="W18" i="36"/>
  <c r="W17" i="36"/>
  <c r="W16" i="36"/>
  <c r="W15" i="36"/>
  <c r="W14" i="36"/>
  <c r="W13" i="36"/>
  <c r="W12" i="36"/>
  <c r="W11" i="36"/>
  <c r="W10" i="36"/>
  <c r="W9" i="36"/>
  <c r="W8" i="36"/>
  <c r="W7" i="36"/>
  <c r="W6" i="36"/>
  <c r="W5" i="36"/>
  <c r="W4" i="36"/>
  <c r="W3" i="36"/>
  <c r="S31" i="36"/>
  <c r="S30" i="36"/>
  <c r="S29" i="36"/>
  <c r="S28" i="36"/>
  <c r="S27" i="36"/>
  <c r="S26" i="36"/>
  <c r="S25" i="36"/>
  <c r="S24" i="36"/>
  <c r="S23" i="36"/>
  <c r="S22" i="36"/>
  <c r="S21" i="36"/>
  <c r="S20" i="36"/>
  <c r="S19" i="36"/>
  <c r="S18" i="36"/>
  <c r="S17" i="36"/>
  <c r="S16" i="36"/>
  <c r="S15" i="36"/>
  <c r="S14" i="36"/>
  <c r="S13" i="36"/>
  <c r="S12" i="36"/>
  <c r="S11" i="36"/>
  <c r="S10" i="36"/>
  <c r="S9" i="36"/>
  <c r="S8" i="36"/>
  <c r="S7" i="36"/>
  <c r="S6" i="36"/>
  <c r="S5" i="36"/>
  <c r="S4" i="36"/>
  <c r="S3" i="36"/>
  <c r="N31" i="36"/>
  <c r="N30" i="36"/>
  <c r="N29" i="36"/>
  <c r="N28" i="36"/>
  <c r="N27" i="36"/>
  <c r="N26" i="36"/>
  <c r="N25" i="36"/>
  <c r="N24" i="36"/>
  <c r="N23" i="36"/>
  <c r="N22" i="36"/>
  <c r="N21" i="36"/>
  <c r="N20" i="36"/>
  <c r="N19" i="36"/>
  <c r="N18" i="36"/>
  <c r="N17" i="36"/>
  <c r="N16" i="36"/>
  <c r="N15" i="36"/>
  <c r="N14" i="36"/>
  <c r="N13" i="36"/>
  <c r="N12" i="36"/>
  <c r="N11" i="36"/>
  <c r="N10" i="36"/>
  <c r="N9" i="36"/>
  <c r="N8" i="36"/>
  <c r="N7" i="36"/>
  <c r="N6" i="36"/>
  <c r="N5" i="36"/>
  <c r="N4" i="36"/>
  <c r="N3" i="36"/>
  <c r="N33" i="37" l="1"/>
  <c r="S33" i="37"/>
  <c r="W33" i="37"/>
  <c r="N33" i="36"/>
  <c r="S33" i="36"/>
  <c r="W33" i="36"/>
  <c r="C17" i="1"/>
  <c r="C30" i="1"/>
  <c r="D29" i="1"/>
  <c r="C29" i="1"/>
  <c r="D30" i="1"/>
  <c r="B28" i="1"/>
  <c r="B17" i="1"/>
  <c r="C27" i="1"/>
  <c r="D28" i="1"/>
  <c r="F24" i="1"/>
  <c r="B24" i="1" s="1"/>
  <c r="F23" i="1"/>
  <c r="C23" i="1" s="1"/>
  <c r="F22" i="1"/>
  <c r="D22" i="1" s="1"/>
  <c r="G32" i="1" s="1"/>
  <c r="F21" i="1"/>
  <c r="C21" i="1" s="1"/>
  <c r="F18" i="1"/>
  <c r="D18" i="1" s="1"/>
  <c r="F16" i="1"/>
  <c r="C16" i="1" s="1"/>
  <c r="F15" i="1"/>
  <c r="C15" i="1" s="1"/>
  <c r="F14" i="1"/>
  <c r="D14" i="1" s="1"/>
  <c r="F13" i="1"/>
  <c r="F12" i="1"/>
  <c r="G27" i="1"/>
  <c r="G24" i="1"/>
  <c r="G23" i="1"/>
  <c r="G22" i="1"/>
  <c r="G18" i="1"/>
  <c r="G16" i="1"/>
  <c r="G15" i="1"/>
  <c r="G14" i="1"/>
  <c r="G13" i="1"/>
  <c r="G12" i="1"/>
  <c r="A38" i="1"/>
  <c r="B32" i="1"/>
  <c r="F4" i="1"/>
  <c r="D4" i="1"/>
  <c r="G17" i="1"/>
  <c r="G21" i="1"/>
  <c r="D32" i="1"/>
  <c r="C32" i="1"/>
  <c r="N1" i="36"/>
  <c r="A19" i="1"/>
  <c r="A11" i="1"/>
  <c r="C22" i="1" l="1"/>
  <c r="F32" i="1" s="1"/>
  <c r="B15" i="1"/>
  <c r="B16" i="1"/>
  <c r="D15" i="1"/>
  <c r="C13" i="1"/>
  <c r="B13" i="1"/>
  <c r="D13" i="1"/>
  <c r="C12" i="1"/>
  <c r="B12" i="1"/>
  <c r="D12" i="1"/>
  <c r="D16" i="1"/>
  <c r="B22" i="1"/>
  <c r="E32" i="1" s="1"/>
  <c r="G25" i="1"/>
  <c r="B23" i="1"/>
  <c r="D23" i="1"/>
  <c r="C18" i="1"/>
  <c r="C24" i="1"/>
  <c r="G34" i="1"/>
  <c r="B18" i="1"/>
  <c r="D24" i="1"/>
  <c r="G19" i="1"/>
  <c r="C14" i="1"/>
  <c r="F19" i="1"/>
  <c r="F34" i="1"/>
  <c r="F25" i="1"/>
  <c r="B14" i="1"/>
  <c r="B21" i="1"/>
  <c r="D21" i="1"/>
</calcChain>
</file>

<file path=xl/sharedStrings.xml><?xml version="1.0" encoding="utf-8"?>
<sst xmlns="http://schemas.openxmlformats.org/spreadsheetml/2006/main" count="451" uniqueCount="174">
  <si>
    <t>ORTHOGRAPHE</t>
  </si>
  <si>
    <t>POESIE</t>
  </si>
  <si>
    <t>MATHEMATIQUES</t>
  </si>
  <si>
    <t>NUMERATION</t>
  </si>
  <si>
    <t>OPERATIONS / CALCUL MENTAL</t>
  </si>
  <si>
    <t>ETUDE DE SITUATIONS</t>
  </si>
  <si>
    <t>MOYENNE DE MATHEMATIQUES</t>
  </si>
  <si>
    <t>EVEIL</t>
  </si>
  <si>
    <t>EDUCATION ARTISTIQUE</t>
  </si>
  <si>
    <t>EDUCATION PHYSIQUE</t>
  </si>
  <si>
    <t>OBJECTIF ATTEINT</t>
  </si>
  <si>
    <t>OBJ NON ATTEINT</t>
  </si>
  <si>
    <t>MOYENNE ELEVE / 20</t>
  </si>
  <si>
    <t>MOYENNE CLASSE /20</t>
  </si>
  <si>
    <t>NOM :</t>
  </si>
  <si>
    <t>PRENOM :</t>
  </si>
  <si>
    <t>DATE ET LIEU DE NAISSANCE :</t>
  </si>
  <si>
    <t>MOYENNE TRIMESTRIELLE / 20</t>
  </si>
  <si>
    <t>MOYENNE ANNUELLE / 20</t>
  </si>
  <si>
    <t>N°</t>
  </si>
  <si>
    <t>NOM</t>
  </si>
  <si>
    <t>Prénom</t>
  </si>
  <si>
    <t>Classe</t>
  </si>
  <si>
    <t>COMPORTEMENT :</t>
  </si>
  <si>
    <t>à</t>
  </si>
  <si>
    <t>OBJ PART 
ATTEINT</t>
  </si>
  <si>
    <t xml:space="preserve">CLASSE DE </t>
  </si>
  <si>
    <t>CPA</t>
  </si>
  <si>
    <t>LECTURE (Déchiffrage)</t>
  </si>
  <si>
    <t>EXERCICES DE LECTURE</t>
  </si>
  <si>
    <t>ECRITURE</t>
  </si>
  <si>
    <t>COPIE</t>
  </si>
  <si>
    <t>EXPRESSION ORALE</t>
  </si>
  <si>
    <t>OPERATIONS</t>
  </si>
  <si>
    <t>GEOMETRIE / MESURES</t>
  </si>
  <si>
    <t>LECTURE (déchiffrage°</t>
  </si>
  <si>
    <t>EXERCICEES DE LECTURE</t>
  </si>
  <si>
    <t>MOYENNE MATHEMATIQUES</t>
  </si>
  <si>
    <t>Date 
de naissance</t>
  </si>
  <si>
    <t>APPRECIATION GLOBALE</t>
  </si>
  <si>
    <t>COMPORTEMENT</t>
  </si>
  <si>
    <t>lieu 
de naissance</t>
  </si>
  <si>
    <t>GEOMETRIE/MESURES</t>
  </si>
  <si>
    <t>STRUCTURATION ESPACE/TEMPS
EDUCATION CIVIQUE - SCIENCES</t>
  </si>
  <si>
    <t>STRUCTURATION ESP TEMPS
EDUCATION CIVIQUE-SCIENCES</t>
  </si>
  <si>
    <t>MOYENNE ANNUELLE</t>
  </si>
  <si>
    <t>LE DIRECTEUR</t>
  </si>
  <si>
    <t>Antoine SCHEMBRI</t>
  </si>
  <si>
    <t>MOYENNE DU TRIMESTRE</t>
  </si>
  <si>
    <t>MOYENNE</t>
  </si>
  <si>
    <t>L'INSTITUTRICE</t>
  </si>
  <si>
    <t>NANG-EKOMIYE</t>
  </si>
  <si>
    <t>OBAME</t>
  </si>
  <si>
    <t>ANDJAYI</t>
  </si>
  <si>
    <t>Ingrid Leïla</t>
  </si>
  <si>
    <t>APINDA BEYEME</t>
  </si>
  <si>
    <t>Karl Anthony</t>
  </si>
  <si>
    <t>BASMA</t>
  </si>
  <si>
    <t>Sarah</t>
  </si>
  <si>
    <t>BONGOTHA AVEYRA</t>
  </si>
  <si>
    <t>Maxine Kimi Astrid Jacklyn</t>
  </si>
  <si>
    <t>DAMAS IZOURE</t>
  </si>
  <si>
    <t>DELPHINE DAPHNE</t>
  </si>
  <si>
    <t>DOUMI KEKE MOUTOMBI</t>
  </si>
  <si>
    <t>Eden Antoinette</t>
  </si>
  <si>
    <t>EL AHMADIEH</t>
  </si>
  <si>
    <t>Ghadi</t>
  </si>
  <si>
    <t>ESSAME</t>
  </si>
  <si>
    <t>Ange Maeva Emeraude</t>
  </si>
  <si>
    <t>ESSONO OBOUNOU</t>
  </si>
  <si>
    <t>Yannicka Colombe</t>
  </si>
  <si>
    <t xml:space="preserve">FENIOU </t>
  </si>
  <si>
    <t>Mif Genell René</t>
  </si>
  <si>
    <t>HAJJ ALI</t>
  </si>
  <si>
    <t>Assyl</t>
  </si>
  <si>
    <t xml:space="preserve">HALAWANI  </t>
  </si>
  <si>
    <t>Nadine</t>
  </si>
  <si>
    <t>HATOUM</t>
  </si>
  <si>
    <t>Mariana</t>
  </si>
  <si>
    <t>HOSNI</t>
  </si>
  <si>
    <t>Naya</t>
  </si>
  <si>
    <t>KHEIREDDINE</t>
  </si>
  <si>
    <t>Hadi</t>
  </si>
  <si>
    <t>KOKOLO MEHINDJI</t>
  </si>
  <si>
    <t>Gloire Flore</t>
  </si>
  <si>
    <t>LANDOU CAMPOBLANCO</t>
  </si>
  <si>
    <t>Oprah Océane</t>
  </si>
  <si>
    <t>LELEIVAI</t>
  </si>
  <si>
    <t>Christina Nefa</t>
  </si>
  <si>
    <t>MBOUMBA NTOUTOUME</t>
  </si>
  <si>
    <t>Clyde Raphaël</t>
  </si>
  <si>
    <t>MIHINDOU</t>
  </si>
  <si>
    <t>Dyele</t>
  </si>
  <si>
    <t>Diane Colma</t>
  </si>
  <si>
    <t>NGOULOU 1</t>
  </si>
  <si>
    <t>Michaël Maixent</t>
  </si>
  <si>
    <t>NTIMI</t>
  </si>
  <si>
    <t>Mathéo</t>
  </si>
  <si>
    <t>Hélène Sarah Maria Salma</t>
  </si>
  <si>
    <t>OLARD ONDO</t>
  </si>
  <si>
    <t>Darren Nolan</t>
  </si>
  <si>
    <t>OTIOMO YAYA</t>
  </si>
  <si>
    <t>Divine Félicia Maryvone</t>
  </si>
  <si>
    <t>PIEBY BANGOYE</t>
  </si>
  <si>
    <t>RIHAN</t>
  </si>
  <si>
    <t>Sandy</t>
  </si>
  <si>
    <t>VACHER</t>
  </si>
  <si>
    <t>Cléa</t>
  </si>
  <si>
    <t>BILAN DU PREMIER TRIMESTRE 2020/2021</t>
  </si>
  <si>
    <t>Ghislaine BIGAIGNON</t>
  </si>
  <si>
    <t>F</t>
  </si>
  <si>
    <t>G</t>
  </si>
  <si>
    <t>ESSONO</t>
  </si>
  <si>
    <t>Mathis André</t>
  </si>
  <si>
    <r>
      <t xml:space="preserve">Medd Ayron </t>
    </r>
    <r>
      <rPr>
        <b/>
        <sz val="10"/>
        <color theme="3" tint="0.39997558519241921"/>
        <rFont val="Arial"/>
        <family val="2"/>
      </rPr>
      <t>Paul-Aimé</t>
    </r>
  </si>
  <si>
    <t xml:space="preserve">Elève calme </t>
  </si>
  <si>
    <t xml:space="preserve">Elève distraite </t>
  </si>
  <si>
    <t xml:space="preserve">Elève éveillé </t>
  </si>
  <si>
    <t>.</t>
  </si>
  <si>
    <t xml:space="preserve">Elève volubile </t>
  </si>
  <si>
    <t xml:space="preserve">Elève calme en classe </t>
  </si>
  <si>
    <t>Elève éveillée, mais bavarde</t>
  </si>
  <si>
    <t>Elève calme et attentive</t>
  </si>
  <si>
    <t>Très bon travail dans l'ensemble.Ingrid s'est montrée constante dans le travail . Une bonne progression  en déchiffrage des syllabes , en orthographe ainsiqu'en mathématiques. Continue ainsi . Cependant , elle pourrait apprendre à s'ouvrir davantage et s'exprimer oralement.</t>
  </si>
  <si>
    <t>Travail satisfaisant dans l'ensemble. Karl Anthony  s'est vite mis au travail et a progressé en déchiffrage des syllabes, mais il reste des efforts à faire en exercices de lecture ainsi qu'en expression orale : bien articuler et parler distinctement en cours.</t>
  </si>
  <si>
    <t>Elève émotive au départ, plus sûre d'elle actuellement</t>
  </si>
  <si>
    <t>Bon travail dans l'ensemble. Sarah a gagné en autonomie et en assurance depuis le début de l'année. Elle est volubile de temps à autre, néanmoins , Sarah sait s'appliquer et  a le souci de rendre un bon travail.</t>
  </si>
  <si>
    <t>Elève bavarde et imprévisible,doit contrôler ses actes</t>
  </si>
  <si>
    <t>Bon travail en général. Mais Maxine doit essayer de se concentrer davantage sur son travail afin de donner de meilleurs résultats.</t>
  </si>
  <si>
    <t>Elève dissipée et bavarde</t>
  </si>
  <si>
    <t>Travail assez satisfaisant dans l'ensemble. Delphine est capable de beaucoup mieux, notamment en exercices de lecture. Elle gagnerait à se focaliser sur son travail, à moins bavarder afin de progresser davantage.</t>
  </si>
  <si>
    <t>Elève éveillée mais volubile</t>
  </si>
  <si>
    <t>Bon travail dans l'ensemble, notamment en déchiffrage des syllabes et en orthographe. Eden gagnerait à terminer son travail dans les temps afin d'avoir des excellents résultats..</t>
  </si>
  <si>
    <t>Elève éveilée mais sporadiquement bavarde, elle devrait s'y abstenir</t>
  </si>
  <si>
    <t>Très bons résultats .Ange a obtenu de bonnes notes en lecture et en mathématiques. Des résultats homogènes dans l'ensemble.</t>
  </si>
  <si>
    <t>Elève rêveur</t>
  </si>
  <si>
    <t>Travail assez satisfaisant en particulier en déchiffrage des syllabes et en étude de situation. Mathis André devrait néanmoins mettre plus d'effort à se concentrer sur son travail afin d'avoir de meilleurs résultats.</t>
  </si>
  <si>
    <t>Elève agitée et volubile</t>
  </si>
  <si>
    <t>Bon travail notamment en déchiffrage des syllabes, en orthographe et en mathématiques. Yannicka a fait des progrès depuis le début de ce trimestre . Elle peut encore s'améliorer si elle apprend à rester concentrer.</t>
  </si>
  <si>
    <t>Bon travail en particulier en français . Mif est plus à l'aise en lecture. Mais hélas son manque de concentration et la rapidité avec laquelle il  voudrait terminer ses exercices, ne jouent pas en sa faveur. Mif serait capable de produire d'excellents résultats</t>
  </si>
  <si>
    <t xml:space="preserve">Assez bon travail en général. Assyl s'intéresse aux cours, elle aime venir à l'école. Elle doit être guidée par un adulte en permanence afin d'être canalisée et mieux concentrée.  </t>
  </si>
  <si>
    <t>Elève agitée, des fois caractérielle ; mais aussi agréable et fascinante.</t>
  </si>
  <si>
    <t>Elève éveillé, mais trop volubile .</t>
  </si>
  <si>
    <t>Elève éveillée mais volubile .</t>
  </si>
  <si>
    <t>Travail peu satisfaisant. Nadine a commencé les cours en retard, elle n'a pas encore maîtrisé comme il se doit le déchiffage des syllabes et l'orthographe. Elle arrive à mieux travailler en mathématiques. Des cours de rattrapage comme débutés sont conseillés à domicile pendant les vacances de Noël  afin que Nadine puisse être à niveau au deuxième trimestre</t>
  </si>
  <si>
    <t>Très bon travail dans l'ensemble. Mariana s'intéresse aux cours et travaille rapidement. Félicitations! Continue .</t>
  </si>
  <si>
    <t>Elève éveillée, mais volubile</t>
  </si>
  <si>
    <t>Très bon travail en général. Félicitations!  Naya s'intéresse aux cours mais hélas se distrait à bavarder. Elle gagnerait à rester concentrer .</t>
  </si>
  <si>
    <t xml:space="preserve">Elève assidu et  très éveillé </t>
  </si>
  <si>
    <t>Très bon travail dans l'ensemble. Hadi s'intéresse aux cours et s'applique sérieusement à travailler. Félicitations!</t>
  </si>
  <si>
    <t>Bon travail en général. Gloire a fait du progrès depuis le début de l'année.    Elle s'intéresse aux cours tout en restant concentrée ! Bravo, continue .</t>
  </si>
  <si>
    <t xml:space="preserve">Travail peu satisfaisant  en français . Océane travaille mieux en mathematiques .Un travail conséquent est souhaité pendant les vacances de Noël afin qu'elle élève son niveau en lecture. </t>
  </si>
  <si>
    <t>Elève calme mais souvent distraite</t>
  </si>
  <si>
    <t>Bon travail en mathématiques, Christina progresse à son rythme en français . Un renforcément en lecture est souhaité durant les vacances de Noël afin qu'elle soit à niveau en français au deuxième trimestre .</t>
  </si>
  <si>
    <t>Très bon travail en français et en maths  . Clyde travaille avec serieux . Félicitations!</t>
  </si>
  <si>
    <t>Elève rêveur et distrait</t>
  </si>
  <si>
    <t xml:space="preserve">Travail peu satisfaisant en français et en maths . Dyele doit être très souvent guidé et aidé personnellement afin d'effectuer son travail en progression. Il gagnerait à continuer à faire de la lecture pendant les vacances de Noël pour soutenir les progrès notifiés . </t>
  </si>
  <si>
    <t xml:space="preserve">Elève bavarde mais essaie de se maîtriser. </t>
  </si>
  <si>
    <t>Très bon travail dans l'ensemble. Félicitations! Diane doit continuer à s'appliquer et rester concentrée lors des cours.</t>
  </si>
  <si>
    <t xml:space="preserve">Elève dissipé mais essaie de se contenir </t>
  </si>
  <si>
    <t>Bon travail dans l'ensemble. Michaël est capable de meilleurs résultats en lecture s'il se concentre  davantage lors des cours.</t>
  </si>
  <si>
    <t xml:space="preserve"> Bon travail en français et en mathématiques, néanmoins Mathéo devra s'améliorer en écriture et en copie.</t>
  </si>
  <si>
    <t>Elève agité et bavard. Mathéo doit se maîtriser lors des échanges avec ses amis.</t>
  </si>
  <si>
    <t xml:space="preserve">Elève distraite et  bavarde </t>
  </si>
  <si>
    <t xml:space="preserve">Travail peu satisfaisant dans l'ensemble. Hélène a toujours de grosses difficultés d'apprentissage en particulier en déchiffrage des syllabes. Elle doit ses quelques bons résultats en mathématiques à l'aide personnelle qu'on lui accorde.  </t>
  </si>
  <si>
    <t xml:space="preserve">Elève émotif et attachant, en voie d'autonomie </t>
  </si>
  <si>
    <t>Travail en progrès. Nolan s'applique s'il travaille avec une aide. Il lui faut persévérer au déchiffrage syllabique et en lecture . Courage!</t>
  </si>
  <si>
    <t>Elève dissipée et volubile</t>
  </si>
  <si>
    <t>Malgré le travail peu satisfaisant, Divine a commencé à faire des progrès en lecture.  Il lui est conseillé le maintien de la lecture pendant les vacances de Noël afin d'être au niveau pour le deuxième trimestre</t>
  </si>
  <si>
    <t xml:space="preserve"> elève agité mais sympathique</t>
  </si>
  <si>
    <t>Malgré le travail peu satisfaisant, Paul-aimé a fait des progrès , . Il doit être guidé et assisté pour mener à bien s son travail.</t>
  </si>
  <si>
    <t>bon travail en général. Des progrès ont été observés en français et en mathématiques depuis le début de l'année. Sandy  déchiffre mieux les syllabes, cependant elle peut s'améliorer en écriture.</t>
  </si>
  <si>
    <t>Elève calme , concentrée ,active</t>
  </si>
  <si>
    <t>Bon travail dans l'ensemble. Cléa s'intéresse aux activtés de la classe, ce qui justifie ses progrès.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</si>
</sst>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40C]General"/>
  </numFmts>
  <fonts count="34" x14ac:knownFonts="1">
    <font>
      <sz val="11"/>
      <color theme="1"/>
      <name val="Calibri"/>
      <family val="2"/>
      <scheme val="minor"/>
    </font>
    <font>
      <b/>
      <sz val="11"/>
      <color theme="1"/>
      <name val="Calibri"/>
      <family val="2"/>
      <scheme val="minor"/>
    </font>
    <font>
      <b/>
      <sz val="12"/>
      <color rgb="FFFF0000"/>
      <name val="Calibri"/>
      <family val="2"/>
      <scheme val="minor"/>
    </font>
    <font>
      <b/>
      <sz val="14"/>
      <color theme="6" tint="-0.499984740745262"/>
      <name val="Calibri"/>
      <family val="2"/>
      <scheme val="minor"/>
    </font>
    <font>
      <b/>
      <sz val="11"/>
      <color theme="5" tint="-0.249977111117893"/>
      <name val="Calibri"/>
      <family val="2"/>
      <scheme val="minor"/>
    </font>
    <font>
      <sz val="18"/>
      <color theme="4" tint="-0.249977111117893"/>
      <name val="Calibri"/>
      <family val="2"/>
      <scheme val="minor"/>
    </font>
    <font>
      <b/>
      <sz val="12"/>
      <name val="Calibri"/>
      <family val="2"/>
      <scheme val="minor"/>
    </font>
    <font>
      <b/>
      <sz val="12"/>
      <color theme="1"/>
      <name val="Calibri"/>
      <family val="2"/>
      <scheme val="minor"/>
    </font>
    <font>
      <sz val="8"/>
      <name val="Verdana"/>
      <family val="2"/>
    </font>
    <font>
      <b/>
      <sz val="8"/>
      <name val="Arial"/>
      <family val="2"/>
    </font>
    <font>
      <b/>
      <sz val="8"/>
      <color theme="1"/>
      <name val="Arial"/>
      <family val="2"/>
    </font>
    <font>
      <b/>
      <sz val="7"/>
      <color theme="1"/>
      <name val="Arial"/>
      <family val="2"/>
    </font>
    <font>
      <sz val="9"/>
      <color theme="1"/>
      <name val="Calibri"/>
      <family val="2"/>
      <scheme val="minor"/>
    </font>
    <font>
      <b/>
      <sz val="9"/>
      <name val="Berlin Sans FB"/>
      <family val="2"/>
    </font>
    <font>
      <b/>
      <sz val="10"/>
      <name val="Calibri"/>
      <family val="2"/>
      <scheme val="minor"/>
    </font>
    <font>
      <b/>
      <sz val="9"/>
      <color theme="3" tint="0.39997558519241921"/>
      <name val="Calibri"/>
      <family val="2"/>
      <scheme val="minor"/>
    </font>
    <font>
      <b/>
      <sz val="9"/>
      <color theme="6" tint="-0.249977111117893"/>
      <name val="Calibri"/>
      <family val="2"/>
      <scheme val="minor"/>
    </font>
    <font>
      <b/>
      <sz val="9"/>
      <name val="Calibri"/>
      <family val="2"/>
      <scheme val="minor"/>
    </font>
    <font>
      <b/>
      <sz val="8"/>
      <color rgb="FFFF0000"/>
      <name val="Arial"/>
      <family val="2"/>
    </font>
    <font>
      <sz val="12"/>
      <color theme="1"/>
      <name val="Calibri"/>
      <family val="2"/>
      <scheme val="minor"/>
    </font>
    <font>
      <b/>
      <sz val="9"/>
      <name val="Arial"/>
      <family val="2"/>
    </font>
    <font>
      <sz val="18"/>
      <color theme="6" tint="-0.499984740745262"/>
      <name val="Britannic Bold"/>
      <family val="2"/>
    </font>
    <font>
      <sz val="11"/>
      <color rgb="FF000000"/>
      <name val="Calibri"/>
      <family val="2"/>
    </font>
    <font>
      <sz val="9"/>
      <color rgb="FF000000"/>
      <name val="Arial"/>
      <family val="2"/>
    </font>
    <font>
      <b/>
      <sz val="9"/>
      <color rgb="FF000000"/>
      <name val="Arial"/>
      <family val="2"/>
    </font>
    <font>
      <sz val="8"/>
      <color rgb="FF000000"/>
      <name val="Arial"/>
      <family val="2"/>
    </font>
    <font>
      <sz val="8"/>
      <color indexed="8"/>
      <name val="Calibri"/>
      <family val="2"/>
      <scheme val="minor"/>
    </font>
    <font>
      <sz val="8"/>
      <color theme="1"/>
      <name val="Calibri"/>
      <family val="2"/>
      <scheme val="minor"/>
    </font>
    <font>
      <b/>
      <sz val="8"/>
      <name val="Calibri"/>
      <family val="2"/>
      <scheme val="minor"/>
    </font>
    <font>
      <sz val="11"/>
      <color theme="1"/>
      <name val="Arial"/>
      <family val="2"/>
    </font>
    <font>
      <sz val="10"/>
      <name val="Arial"/>
      <family val="2"/>
    </font>
    <font>
      <sz val="10"/>
      <color rgb="FF000000"/>
      <name val="Arial"/>
      <family val="2"/>
    </font>
    <font>
      <sz val="10"/>
      <color theme="1"/>
      <name val="Arial"/>
      <family val="2"/>
    </font>
    <font>
      <b/>
      <sz val="10"/>
      <color theme="3" tint="0.39997558519241921"/>
      <name val="Arial"/>
      <family val="2"/>
    </font>
  </fonts>
  <fills count="13">
    <fill>
      <patternFill patternType="none"/>
    </fill>
    <fill>
      <patternFill patternType="gray125"/>
    </fill>
    <fill>
      <patternFill patternType="solid">
        <fgColor theme="6" tint="0.59999389629810485"/>
        <bgColor indexed="64"/>
      </patternFill>
    </fill>
    <fill>
      <patternFill patternType="solid">
        <fgColor rgb="FFFFFFCC"/>
        <bgColor indexed="64"/>
      </patternFill>
    </fill>
    <fill>
      <patternFill patternType="solid">
        <fgColor theme="4" tint="0.59996337778862885"/>
        <bgColor theme="4" tint="0.39991454817346722"/>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6337778862885"/>
        <bgColor theme="4" tint="0.39991454817346722"/>
      </patternFill>
    </fill>
    <fill>
      <patternFill patternType="solid">
        <fgColor theme="6" tint="0.39994506668294322"/>
        <bgColor theme="6" tint="0.39994506668294322"/>
      </patternFill>
    </fill>
    <fill>
      <patternFill patternType="solid">
        <fgColor theme="6" tint="0.39994506668294322"/>
        <bgColor theme="5" tint="0.39991454817346722"/>
      </patternFill>
    </fill>
    <fill>
      <patternFill patternType="solid">
        <fgColor theme="6" tint="0.39994506668294322"/>
        <bgColor theme="6" tint="-0.24994659260841701"/>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165" fontId="22" fillId="0" borderId="0"/>
    <xf numFmtId="0" fontId="29" fillId="0" borderId="0"/>
  </cellStyleXfs>
  <cellXfs count="165">
    <xf numFmtId="0" fontId="0" fillId="0" borderId="0" xfId="0"/>
    <xf numFmtId="0" fontId="0" fillId="0" borderId="0" xfId="0" applyAlignment="1">
      <alignment horizontal="center" vertical="center" wrapText="1"/>
    </xf>
    <xf numFmtId="0" fontId="0" fillId="0" borderId="3" xfId="0" applyBorder="1"/>
    <xf numFmtId="0" fontId="0" fillId="0" borderId="0" xfId="0" applyBorder="1"/>
    <xf numFmtId="0" fontId="0" fillId="0" borderId="0" xfId="0" applyAlignment="1">
      <alignment horizontal="center" vertical="center"/>
    </xf>
    <xf numFmtId="0" fontId="0" fillId="0" borderId="1" xfId="0" applyBorder="1"/>
    <xf numFmtId="0" fontId="3" fillId="0" borderId="0" xfId="0" applyFont="1"/>
    <xf numFmtId="0" fontId="3" fillId="0" borderId="11" xfId="0" applyFont="1" applyBorder="1"/>
    <xf numFmtId="0" fontId="7" fillId="0" borderId="2" xfId="0" applyFont="1" applyBorder="1" applyAlignment="1">
      <alignment vertical="center"/>
    </xf>
    <xf numFmtId="0" fontId="2" fillId="0" borderId="3" xfId="0" applyFont="1" applyBorder="1"/>
    <xf numFmtId="0" fontId="2" fillId="0" borderId="4" xfId="0" applyFont="1" applyBorder="1"/>
    <xf numFmtId="0" fontId="2" fillId="0" borderId="2" xfId="0" applyFont="1" applyBorder="1" applyAlignment="1">
      <alignment vertical="center"/>
    </xf>
    <xf numFmtId="0" fontId="1" fillId="0" borderId="9" xfId="0" applyFont="1" applyBorder="1"/>
    <xf numFmtId="0" fontId="0" fillId="0" borderId="9" xfId="0" applyBorder="1"/>
    <xf numFmtId="0" fontId="1" fillId="0" borderId="1" xfId="0" applyFont="1" applyFill="1" applyBorder="1"/>
    <xf numFmtId="0" fontId="1" fillId="0" borderId="0" xfId="0" applyFont="1" applyFill="1" applyBorder="1"/>
    <xf numFmtId="0" fontId="0" fillId="0" borderId="20" xfId="0" applyBorder="1"/>
    <xf numFmtId="0" fontId="4" fillId="0" borderId="0" xfId="0" applyFont="1" applyFill="1"/>
    <xf numFmtId="0" fontId="2" fillId="0" borderId="3" xfId="0" applyFont="1" applyBorder="1" applyAlignment="1">
      <alignment horizontal="left" vertical="center"/>
    </xf>
    <xf numFmtId="49" fontId="7" fillId="0" borderId="3" xfId="0" applyNumberFormat="1" applyFont="1" applyBorder="1" applyAlignment="1">
      <alignment horizontal="center" vertical="center"/>
    </xf>
    <xf numFmtId="14" fontId="7" fillId="0" borderId="4" xfId="0" applyNumberFormat="1" applyFont="1" applyBorder="1" applyAlignment="1">
      <alignment horizontal="center" vertical="center"/>
    </xf>
    <xf numFmtId="164" fontId="7" fillId="0" borderId="3" xfId="0" applyNumberFormat="1" applyFont="1" applyBorder="1" applyAlignment="1">
      <alignment horizontal="left" vertical="center"/>
    </xf>
    <xf numFmtId="0" fontId="0" fillId="0" borderId="0" xfId="0" applyBorder="1"/>
    <xf numFmtId="0" fontId="0" fillId="0" borderId="19" xfId="0" applyBorder="1"/>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9"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textRotation="90"/>
      <protection locked="0"/>
    </xf>
    <xf numFmtId="0" fontId="10" fillId="0" borderId="1" xfId="0" applyFont="1" applyBorder="1" applyAlignment="1" applyProtection="1">
      <alignment horizontal="center" vertical="center" textRotation="90" wrapText="1"/>
      <protection locked="0"/>
    </xf>
    <xf numFmtId="0" fontId="10" fillId="4" borderId="1" xfId="0" applyFont="1" applyFill="1" applyBorder="1" applyAlignment="1" applyProtection="1">
      <alignment horizontal="center" vertical="center" textRotation="90"/>
      <protection locked="0"/>
    </xf>
    <xf numFmtId="0" fontId="11" fillId="0" borderId="1" xfId="0" applyFont="1" applyBorder="1" applyAlignment="1" applyProtection="1">
      <alignment horizontal="center" vertical="center" textRotation="90"/>
      <protection locked="0"/>
    </xf>
    <xf numFmtId="0" fontId="10" fillId="2" borderId="1" xfId="0" applyFont="1" applyFill="1" applyBorder="1" applyAlignment="1" applyProtection="1">
      <alignment horizontal="center" vertical="center" textRotation="90"/>
      <protection locked="0"/>
    </xf>
    <xf numFmtId="0" fontId="10" fillId="0" borderId="1" xfId="0" applyFont="1" applyFill="1" applyBorder="1" applyAlignment="1" applyProtection="1">
      <alignment horizontal="center" vertical="center" textRotation="90"/>
      <protection locked="0"/>
    </xf>
    <xf numFmtId="0" fontId="10" fillId="3" borderId="1" xfId="0" applyFont="1" applyFill="1" applyBorder="1" applyAlignment="1" applyProtection="1">
      <alignment horizontal="center" vertical="center" textRotation="90"/>
      <protection locked="0"/>
    </xf>
    <xf numFmtId="0" fontId="6" fillId="0" borderId="1" xfId="0" applyFont="1" applyFill="1" applyBorder="1" applyAlignment="1" applyProtection="1">
      <alignment horizontal="center" vertical="center"/>
      <protection locked="0"/>
    </xf>
    <xf numFmtId="0" fontId="12" fillId="0" borderId="0" xfId="0" applyFont="1" applyProtection="1">
      <protection locked="0"/>
    </xf>
    <xf numFmtId="0" fontId="0" fillId="0" borderId="0" xfId="0" applyProtection="1">
      <protection locked="0"/>
    </xf>
    <xf numFmtId="0" fontId="12" fillId="0" borderId="0" xfId="0" applyFont="1" applyAlignment="1" applyProtection="1">
      <alignment horizontal="center" vertical="center"/>
      <protection locked="0"/>
    </xf>
    <xf numFmtId="0" fontId="13" fillId="0" borderId="1"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2" fontId="15" fillId="5" borderId="1" xfId="0" applyNumberFormat="1" applyFont="1" applyFill="1" applyBorder="1" applyAlignment="1" applyProtection="1">
      <alignment horizontal="center" vertical="center" wrapText="1"/>
    </xf>
    <xf numFmtId="0" fontId="12" fillId="0" borderId="1" xfId="0" applyFont="1" applyBorder="1" applyAlignment="1" applyProtection="1">
      <alignment horizontal="center" vertical="center" wrapText="1"/>
      <protection locked="0"/>
    </xf>
    <xf numFmtId="0" fontId="0" fillId="0" borderId="1" xfId="0" applyFont="1" applyBorder="1"/>
    <xf numFmtId="0" fontId="18" fillId="3" borderId="1" xfId="0" applyFont="1" applyFill="1" applyBorder="1" applyAlignment="1" applyProtection="1">
      <alignment horizontal="center" vertical="center" textRotation="90"/>
      <protection locked="0"/>
    </xf>
    <xf numFmtId="0" fontId="0" fillId="0" borderId="1" xfId="0" applyBorder="1" applyAlignment="1" applyProtection="1">
      <alignment horizontal="justify" vertical="top" wrapText="1"/>
      <protection locked="0"/>
    </xf>
    <xf numFmtId="0" fontId="0" fillId="0" borderId="1" xfId="0" applyBorder="1" applyAlignment="1">
      <alignment horizontal="center" vertical="center"/>
    </xf>
    <xf numFmtId="2" fontId="1" fillId="0" borderId="1" xfId="0" applyNumberFormat="1" applyFont="1" applyBorder="1" applyAlignment="1">
      <alignment horizontal="center"/>
    </xf>
    <xf numFmtId="2" fontId="12" fillId="0" borderId="0" xfId="0" applyNumberFormat="1" applyFont="1" applyAlignment="1" applyProtection="1">
      <alignment vertical="center"/>
      <protection locked="0"/>
    </xf>
    <xf numFmtId="0" fontId="12" fillId="0" borderId="0" xfId="0" applyFont="1" applyAlignment="1" applyProtection="1">
      <alignment vertical="center"/>
      <protection locked="0"/>
    </xf>
    <xf numFmtId="0" fontId="0" fillId="0" borderId="0" xfId="0" applyFill="1"/>
    <xf numFmtId="0" fontId="1" fillId="9" borderId="1" xfId="0" applyFont="1" applyFill="1" applyBorder="1"/>
    <xf numFmtId="2" fontId="16" fillId="6" borderId="1" xfId="0" applyNumberFormat="1" applyFont="1" applyFill="1" applyBorder="1" applyAlignment="1" applyProtection="1">
      <alignment horizontal="center" vertical="center" wrapText="1"/>
    </xf>
    <xf numFmtId="2" fontId="17" fillId="3" borderId="1" xfId="0" applyNumberFormat="1" applyFont="1" applyFill="1" applyBorder="1" applyAlignment="1" applyProtection="1">
      <alignment horizontal="center" vertical="center" wrapText="1"/>
    </xf>
    <xf numFmtId="2" fontId="12" fillId="0" borderId="1" xfId="0" applyNumberFormat="1" applyFont="1" applyBorder="1" applyAlignment="1" applyProtection="1">
      <alignment horizontal="center" vertical="center" wrapText="1"/>
      <protection locked="0"/>
    </xf>
    <xf numFmtId="0" fontId="10" fillId="0" borderId="17" xfId="0" applyFont="1" applyBorder="1" applyAlignment="1" applyProtection="1">
      <alignment horizontal="center" vertical="center" textRotation="90"/>
      <protection locked="0"/>
    </xf>
    <xf numFmtId="0" fontId="0" fillId="0" borderId="1" xfId="0" applyBorder="1" applyAlignment="1" applyProtection="1">
      <alignment horizontal="left" vertical="top" wrapText="1"/>
      <protection locked="0"/>
    </xf>
    <xf numFmtId="164" fontId="6" fillId="0" borderId="3" xfId="0" applyNumberFormat="1" applyFont="1" applyBorder="1" applyAlignment="1">
      <alignment horizontal="left" vertical="center"/>
    </xf>
    <xf numFmtId="165" fontId="24" fillId="0" borderId="1" xfId="1" applyFont="1" applyBorder="1" applyAlignment="1" applyProtection="1">
      <alignment vertical="center"/>
      <protection locked="0"/>
    </xf>
    <xf numFmtId="165" fontId="23" fillId="0" borderId="1" xfId="1" applyFont="1" applyBorder="1" applyAlignment="1" applyProtection="1">
      <alignment vertical="center"/>
      <protection locked="0"/>
    </xf>
    <xf numFmtId="165" fontId="20" fillId="0" borderId="1" xfId="1" applyFont="1" applyBorder="1" applyAlignment="1" applyProtection="1">
      <alignment vertical="center"/>
      <protection locked="0"/>
    </xf>
    <xf numFmtId="0" fontId="12" fillId="7" borderId="1" xfId="0" applyFont="1" applyFill="1" applyBorder="1" applyAlignment="1" applyProtection="1">
      <alignment vertical="center"/>
    </xf>
    <xf numFmtId="0" fontId="12" fillId="0" borderId="1" xfId="0" applyFont="1" applyBorder="1" applyProtection="1">
      <protection locked="0"/>
    </xf>
    <xf numFmtId="2" fontId="12" fillId="7" borderId="1" xfId="0" applyNumberFormat="1" applyFont="1" applyFill="1" applyBorder="1" applyAlignment="1" applyProtection="1">
      <alignment horizontal="center" vertical="center"/>
    </xf>
    <xf numFmtId="2" fontId="12" fillId="5" borderId="1" xfId="0" applyNumberFormat="1" applyFont="1" applyFill="1" applyBorder="1" applyAlignment="1" applyProtection="1">
      <alignment horizontal="center" vertical="center"/>
    </xf>
    <xf numFmtId="2" fontId="12" fillId="6" borderId="1" xfId="0" applyNumberFormat="1" applyFont="1" applyFill="1" applyBorder="1" applyAlignment="1" applyProtection="1">
      <alignment horizontal="center" vertical="center"/>
    </xf>
    <xf numFmtId="2" fontId="12" fillId="3" borderId="1" xfId="0" applyNumberFormat="1" applyFont="1" applyFill="1" applyBorder="1" applyAlignment="1" applyProtection="1">
      <alignment horizontal="center" vertical="center"/>
    </xf>
    <xf numFmtId="0" fontId="0" fillId="0" borderId="1" xfId="0" applyBorder="1" applyProtection="1">
      <protection locked="0"/>
    </xf>
    <xf numFmtId="0" fontId="9" fillId="0" borderId="1" xfId="0" applyFont="1" applyBorder="1" applyAlignment="1" applyProtection="1">
      <alignment horizontal="center" vertical="center" wrapText="1"/>
      <protection locked="0"/>
    </xf>
    <xf numFmtId="165" fontId="23" fillId="0" borderId="1" xfId="1" applyFont="1" applyFill="1" applyBorder="1" applyAlignment="1" applyProtection="1">
      <alignment vertical="center" wrapText="1"/>
      <protection locked="0"/>
    </xf>
    <xf numFmtId="0" fontId="12" fillId="0" borderId="1" xfId="0" applyFont="1" applyBorder="1" applyAlignment="1" applyProtection="1">
      <alignment wrapText="1"/>
      <protection locked="0"/>
    </xf>
    <xf numFmtId="0" fontId="12" fillId="0" borderId="0" xfId="0" applyFont="1" applyAlignment="1" applyProtection="1">
      <alignment wrapText="1"/>
      <protection locked="0"/>
    </xf>
    <xf numFmtId="0" fontId="0" fillId="0" borderId="1" xfId="0" applyBorder="1" applyAlignment="1">
      <alignment horizontal="center"/>
    </xf>
    <xf numFmtId="2" fontId="26" fillId="0" borderId="1" xfId="0" applyNumberFormat="1" applyFont="1" applyFill="1" applyBorder="1" applyAlignment="1">
      <alignment horizontal="center" vertical="center"/>
    </xf>
    <xf numFmtId="2" fontId="27" fillId="0" borderId="1" xfId="0" applyNumberFormat="1" applyFont="1" applyBorder="1" applyAlignment="1" applyProtection="1">
      <alignment horizontal="center" vertical="center" wrapText="1"/>
      <protection locked="0"/>
    </xf>
    <xf numFmtId="0" fontId="28" fillId="0" borderId="1" xfId="0" applyFont="1" applyBorder="1" applyAlignment="1" applyProtection="1">
      <alignment horizontal="center" vertical="center" wrapText="1"/>
      <protection locked="0"/>
    </xf>
    <xf numFmtId="164" fontId="25" fillId="0" borderId="1" xfId="1" applyNumberFormat="1" applyFont="1" applyFill="1" applyBorder="1" applyAlignment="1" applyProtection="1">
      <alignment horizontal="center" vertical="center"/>
      <protection locked="0"/>
    </xf>
    <xf numFmtId="0" fontId="27" fillId="0" borderId="1" xfId="0" applyFont="1" applyBorder="1" applyProtection="1">
      <protection locked="0"/>
    </xf>
    <xf numFmtId="0" fontId="27" fillId="0" borderId="0" xfId="0" applyFont="1" applyProtection="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justify" vertical="center" wrapText="1"/>
      <protection locked="0"/>
    </xf>
    <xf numFmtId="2" fontId="0" fillId="0" borderId="1" xfId="0" applyNumberFormat="1" applyBorder="1" applyAlignment="1">
      <alignment horizontal="center"/>
    </xf>
    <xf numFmtId="0" fontId="0" fillId="0" borderId="1" xfId="0" applyNumberFormat="1" applyBorder="1" applyAlignment="1">
      <alignment horizontal="center" vertical="center"/>
    </xf>
    <xf numFmtId="2" fontId="0" fillId="9" borderId="1" xfId="0" applyNumberFormat="1" applyFill="1" applyBorder="1" applyAlignment="1">
      <alignment horizontal="center" vertical="center"/>
    </xf>
    <xf numFmtId="2" fontId="4" fillId="10" borderId="19" xfId="0" applyNumberFormat="1" applyFont="1" applyFill="1" applyBorder="1" applyAlignment="1">
      <alignment horizontal="center"/>
    </xf>
    <xf numFmtId="2" fontId="0" fillId="9" borderId="1" xfId="0" applyNumberFormat="1" applyFill="1" applyBorder="1" applyAlignment="1">
      <alignment horizontal="center"/>
    </xf>
    <xf numFmtId="0" fontId="0" fillId="0" borderId="0" xfId="0" applyAlignment="1">
      <alignment horizontal="center"/>
    </xf>
    <xf numFmtId="2" fontId="4" fillId="10" borderId="1" xfId="0" applyNumberFormat="1" applyFont="1" applyFill="1" applyBorder="1" applyAlignment="1">
      <alignment horizontal="center"/>
    </xf>
    <xf numFmtId="165" fontId="30" fillId="0" borderId="1" xfId="1" applyFont="1" applyFill="1" applyBorder="1" applyAlignment="1" applyProtection="1">
      <alignment vertical="center"/>
    </xf>
    <xf numFmtId="165" fontId="31" fillId="0" borderId="1" xfId="1" applyFont="1" applyFill="1" applyBorder="1" applyAlignment="1" applyProtection="1">
      <alignment vertical="center"/>
    </xf>
    <xf numFmtId="164" fontId="31" fillId="0" borderId="1" xfId="1" applyNumberFormat="1" applyFont="1" applyFill="1" applyBorder="1" applyAlignment="1" applyProtection="1">
      <alignment horizontal="center" vertical="center"/>
    </xf>
    <xf numFmtId="165" fontId="30" fillId="0" borderId="1" xfId="1" applyFont="1" applyFill="1" applyBorder="1" applyAlignment="1" applyProtection="1">
      <alignment horizontal="center" vertical="center"/>
      <protection locked="0"/>
    </xf>
    <xf numFmtId="0" fontId="32" fillId="0" borderId="1" xfId="2" applyFont="1" applyBorder="1"/>
    <xf numFmtId="164" fontId="32" fillId="0" borderId="1" xfId="2" applyNumberFormat="1" applyFont="1" applyBorder="1" applyAlignment="1">
      <alignment horizontal="center"/>
    </xf>
    <xf numFmtId="0" fontId="32" fillId="0" borderId="1" xfId="2" applyFont="1" applyBorder="1" applyAlignment="1">
      <alignment horizontal="center" vertical="center"/>
    </xf>
    <xf numFmtId="0" fontId="32" fillId="0" borderId="1" xfId="2" applyFont="1" applyBorder="1" applyAlignment="1">
      <alignment vertical="center"/>
    </xf>
    <xf numFmtId="164" fontId="32" fillId="0" borderId="1" xfId="2" applyNumberFormat="1" applyFont="1" applyBorder="1" applyAlignment="1">
      <alignment horizontal="center" vertical="center"/>
    </xf>
    <xf numFmtId="164" fontId="31" fillId="0" borderId="4" xfId="1" applyNumberFormat="1" applyFont="1" applyFill="1" applyBorder="1" applyAlignment="1" applyProtection="1">
      <alignment horizontal="center" vertical="center"/>
    </xf>
    <xf numFmtId="165" fontId="30" fillId="12" borderId="18" xfId="1" applyFont="1" applyFill="1" applyBorder="1" applyAlignment="1" applyProtection="1">
      <alignment vertical="center"/>
    </xf>
    <xf numFmtId="165" fontId="31" fillId="12" borderId="18" xfId="1" applyFont="1" applyFill="1" applyBorder="1" applyAlignment="1" applyProtection="1">
      <alignment vertical="center"/>
    </xf>
    <xf numFmtId="164" fontId="31" fillId="12" borderId="1" xfId="1" applyNumberFormat="1" applyFont="1" applyFill="1" applyBorder="1" applyAlignment="1" applyProtection="1">
      <alignment horizontal="center" vertical="center"/>
    </xf>
    <xf numFmtId="165" fontId="30" fillId="12" borderId="1" xfId="1" applyFont="1" applyFill="1" applyBorder="1" applyAlignment="1" applyProtection="1">
      <alignment horizontal="center" vertical="center"/>
      <protection locked="0"/>
    </xf>
    <xf numFmtId="165" fontId="30" fillId="0" borderId="1" xfId="1" applyFont="1" applyBorder="1" applyAlignment="1" applyProtection="1">
      <alignment vertical="center"/>
    </xf>
    <xf numFmtId="165" fontId="31" fillId="0" borderId="1" xfId="1" applyFont="1" applyBorder="1" applyAlignment="1" applyProtection="1">
      <alignment vertical="center"/>
    </xf>
    <xf numFmtId="164" fontId="31" fillId="0" borderId="4" xfId="1" applyNumberFormat="1" applyFont="1" applyBorder="1" applyAlignment="1" applyProtection="1">
      <alignment horizontal="center" vertical="center"/>
    </xf>
    <xf numFmtId="165" fontId="30" fillId="0" borderId="1" xfId="1" applyFont="1" applyBorder="1" applyAlignment="1" applyProtection="1">
      <alignment horizontal="center" vertical="center"/>
      <protection locked="0"/>
    </xf>
    <xf numFmtId="165" fontId="30" fillId="0" borderId="17" xfId="1" applyFont="1" applyFill="1" applyBorder="1" applyAlignment="1" applyProtection="1">
      <alignment vertical="center"/>
    </xf>
    <xf numFmtId="165" fontId="31" fillId="0" borderId="17" xfId="1" applyFont="1" applyFill="1" applyBorder="1" applyAlignment="1" applyProtection="1">
      <alignment vertical="center"/>
    </xf>
    <xf numFmtId="0" fontId="32" fillId="0" borderId="17" xfId="2" applyFont="1" applyBorder="1" applyAlignment="1">
      <alignment vertical="center"/>
    </xf>
    <xf numFmtId="14" fontId="32" fillId="0" borderId="1" xfId="2" applyNumberFormat="1" applyFont="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4" xfId="0" applyFill="1" applyBorder="1" applyAlignment="1">
      <alignment horizontal="center"/>
    </xf>
    <xf numFmtId="0" fontId="4" fillId="10" borderId="19" xfId="0" applyFont="1" applyFill="1" applyBorder="1" applyAlignment="1">
      <alignment horizontal="left"/>
    </xf>
    <xf numFmtId="0" fontId="4" fillId="10" borderId="20" xfId="0" applyFont="1" applyFill="1" applyBorder="1" applyAlignment="1">
      <alignment horizontal="left"/>
    </xf>
    <xf numFmtId="0" fontId="4" fillId="10" borderId="21" xfId="0" applyFont="1" applyFill="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9" fillId="0" borderId="5" xfId="0" applyNumberFormat="1" applyFont="1" applyBorder="1" applyAlignment="1">
      <alignment horizontal="justify" vertical="center" wrapText="1"/>
    </xf>
    <xf numFmtId="0" fontId="19" fillId="0" borderId="6" xfId="0" applyNumberFormat="1" applyFont="1" applyBorder="1" applyAlignment="1">
      <alignment horizontal="justify" vertical="center" wrapText="1"/>
    </xf>
    <xf numFmtId="0" fontId="19" fillId="0" borderId="7" xfId="0" applyNumberFormat="1" applyFont="1" applyBorder="1" applyAlignment="1">
      <alignment horizontal="justify" vertical="center" wrapText="1"/>
    </xf>
    <xf numFmtId="0" fontId="19" fillId="0" borderId="15" xfId="0" applyNumberFormat="1" applyFont="1" applyBorder="1" applyAlignment="1">
      <alignment horizontal="justify" vertical="center" wrapText="1"/>
    </xf>
    <xf numFmtId="0" fontId="19" fillId="0" borderId="0" xfId="0" applyNumberFormat="1" applyFont="1" applyBorder="1" applyAlignment="1">
      <alignment horizontal="justify" vertical="center" wrapText="1"/>
    </xf>
    <xf numFmtId="0" fontId="19" fillId="0" borderId="16" xfId="0" applyNumberFormat="1" applyFont="1" applyBorder="1" applyAlignment="1">
      <alignment horizontal="justify" vertical="center" wrapText="1"/>
    </xf>
    <xf numFmtId="0" fontId="0" fillId="0" borderId="17" xfId="0" applyBorder="1" applyAlignment="1">
      <alignment horizontal="left" wrapText="1"/>
    </xf>
    <xf numFmtId="0" fontId="0" fillId="0" borderId="18" xfId="0" applyFont="1" applyBorder="1" applyAlignment="1">
      <alignment horizontal="left"/>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7" xfId="0" applyNumberFormat="1" applyBorder="1" applyAlignment="1">
      <alignment horizontal="center" vertical="center"/>
    </xf>
    <xf numFmtId="0" fontId="0" fillId="0" borderId="18" xfId="0" applyNumberFormat="1" applyBorder="1" applyAlignment="1">
      <alignment horizontal="center" vertical="center"/>
    </xf>
    <xf numFmtId="2" fontId="0" fillId="0" borderId="17" xfId="0" applyNumberFormat="1" applyBorder="1" applyAlignment="1">
      <alignment horizontal="center" vertical="center"/>
    </xf>
    <xf numFmtId="0" fontId="0" fillId="0" borderId="0" xfId="0" applyBorder="1"/>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7" fillId="0" borderId="3" xfId="0" applyFont="1" applyBorder="1" applyAlignment="1">
      <alignment horizontal="left" vertical="center"/>
    </xf>
    <xf numFmtId="0" fontId="7" fillId="0" borderId="4"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1"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3" fillId="11" borderId="13"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2" xfId="0" applyFont="1" applyFill="1" applyBorder="1" applyAlignment="1">
      <alignment horizontal="center" vertical="center"/>
    </xf>
    <xf numFmtId="0" fontId="0" fillId="0" borderId="0" xfId="0" applyBorder="1" applyAlignment="1">
      <alignment horizontal="center"/>
    </xf>
    <xf numFmtId="0" fontId="0" fillId="0" borderId="16" xfId="0" applyBorder="1" applyAlignment="1">
      <alignment horizontal="center"/>
    </xf>
    <xf numFmtId="0" fontId="0" fillId="0" borderId="15" xfId="0" applyBorder="1" applyAlignment="1">
      <alignment vertical="center"/>
    </xf>
    <xf numFmtId="0" fontId="0" fillId="0" borderId="0" xfId="0" applyBorder="1" applyAlignment="1">
      <alignment vertical="center"/>
    </xf>
    <xf numFmtId="0" fontId="0" fillId="0" borderId="16" xfId="0" applyBorder="1" applyAlignment="1">
      <alignment vertical="center"/>
    </xf>
    <xf numFmtId="0" fontId="0" fillId="0" borderId="0" xfId="0" applyBorder="1" applyAlignment="1">
      <alignment horizontal="left" vertical="center"/>
    </xf>
    <xf numFmtId="0" fontId="0" fillId="0" borderId="16" xfId="0" applyBorder="1" applyAlignment="1">
      <alignment horizontal="left" vertical="center"/>
    </xf>
  </cellXfs>
  <cellStyles count="3">
    <cellStyle name="Excel Built-in Normal" xfId="1"/>
    <cellStyle name="Normal" xfId="0" builtinId="0"/>
    <cellStyle name="Normal 2" xfId="2"/>
  </cellStyles>
  <dxfs count="12">
    <dxf>
      <font>
        <b/>
        <i val="0"/>
        <color rgb="FF00B050"/>
      </font>
      <fill>
        <patternFill patternType="none">
          <bgColor auto="1"/>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theme="1"/>
      </font>
      <fill>
        <patternFill>
          <bgColor rgb="FFFFFF00"/>
        </patternFill>
      </fill>
    </dxf>
    <dxf>
      <font>
        <b/>
        <i val="0"/>
      </font>
      <fill>
        <patternFill>
          <bgColor rgb="FFFFFF00"/>
        </patternFill>
      </fill>
    </dxf>
    <dxf>
      <font>
        <condense val="0"/>
        <extend val="0"/>
        <color rgb="FF9C0006"/>
      </font>
      <fill>
        <patternFill>
          <bgColor rgb="FFFFC7CE"/>
        </patternFill>
      </fill>
    </dxf>
    <dxf>
      <font>
        <b/>
        <i val="0"/>
        <color rgb="FF00B050"/>
      </font>
      <fill>
        <patternFill patternType="none">
          <bgColor auto="1"/>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theme="1"/>
      </font>
      <fill>
        <patternFill>
          <bgColor rgb="FFFFFF00"/>
        </patternFill>
      </fill>
    </dxf>
    <dxf>
      <font>
        <b/>
        <i val="0"/>
      </font>
      <fill>
        <patternFill>
          <bgColor rgb="FFFFFF00"/>
        </patternFill>
      </fill>
    </dxf>
    <dxf>
      <font>
        <condense val="0"/>
        <extend val="0"/>
        <color rgb="FF9C0006"/>
      </font>
      <fill>
        <patternFill>
          <bgColor rgb="FFFFC7CE"/>
        </patternFill>
      </fill>
    </dxf>
  </dxfs>
  <tableStyles count="0" defaultTableStyle="TableStyleMedium2"/>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180975</xdr:rowOff>
    </xdr:from>
    <xdr:to>
      <xdr:col>0</xdr:col>
      <xdr:colOff>1838325</xdr:colOff>
      <xdr:row>3</xdr:row>
      <xdr:rowOff>238125</xdr:rowOff>
    </xdr:to>
    <xdr:sp macro="" textlink="">
      <xdr:nvSpPr>
        <xdr:cNvPr id="3" name="WordArt 1">
          <a:extLst>
            <a:ext uri="{FF2B5EF4-FFF2-40B4-BE49-F238E27FC236}">
              <a16:creationId xmlns:a16="http://schemas.microsoft.com/office/drawing/2014/main" xmlns="" id="{00000000-0008-0000-0100-000003000000}"/>
            </a:ext>
          </a:extLst>
        </xdr:cNvPr>
        <xdr:cNvSpPr>
          <a:spLocks noChangeArrowheads="1" noChangeShapeType="1" noTextEdit="1"/>
        </xdr:cNvSpPr>
      </xdr:nvSpPr>
      <xdr:spPr bwMode="auto">
        <a:xfrm>
          <a:off x="95250" y="180975"/>
          <a:ext cx="1743075" cy="819150"/>
        </a:xfrm>
        <a:prstGeom prst="rect">
          <a:avLst/>
        </a:prstGeom>
      </xdr:spPr>
      <xdr:txBody>
        <a:bodyPr wrap="none" fromWordArt="1">
          <a:prstTxWarp prst="textArchUp">
            <a:avLst>
              <a:gd name="adj" fmla="val 10800000"/>
            </a:avLst>
          </a:prstTxWarp>
        </a:bodyPr>
        <a:lstStyle/>
        <a:p>
          <a:pPr algn="ctr" rtl="0"/>
          <a:r>
            <a:rPr lang="fr-FR" sz="3600" kern="10" spc="0">
              <a:ln w="9525" algn="ctr">
                <a:solidFill>
                  <a:srgbClr val="8DB3E2"/>
                </a:solidFill>
                <a:round/>
                <a:headEnd/>
                <a:tailEnd/>
              </a:ln>
              <a:solidFill>
                <a:srgbClr val="548DD4"/>
              </a:solidFill>
              <a:effectLst/>
              <a:latin typeface="Arial Black"/>
            </a:rPr>
            <a:t>LES COMELINES</a:t>
          </a:r>
        </a:p>
      </xdr:txBody>
    </xdr:sp>
    <xdr:clientData/>
  </xdr:twoCellAnchor>
  <xdr:twoCellAnchor editAs="oneCell">
    <xdr:from>
      <xdr:col>0</xdr:col>
      <xdr:colOff>419100</xdr:colOff>
      <xdr:row>1</xdr:row>
      <xdr:rowOff>171450</xdr:rowOff>
    </xdr:from>
    <xdr:to>
      <xdr:col>0</xdr:col>
      <xdr:colOff>1504950</xdr:colOff>
      <xdr:row>5</xdr:row>
      <xdr:rowOff>114300</xdr:rowOff>
    </xdr:to>
    <xdr:pic>
      <xdr:nvPicPr>
        <xdr:cNvPr id="4" name="Image 3" descr="3F523443">
          <a:extLst>
            <a:ext uri="{FF2B5EF4-FFF2-40B4-BE49-F238E27FC236}">
              <a16:creationId xmlns:a16="http://schemas.microsoft.com/office/drawing/2014/main" xmlns="" id="{00000000-0008-0000-0100-000004000000}"/>
            </a:ext>
          </a:extLst>
        </xdr:cNvPr>
        <xdr:cNvPicPr/>
      </xdr:nvPicPr>
      <xdr:blipFill>
        <a:blip xmlns:r="http://schemas.openxmlformats.org/officeDocument/2006/relationships" r:embed="rId1"/>
        <a:srcRect/>
        <a:stretch>
          <a:fillRect/>
        </a:stretch>
      </xdr:blipFill>
      <xdr:spPr>
        <a:xfrm>
          <a:off x="419100" y="361950"/>
          <a:ext cx="1085850" cy="1085850"/>
        </a:xfrm>
        <a:prstGeom prst="rect">
          <a:avLst/>
        </a:prstGeom>
        <a:noFill/>
        <a:ln>
          <a:noFill/>
          <a:prstDash/>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rgb="FFFF0000"/>
  </sheetPr>
  <dimension ref="A1:AC36"/>
  <sheetViews>
    <sheetView topLeftCell="A30" zoomScale="80" zoomScaleNormal="80" zoomScaleSheetLayoutView="100" workbookViewId="0">
      <selection activeCell="D37" sqref="D37"/>
    </sheetView>
  </sheetViews>
  <sheetFormatPr baseColWidth="10" defaultRowHeight="15" x14ac:dyDescent="0.25"/>
  <cols>
    <col min="1" max="1" width="6.5703125" style="37" customWidth="1"/>
    <col min="2" max="2" width="6.42578125" style="37" bestFit="1" customWidth="1"/>
    <col min="3" max="3" width="14.28515625" style="72" customWidth="1"/>
    <col min="4" max="4" width="15.7109375" style="72" customWidth="1"/>
    <col min="5" max="5" width="10" style="79" customWidth="1"/>
    <col min="6" max="6" width="10.42578125" style="38" customWidth="1"/>
    <col min="7" max="7" width="5.5703125" style="39" customWidth="1"/>
    <col min="8" max="8" width="5.28515625" style="39" customWidth="1"/>
    <col min="9" max="9" width="5.7109375" style="39" customWidth="1"/>
    <col min="10" max="10" width="5.42578125" style="39" customWidth="1"/>
    <col min="11" max="11" width="5.28515625" style="39" customWidth="1"/>
    <col min="12" max="12" width="6" style="39" customWidth="1"/>
    <col min="13" max="13" width="5.28515625" style="39" customWidth="1"/>
    <col min="14" max="15" width="6.85546875" style="39" customWidth="1"/>
    <col min="16" max="16" width="7.5703125" style="39" customWidth="1"/>
    <col min="17" max="17" width="5.5703125" style="39" customWidth="1"/>
    <col min="18" max="18" width="7.140625" style="39" customWidth="1"/>
    <col min="19" max="19" width="9.140625" style="39" customWidth="1"/>
    <col min="20" max="20" width="7.7109375" style="39" customWidth="1"/>
    <col min="21" max="21" width="5.28515625" style="39" customWidth="1"/>
    <col min="22" max="22" width="5.5703125" style="39" customWidth="1"/>
    <col min="23" max="23" width="6.85546875" style="39" customWidth="1"/>
    <col min="24" max="26" width="4.85546875" style="39" customWidth="1"/>
    <col min="27" max="27" width="20" style="38" customWidth="1"/>
    <col min="28" max="28" width="63.7109375" style="38" bestFit="1" customWidth="1"/>
    <col min="29" max="16384" width="11.42578125" style="37"/>
  </cols>
  <sheetData>
    <row r="1" spans="1:28" ht="140.25" customHeight="1" x14ac:dyDescent="0.2">
      <c r="A1" s="27" t="s">
        <v>19</v>
      </c>
      <c r="B1" s="27" t="s">
        <v>22</v>
      </c>
      <c r="C1" s="69" t="s">
        <v>20</v>
      </c>
      <c r="D1" s="69" t="s">
        <v>21</v>
      </c>
      <c r="E1" s="76" t="s">
        <v>38</v>
      </c>
      <c r="F1" s="28" t="s">
        <v>41</v>
      </c>
      <c r="G1" s="56" t="s">
        <v>35</v>
      </c>
      <c r="H1" s="30" t="s">
        <v>36</v>
      </c>
      <c r="I1" s="29" t="s">
        <v>30</v>
      </c>
      <c r="J1" s="29" t="s">
        <v>31</v>
      </c>
      <c r="K1" s="29" t="s">
        <v>0</v>
      </c>
      <c r="L1" s="29" t="s">
        <v>32</v>
      </c>
      <c r="M1" s="29" t="s">
        <v>1</v>
      </c>
      <c r="N1" s="31" t="str">
        <f>UPPER("MOYENNE FRANCAIS")</f>
        <v>MOYENNE FRANCAIS</v>
      </c>
      <c r="O1" s="29" t="s">
        <v>3</v>
      </c>
      <c r="P1" s="32" t="s">
        <v>33</v>
      </c>
      <c r="Q1" s="30" t="s">
        <v>34</v>
      </c>
      <c r="R1" s="29" t="s">
        <v>5</v>
      </c>
      <c r="S1" s="33" t="s">
        <v>37</v>
      </c>
      <c r="T1" s="30" t="s">
        <v>44</v>
      </c>
      <c r="U1" s="34" t="s">
        <v>8</v>
      </c>
      <c r="V1" s="34" t="s">
        <v>9</v>
      </c>
      <c r="W1" s="35" t="s">
        <v>48</v>
      </c>
      <c r="X1" s="35" t="s">
        <v>49</v>
      </c>
      <c r="Y1" s="35" t="s">
        <v>49</v>
      </c>
      <c r="Z1" s="45" t="s">
        <v>45</v>
      </c>
      <c r="AA1" s="36" t="s">
        <v>40</v>
      </c>
      <c r="AB1" s="36" t="s">
        <v>39</v>
      </c>
    </row>
    <row r="2" spans="1:28" s="41" customFormat="1" ht="90" customHeight="1" x14ac:dyDescent="0.25">
      <c r="A2" s="40">
        <v>1</v>
      </c>
      <c r="B2" s="59" t="s">
        <v>27</v>
      </c>
      <c r="C2" s="89" t="s">
        <v>53</v>
      </c>
      <c r="D2" s="90" t="s">
        <v>54</v>
      </c>
      <c r="E2" s="91">
        <v>41758</v>
      </c>
      <c r="F2" s="92" t="s">
        <v>110</v>
      </c>
      <c r="G2" s="74">
        <v>15.75</v>
      </c>
      <c r="H2" s="55">
        <v>15.33</v>
      </c>
      <c r="I2" s="55">
        <v>13</v>
      </c>
      <c r="J2" s="41">
        <v>16.5</v>
      </c>
      <c r="K2" s="55">
        <v>19</v>
      </c>
      <c r="L2" s="55">
        <v>11.5</v>
      </c>
      <c r="M2" s="55">
        <v>15.5</v>
      </c>
      <c r="N2" s="42">
        <f>AVERAGE(G2:M2)</f>
        <v>15.225714285714286</v>
      </c>
      <c r="O2" s="55">
        <v>18.75</v>
      </c>
      <c r="P2" s="55">
        <v>16.5</v>
      </c>
      <c r="Q2" s="55">
        <v>17.5</v>
      </c>
      <c r="R2" s="55">
        <v>18</v>
      </c>
      <c r="S2" s="53">
        <f>AVERAGE(O2:R2)</f>
        <v>17.6875</v>
      </c>
      <c r="T2" s="55">
        <v>20</v>
      </c>
      <c r="U2" s="55"/>
      <c r="V2" s="55"/>
      <c r="W2" s="54">
        <f>AVERAGE(G2:M2,O2:R2,T2:V2)</f>
        <v>16.444166666666664</v>
      </c>
      <c r="X2" s="54"/>
      <c r="Y2" s="54"/>
      <c r="Z2" s="54"/>
      <c r="AA2" s="57" t="s">
        <v>122</v>
      </c>
      <c r="AB2" s="46" t="s">
        <v>123</v>
      </c>
    </row>
    <row r="3" spans="1:28" s="41" customFormat="1" ht="90" customHeight="1" x14ac:dyDescent="0.2">
      <c r="A3" s="40">
        <v>2</v>
      </c>
      <c r="B3" s="61" t="s">
        <v>27</v>
      </c>
      <c r="C3" s="93" t="s">
        <v>55</v>
      </c>
      <c r="D3" s="93" t="s">
        <v>56</v>
      </c>
      <c r="E3" s="94">
        <v>41772</v>
      </c>
      <c r="F3" s="95" t="s">
        <v>111</v>
      </c>
      <c r="G3" s="75">
        <v>19</v>
      </c>
      <c r="H3" s="55">
        <v>13.33</v>
      </c>
      <c r="I3" s="55">
        <v>16.5</v>
      </c>
      <c r="J3" s="55">
        <v>15</v>
      </c>
      <c r="K3" s="55">
        <v>14.25</v>
      </c>
      <c r="L3" s="55">
        <v>11.5</v>
      </c>
      <c r="M3" s="55">
        <v>13.5</v>
      </c>
      <c r="N3" s="42">
        <f t="shared" ref="N3:N32" si="0">AVERAGE(G3:M3)</f>
        <v>14.725714285714286</v>
      </c>
      <c r="O3" s="55">
        <v>16</v>
      </c>
      <c r="P3" s="55">
        <v>18</v>
      </c>
      <c r="Q3" s="55">
        <v>17</v>
      </c>
      <c r="R3" s="55">
        <v>16.329999999999998</v>
      </c>
      <c r="S3" s="53">
        <f t="shared" ref="S3:S32" si="1">AVERAGE(O3:R3)</f>
        <v>16.8325</v>
      </c>
      <c r="T3" s="55">
        <v>20</v>
      </c>
      <c r="U3" s="55"/>
      <c r="V3" s="55"/>
      <c r="W3" s="54">
        <f t="shared" ref="W3:W32" si="2">AVERAGE(G3:M3,O3:R3,T3:V3)</f>
        <v>15.867499999999998</v>
      </c>
      <c r="X3" s="54"/>
      <c r="Y3" s="54"/>
      <c r="Z3" s="54"/>
      <c r="AA3" s="80" t="s">
        <v>120</v>
      </c>
      <c r="AB3" s="81" t="s">
        <v>124</v>
      </c>
    </row>
    <row r="4" spans="1:28" s="41" customFormat="1" ht="90" customHeight="1" x14ac:dyDescent="0.25">
      <c r="A4" s="40">
        <v>3</v>
      </c>
      <c r="B4" s="59" t="s">
        <v>27</v>
      </c>
      <c r="C4" s="89" t="s">
        <v>57</v>
      </c>
      <c r="D4" s="90" t="s">
        <v>58</v>
      </c>
      <c r="E4" s="91">
        <v>41782</v>
      </c>
      <c r="F4" s="92" t="s">
        <v>110</v>
      </c>
      <c r="G4" s="75">
        <v>16</v>
      </c>
      <c r="H4" s="55">
        <v>14.5</v>
      </c>
      <c r="I4" s="55">
        <v>18</v>
      </c>
      <c r="J4" s="55">
        <v>17.5</v>
      </c>
      <c r="K4" s="55">
        <v>16.37</v>
      </c>
      <c r="L4" s="55">
        <v>13</v>
      </c>
      <c r="M4" s="55">
        <v>15</v>
      </c>
      <c r="N4" s="42">
        <f t="shared" si="0"/>
        <v>15.767142857142858</v>
      </c>
      <c r="O4" s="55">
        <v>17</v>
      </c>
      <c r="P4" s="55">
        <v>20</v>
      </c>
      <c r="Q4" s="55">
        <v>16.5</v>
      </c>
      <c r="R4" s="55">
        <v>18</v>
      </c>
      <c r="S4" s="53">
        <f t="shared" si="1"/>
        <v>17.875</v>
      </c>
      <c r="T4" s="55">
        <v>20</v>
      </c>
      <c r="U4" s="55"/>
      <c r="V4" s="55"/>
      <c r="W4" s="54">
        <f t="shared" si="2"/>
        <v>16.822500000000002</v>
      </c>
      <c r="X4" s="54"/>
      <c r="Y4" s="54"/>
      <c r="Z4" s="54"/>
      <c r="AA4" s="57" t="s">
        <v>125</v>
      </c>
      <c r="AB4" s="46" t="s">
        <v>126</v>
      </c>
    </row>
    <row r="5" spans="1:28" s="41" customFormat="1" ht="90" customHeight="1" x14ac:dyDescent="0.25">
      <c r="A5" s="40">
        <v>4</v>
      </c>
      <c r="B5" s="59" t="s">
        <v>27</v>
      </c>
      <c r="C5" s="89" t="s">
        <v>59</v>
      </c>
      <c r="D5" s="90" t="s">
        <v>60</v>
      </c>
      <c r="E5" s="91">
        <v>41725</v>
      </c>
      <c r="F5" s="92" t="s">
        <v>110</v>
      </c>
      <c r="G5" s="75">
        <v>19.5</v>
      </c>
      <c r="H5" s="55">
        <v>17</v>
      </c>
      <c r="I5" s="55">
        <v>15.5</v>
      </c>
      <c r="J5" s="55">
        <v>14</v>
      </c>
      <c r="K5" s="55">
        <v>16.37</v>
      </c>
      <c r="L5" s="55">
        <v>14.5</v>
      </c>
      <c r="M5" s="55">
        <v>15</v>
      </c>
      <c r="N5" s="42">
        <f t="shared" si="0"/>
        <v>15.981428571428571</v>
      </c>
      <c r="O5" s="55">
        <v>18.5</v>
      </c>
      <c r="P5" s="55">
        <v>20</v>
      </c>
      <c r="Q5" s="55">
        <v>16</v>
      </c>
      <c r="R5" s="55">
        <v>18.66</v>
      </c>
      <c r="S5" s="53">
        <f t="shared" si="1"/>
        <v>18.29</v>
      </c>
      <c r="T5" s="55">
        <v>18.5</v>
      </c>
      <c r="U5" s="55"/>
      <c r="V5" s="55"/>
      <c r="W5" s="54">
        <f t="shared" si="2"/>
        <v>16.960833333333333</v>
      </c>
      <c r="X5" s="54"/>
      <c r="Y5" s="54"/>
      <c r="Z5" s="54"/>
      <c r="AA5" s="57" t="s">
        <v>127</v>
      </c>
      <c r="AB5" s="46" t="s">
        <v>128</v>
      </c>
    </row>
    <row r="6" spans="1:28" s="41" customFormat="1" ht="90" customHeight="1" x14ac:dyDescent="0.25">
      <c r="A6" s="40">
        <v>5</v>
      </c>
      <c r="B6" s="59" t="s">
        <v>27</v>
      </c>
      <c r="C6" s="96" t="s">
        <v>61</v>
      </c>
      <c r="D6" s="96" t="s">
        <v>62</v>
      </c>
      <c r="E6" s="97">
        <v>41774</v>
      </c>
      <c r="F6" s="95" t="s">
        <v>110</v>
      </c>
      <c r="G6" s="75">
        <v>16</v>
      </c>
      <c r="H6" s="55">
        <v>11.5</v>
      </c>
      <c r="I6" s="55">
        <v>13.5</v>
      </c>
      <c r="J6" s="55">
        <v>14.5</v>
      </c>
      <c r="K6" s="55">
        <v>14.25</v>
      </c>
      <c r="L6" s="55">
        <v>12.5</v>
      </c>
      <c r="M6" s="55">
        <v>11.5</v>
      </c>
      <c r="N6" s="42">
        <f t="shared" si="0"/>
        <v>13.392857142857142</v>
      </c>
      <c r="O6" s="55">
        <v>17</v>
      </c>
      <c r="P6" s="55">
        <v>16</v>
      </c>
      <c r="Q6" s="55">
        <v>16</v>
      </c>
      <c r="R6" s="55">
        <v>15.66</v>
      </c>
      <c r="S6" s="53">
        <f t="shared" si="1"/>
        <v>16.164999999999999</v>
      </c>
      <c r="T6" s="55">
        <v>13.5</v>
      </c>
      <c r="U6" s="55"/>
      <c r="V6" s="55"/>
      <c r="W6" s="54">
        <f t="shared" si="2"/>
        <v>14.325833333333334</v>
      </c>
      <c r="X6" s="54"/>
      <c r="Y6" s="54"/>
      <c r="Z6" s="54"/>
      <c r="AA6" s="57" t="s">
        <v>129</v>
      </c>
      <c r="AB6" s="46" t="s">
        <v>130</v>
      </c>
    </row>
    <row r="7" spans="1:28" s="41" customFormat="1" ht="90" customHeight="1" x14ac:dyDescent="0.25">
      <c r="A7" s="40">
        <v>6</v>
      </c>
      <c r="B7" s="59" t="s">
        <v>27</v>
      </c>
      <c r="C7" s="89" t="s">
        <v>63</v>
      </c>
      <c r="D7" s="90" t="s">
        <v>64</v>
      </c>
      <c r="E7" s="98">
        <v>41869</v>
      </c>
      <c r="F7" s="92" t="s">
        <v>110</v>
      </c>
      <c r="G7" s="75">
        <v>16.5</v>
      </c>
      <c r="H7" s="55">
        <v>14.66</v>
      </c>
      <c r="I7" s="55">
        <v>14.5</v>
      </c>
      <c r="J7" s="55">
        <v>15</v>
      </c>
      <c r="K7" s="55">
        <v>16.87</v>
      </c>
      <c r="L7" s="55">
        <v>12.5</v>
      </c>
      <c r="M7" s="55">
        <v>12</v>
      </c>
      <c r="N7" s="42">
        <f t="shared" si="0"/>
        <v>14.575714285714286</v>
      </c>
      <c r="O7" s="55">
        <v>18.5</v>
      </c>
      <c r="P7" s="55">
        <v>20</v>
      </c>
      <c r="Q7" s="55">
        <v>16</v>
      </c>
      <c r="R7" s="55">
        <v>16.66</v>
      </c>
      <c r="S7" s="53">
        <f t="shared" si="1"/>
        <v>17.79</v>
      </c>
      <c r="T7" s="55">
        <v>19</v>
      </c>
      <c r="U7" s="55"/>
      <c r="V7" s="55"/>
      <c r="W7" s="54">
        <f t="shared" si="2"/>
        <v>16.015833333333333</v>
      </c>
      <c r="X7" s="54"/>
      <c r="Y7" s="54"/>
      <c r="Z7" s="54"/>
      <c r="AA7" s="57" t="s">
        <v>131</v>
      </c>
      <c r="AB7" s="46" t="s">
        <v>132</v>
      </c>
    </row>
    <row r="8" spans="1:28" s="41" customFormat="1" ht="90" customHeight="1" x14ac:dyDescent="0.25">
      <c r="A8" s="40">
        <v>7</v>
      </c>
      <c r="B8" s="59" t="s">
        <v>27</v>
      </c>
      <c r="C8" s="89" t="s">
        <v>65</v>
      </c>
      <c r="D8" s="90" t="s">
        <v>66</v>
      </c>
      <c r="E8" s="91">
        <v>41867</v>
      </c>
      <c r="F8" s="92" t="s">
        <v>111</v>
      </c>
      <c r="G8" s="75"/>
      <c r="H8" s="55"/>
      <c r="I8" s="55"/>
      <c r="J8" s="55"/>
      <c r="K8" s="55"/>
      <c r="L8" s="55"/>
      <c r="M8" s="55"/>
      <c r="N8" s="42" t="e">
        <f t="shared" si="0"/>
        <v>#DIV/0!</v>
      </c>
      <c r="O8" s="55"/>
      <c r="P8" s="55"/>
      <c r="Q8" s="55"/>
      <c r="R8" s="55"/>
      <c r="S8" s="53" t="e">
        <f t="shared" si="1"/>
        <v>#DIV/0!</v>
      </c>
      <c r="T8" s="55"/>
      <c r="U8" s="55"/>
      <c r="V8" s="55"/>
      <c r="W8" s="54" t="e">
        <f t="shared" si="2"/>
        <v>#DIV/0!</v>
      </c>
      <c r="X8" s="54"/>
      <c r="Y8" s="54"/>
      <c r="Z8" s="54"/>
      <c r="AA8" s="57"/>
      <c r="AB8" s="46"/>
    </row>
    <row r="9" spans="1:28" s="41" customFormat="1" ht="90" customHeight="1" x14ac:dyDescent="0.25">
      <c r="A9" s="40">
        <v>8</v>
      </c>
      <c r="B9" s="59" t="s">
        <v>27</v>
      </c>
      <c r="C9" s="89" t="s">
        <v>67</v>
      </c>
      <c r="D9" s="90" t="s">
        <v>68</v>
      </c>
      <c r="E9" s="91">
        <v>41632</v>
      </c>
      <c r="F9" s="92" t="s">
        <v>110</v>
      </c>
      <c r="G9" s="75">
        <v>18.5</v>
      </c>
      <c r="H9" s="55">
        <v>17.66</v>
      </c>
      <c r="I9" s="55">
        <v>14</v>
      </c>
      <c r="J9" s="55">
        <v>13</v>
      </c>
      <c r="K9" s="55">
        <v>18.62</v>
      </c>
      <c r="L9" s="55">
        <v>13.5</v>
      </c>
      <c r="M9" s="55">
        <v>15</v>
      </c>
      <c r="N9" s="42">
        <f t="shared" si="0"/>
        <v>15.754285714285714</v>
      </c>
      <c r="O9" s="55">
        <v>17.5</v>
      </c>
      <c r="P9" s="55">
        <v>20</v>
      </c>
      <c r="Q9" s="55">
        <v>17.5</v>
      </c>
      <c r="R9" s="55">
        <v>18.329999999999998</v>
      </c>
      <c r="S9" s="53">
        <f t="shared" si="1"/>
        <v>18.3325</v>
      </c>
      <c r="T9" s="55">
        <v>20</v>
      </c>
      <c r="U9" s="55"/>
      <c r="V9" s="55"/>
      <c r="W9" s="54">
        <f t="shared" si="2"/>
        <v>16.967500000000001</v>
      </c>
      <c r="X9" s="54"/>
      <c r="Y9" s="54"/>
      <c r="Z9" s="54"/>
      <c r="AA9" s="57" t="s">
        <v>133</v>
      </c>
      <c r="AB9" s="46" t="s">
        <v>134</v>
      </c>
    </row>
    <row r="10" spans="1:28" s="41" customFormat="1" ht="90" customHeight="1" x14ac:dyDescent="0.25">
      <c r="A10" s="40">
        <v>9</v>
      </c>
      <c r="B10" s="59" t="s">
        <v>27</v>
      </c>
      <c r="C10" s="96" t="s">
        <v>112</v>
      </c>
      <c r="D10" s="96" t="s">
        <v>113</v>
      </c>
      <c r="E10" s="97">
        <v>41620</v>
      </c>
      <c r="F10" s="95" t="s">
        <v>111</v>
      </c>
      <c r="G10" s="75">
        <v>17</v>
      </c>
      <c r="H10" s="55">
        <v>15.33</v>
      </c>
      <c r="I10" s="55">
        <v>12</v>
      </c>
      <c r="J10" s="55">
        <v>15</v>
      </c>
      <c r="K10" s="55">
        <v>15.87</v>
      </c>
      <c r="L10" s="55">
        <v>11.5</v>
      </c>
      <c r="M10" s="55">
        <v>10</v>
      </c>
      <c r="N10" s="42">
        <f t="shared" si="0"/>
        <v>13.814285714285715</v>
      </c>
      <c r="O10" s="55">
        <v>11</v>
      </c>
      <c r="P10" s="55">
        <v>11</v>
      </c>
      <c r="Q10" s="55">
        <v>16</v>
      </c>
      <c r="R10" s="55">
        <v>18</v>
      </c>
      <c r="S10" s="53">
        <f t="shared" si="1"/>
        <v>14</v>
      </c>
      <c r="T10" s="55">
        <v>16</v>
      </c>
      <c r="U10" s="55"/>
      <c r="V10" s="55"/>
      <c r="W10" s="54">
        <f t="shared" si="2"/>
        <v>14.058333333333332</v>
      </c>
      <c r="X10" s="54"/>
      <c r="Y10" s="54"/>
      <c r="Z10" s="54"/>
      <c r="AA10" s="57" t="s">
        <v>135</v>
      </c>
      <c r="AB10" s="46" t="s">
        <v>136</v>
      </c>
    </row>
    <row r="11" spans="1:28" s="41" customFormat="1" ht="90" customHeight="1" x14ac:dyDescent="0.25">
      <c r="A11" s="40">
        <v>10</v>
      </c>
      <c r="B11" s="59" t="s">
        <v>27</v>
      </c>
      <c r="C11" s="89" t="s">
        <v>69</v>
      </c>
      <c r="D11" s="90" t="s">
        <v>70</v>
      </c>
      <c r="E11" s="91">
        <v>41766</v>
      </c>
      <c r="F11" s="92" t="s">
        <v>110</v>
      </c>
      <c r="G11" s="75">
        <v>18</v>
      </c>
      <c r="H11" s="55">
        <v>14.16</v>
      </c>
      <c r="I11" s="55">
        <v>11.5</v>
      </c>
      <c r="J11" s="55">
        <v>13</v>
      </c>
      <c r="K11" s="55">
        <v>17.25</v>
      </c>
      <c r="L11" s="55">
        <v>12</v>
      </c>
      <c r="M11" s="55">
        <v>15</v>
      </c>
      <c r="N11" s="42">
        <f t="shared" si="0"/>
        <v>14.415714285714285</v>
      </c>
      <c r="O11" s="55">
        <v>19</v>
      </c>
      <c r="P11" s="55">
        <v>20</v>
      </c>
      <c r="Q11" s="55">
        <v>14</v>
      </c>
      <c r="R11" s="55">
        <v>18</v>
      </c>
      <c r="S11" s="53">
        <f t="shared" si="1"/>
        <v>17.75</v>
      </c>
      <c r="T11" s="55">
        <v>18</v>
      </c>
      <c r="U11" s="55"/>
      <c r="V11" s="55"/>
      <c r="W11" s="54">
        <f t="shared" si="2"/>
        <v>15.825833333333334</v>
      </c>
      <c r="X11" s="54"/>
      <c r="Y11" s="54"/>
      <c r="Z11" s="54"/>
      <c r="AA11" s="57" t="s">
        <v>137</v>
      </c>
      <c r="AB11" s="46" t="s">
        <v>138</v>
      </c>
    </row>
    <row r="12" spans="1:28" s="41" customFormat="1" ht="90" customHeight="1" x14ac:dyDescent="0.25">
      <c r="A12" s="40">
        <v>11</v>
      </c>
      <c r="B12" s="59" t="s">
        <v>27</v>
      </c>
      <c r="C12" s="99" t="s">
        <v>71</v>
      </c>
      <c r="D12" s="100" t="s">
        <v>72</v>
      </c>
      <c r="E12" s="101">
        <v>41733</v>
      </c>
      <c r="F12" s="102" t="s">
        <v>111</v>
      </c>
      <c r="G12" s="75">
        <v>17.5</v>
      </c>
      <c r="H12" s="55">
        <v>17.5</v>
      </c>
      <c r="I12" s="55">
        <v>15</v>
      </c>
      <c r="J12" s="55">
        <v>15.5</v>
      </c>
      <c r="K12" s="55">
        <v>17.87</v>
      </c>
      <c r="L12" s="55">
        <v>14.5</v>
      </c>
      <c r="M12" s="55">
        <v>16</v>
      </c>
      <c r="N12" s="42">
        <f t="shared" si="0"/>
        <v>16.267142857142858</v>
      </c>
      <c r="O12" s="55">
        <v>16</v>
      </c>
      <c r="P12" s="55">
        <v>17</v>
      </c>
      <c r="Q12" s="55">
        <v>13.5</v>
      </c>
      <c r="R12" s="55">
        <v>14</v>
      </c>
      <c r="S12" s="53">
        <f t="shared" si="1"/>
        <v>15.125</v>
      </c>
      <c r="T12" s="55">
        <v>20</v>
      </c>
      <c r="U12" s="55"/>
      <c r="V12" s="55"/>
      <c r="W12" s="54">
        <f t="shared" si="2"/>
        <v>16.197500000000002</v>
      </c>
      <c r="X12" s="54"/>
      <c r="Y12" s="54"/>
      <c r="Z12" s="54"/>
      <c r="AA12" s="57" t="s">
        <v>142</v>
      </c>
      <c r="AB12" s="46" t="s">
        <v>139</v>
      </c>
    </row>
    <row r="13" spans="1:28" s="41" customFormat="1" ht="90" customHeight="1" x14ac:dyDescent="0.25">
      <c r="A13" s="40">
        <v>12</v>
      </c>
      <c r="B13" s="59" t="s">
        <v>27</v>
      </c>
      <c r="C13" s="89" t="s">
        <v>73</v>
      </c>
      <c r="D13" s="89" t="s">
        <v>74</v>
      </c>
      <c r="E13" s="91">
        <v>41671</v>
      </c>
      <c r="F13" s="92" t="s">
        <v>110</v>
      </c>
      <c r="G13" s="75">
        <v>15.5</v>
      </c>
      <c r="H13" s="55">
        <v>12.66</v>
      </c>
      <c r="I13" s="55">
        <v>13.5</v>
      </c>
      <c r="J13" s="55">
        <v>13.5</v>
      </c>
      <c r="K13" s="55">
        <v>8</v>
      </c>
      <c r="L13" s="55">
        <v>11.5</v>
      </c>
      <c r="M13" s="55">
        <v>11</v>
      </c>
      <c r="N13" s="42">
        <f t="shared" si="0"/>
        <v>12.237142857142857</v>
      </c>
      <c r="O13" s="55">
        <v>15.75</v>
      </c>
      <c r="P13" s="55">
        <v>20</v>
      </c>
      <c r="Q13" s="55">
        <v>12</v>
      </c>
      <c r="R13" s="55">
        <v>18</v>
      </c>
      <c r="S13" s="53">
        <f t="shared" si="1"/>
        <v>16.4375</v>
      </c>
      <c r="T13" s="55">
        <v>18.5</v>
      </c>
      <c r="U13" s="55"/>
      <c r="V13" s="55"/>
      <c r="W13" s="54">
        <f t="shared" si="2"/>
        <v>14.159166666666666</v>
      </c>
      <c r="X13" s="54"/>
      <c r="Y13" s="54"/>
      <c r="Z13" s="54"/>
      <c r="AA13" s="57" t="s">
        <v>141</v>
      </c>
      <c r="AB13" s="46" t="s">
        <v>140</v>
      </c>
    </row>
    <row r="14" spans="1:28" s="41" customFormat="1" ht="90" customHeight="1" x14ac:dyDescent="0.25">
      <c r="A14" s="40">
        <v>13</v>
      </c>
      <c r="B14" s="61" t="s">
        <v>27</v>
      </c>
      <c r="C14" s="89" t="s">
        <v>75</v>
      </c>
      <c r="D14" s="90" t="s">
        <v>76</v>
      </c>
      <c r="E14" s="91">
        <v>41894</v>
      </c>
      <c r="F14" s="92" t="s">
        <v>110</v>
      </c>
      <c r="G14" s="75">
        <v>10</v>
      </c>
      <c r="H14" s="55">
        <v>12</v>
      </c>
      <c r="I14" s="55">
        <v>14.5</v>
      </c>
      <c r="J14" s="55">
        <v>16.5</v>
      </c>
      <c r="K14" s="55">
        <v>7.5</v>
      </c>
      <c r="L14" s="55">
        <v>13.5</v>
      </c>
      <c r="M14" s="55">
        <v>14</v>
      </c>
      <c r="N14" s="42">
        <f t="shared" si="0"/>
        <v>12.571428571428571</v>
      </c>
      <c r="O14" s="55">
        <v>17.5</v>
      </c>
      <c r="P14" s="55">
        <v>20</v>
      </c>
      <c r="Q14" s="55">
        <v>13.5</v>
      </c>
      <c r="R14" s="55">
        <v>14</v>
      </c>
      <c r="S14" s="53">
        <f t="shared" si="1"/>
        <v>16.25</v>
      </c>
      <c r="T14" s="55">
        <v>19.5</v>
      </c>
      <c r="U14" s="55"/>
      <c r="V14" s="55"/>
      <c r="W14" s="54">
        <f t="shared" si="2"/>
        <v>14.375</v>
      </c>
      <c r="X14" s="54"/>
      <c r="Y14" s="54"/>
      <c r="Z14" s="54"/>
      <c r="AA14" s="57" t="s">
        <v>143</v>
      </c>
      <c r="AB14" s="46" t="s">
        <v>144</v>
      </c>
    </row>
    <row r="15" spans="1:28" s="41" customFormat="1" ht="90" customHeight="1" x14ac:dyDescent="0.25">
      <c r="A15" s="40">
        <v>14</v>
      </c>
      <c r="B15" s="61" t="s">
        <v>27</v>
      </c>
      <c r="C15" s="89" t="s">
        <v>77</v>
      </c>
      <c r="D15" s="90" t="s">
        <v>78</v>
      </c>
      <c r="E15" s="91">
        <v>41757</v>
      </c>
      <c r="F15" s="92" t="s">
        <v>110</v>
      </c>
      <c r="G15" s="75">
        <v>18.5</v>
      </c>
      <c r="H15" s="55">
        <v>18.16</v>
      </c>
      <c r="I15" s="55">
        <v>14</v>
      </c>
      <c r="J15" s="55">
        <v>14.5</v>
      </c>
      <c r="K15" s="55">
        <v>18</v>
      </c>
      <c r="L15" s="55">
        <v>13</v>
      </c>
      <c r="M15" s="55">
        <v>15.5</v>
      </c>
      <c r="N15" s="42">
        <f t="shared" si="0"/>
        <v>15.95142857142857</v>
      </c>
      <c r="O15" s="55">
        <v>16.25</v>
      </c>
      <c r="P15" s="55">
        <v>20</v>
      </c>
      <c r="Q15" s="55">
        <v>17</v>
      </c>
      <c r="R15" s="55">
        <v>19.600000000000001</v>
      </c>
      <c r="S15" s="53">
        <f t="shared" si="1"/>
        <v>18.212499999999999</v>
      </c>
      <c r="T15" s="55">
        <v>19.5</v>
      </c>
      <c r="U15" s="55"/>
      <c r="V15" s="55"/>
      <c r="W15" s="54">
        <f t="shared" si="2"/>
        <v>17.000833333333333</v>
      </c>
      <c r="X15" s="54"/>
      <c r="Y15" s="54"/>
      <c r="Z15" s="54"/>
      <c r="AA15" s="57" t="s">
        <v>121</v>
      </c>
      <c r="AB15" s="46" t="s">
        <v>145</v>
      </c>
    </row>
    <row r="16" spans="1:28" s="41" customFormat="1" ht="90" customHeight="1" x14ac:dyDescent="0.25">
      <c r="A16" s="40">
        <v>15</v>
      </c>
      <c r="B16" s="59" t="s">
        <v>27</v>
      </c>
      <c r="C16" s="89" t="s">
        <v>79</v>
      </c>
      <c r="D16" s="90" t="s">
        <v>80</v>
      </c>
      <c r="E16" s="91">
        <v>41753</v>
      </c>
      <c r="F16" s="92" t="s">
        <v>110</v>
      </c>
      <c r="G16" s="75">
        <v>20</v>
      </c>
      <c r="H16" s="55">
        <v>17.16</v>
      </c>
      <c r="I16" s="55">
        <v>14</v>
      </c>
      <c r="J16" s="55">
        <v>15.5</v>
      </c>
      <c r="K16" s="43">
        <v>19.37</v>
      </c>
      <c r="L16" s="55">
        <v>13.5</v>
      </c>
      <c r="M16" s="55">
        <v>15</v>
      </c>
      <c r="N16" s="42">
        <f t="shared" si="0"/>
        <v>16.361428571428572</v>
      </c>
      <c r="O16" s="55">
        <v>18</v>
      </c>
      <c r="P16" s="55">
        <v>20</v>
      </c>
      <c r="Q16" s="55">
        <v>13.5</v>
      </c>
      <c r="R16" s="55">
        <v>20</v>
      </c>
      <c r="S16" s="53">
        <f t="shared" si="1"/>
        <v>17.875</v>
      </c>
      <c r="T16" s="55">
        <v>18</v>
      </c>
      <c r="U16" s="55"/>
      <c r="V16" s="55"/>
      <c r="W16" s="54">
        <f t="shared" si="2"/>
        <v>17.002500000000001</v>
      </c>
      <c r="X16" s="54"/>
      <c r="Y16" s="54"/>
      <c r="Z16" s="54"/>
      <c r="AA16" s="57" t="s">
        <v>146</v>
      </c>
      <c r="AB16" s="46" t="s">
        <v>147</v>
      </c>
    </row>
    <row r="17" spans="1:29" s="41" customFormat="1" ht="90" customHeight="1" x14ac:dyDescent="0.25">
      <c r="A17" s="40">
        <v>16</v>
      </c>
      <c r="B17" s="59" t="s">
        <v>27</v>
      </c>
      <c r="C17" s="89" t="s">
        <v>81</v>
      </c>
      <c r="D17" s="90" t="s">
        <v>82</v>
      </c>
      <c r="E17" s="91">
        <v>41854</v>
      </c>
      <c r="F17" s="92" t="s">
        <v>111</v>
      </c>
      <c r="G17" s="75">
        <v>20</v>
      </c>
      <c r="H17" s="55">
        <v>17.829999999999998</v>
      </c>
      <c r="I17" s="55">
        <v>13.5</v>
      </c>
      <c r="J17" s="55">
        <v>15</v>
      </c>
      <c r="K17" s="55">
        <v>19.25</v>
      </c>
      <c r="L17" s="55">
        <v>13.5</v>
      </c>
      <c r="M17" s="55">
        <v>15</v>
      </c>
      <c r="N17" s="42">
        <f t="shared" si="0"/>
        <v>16.297142857142855</v>
      </c>
      <c r="O17" s="55">
        <v>19</v>
      </c>
      <c r="P17" s="55">
        <v>20</v>
      </c>
      <c r="Q17" s="55">
        <v>17</v>
      </c>
      <c r="R17" s="55">
        <v>20</v>
      </c>
      <c r="S17" s="53">
        <f t="shared" si="1"/>
        <v>19</v>
      </c>
      <c r="T17" s="55">
        <v>20</v>
      </c>
      <c r="U17" s="55"/>
      <c r="V17" s="55"/>
      <c r="W17" s="54">
        <f t="shared" si="2"/>
        <v>17.506666666666664</v>
      </c>
      <c r="X17" s="54"/>
      <c r="Y17" s="54"/>
      <c r="Z17" s="54"/>
      <c r="AA17" s="57" t="s">
        <v>148</v>
      </c>
      <c r="AB17" s="46" t="s">
        <v>149</v>
      </c>
    </row>
    <row r="18" spans="1:29" s="41" customFormat="1" ht="90" customHeight="1" x14ac:dyDescent="0.25">
      <c r="A18" s="40">
        <v>17</v>
      </c>
      <c r="B18" s="61" t="s">
        <v>27</v>
      </c>
      <c r="C18" s="89" t="s">
        <v>83</v>
      </c>
      <c r="D18" s="90" t="s">
        <v>84</v>
      </c>
      <c r="E18" s="91">
        <v>41676</v>
      </c>
      <c r="F18" s="92" t="s">
        <v>110</v>
      </c>
      <c r="G18" s="75">
        <v>17</v>
      </c>
      <c r="H18" s="55">
        <v>14.83</v>
      </c>
      <c r="I18" s="55">
        <v>15</v>
      </c>
      <c r="J18" s="55">
        <v>12.5</v>
      </c>
      <c r="K18" s="55">
        <v>18.12</v>
      </c>
      <c r="L18" s="55">
        <v>11.5</v>
      </c>
      <c r="M18" s="55">
        <v>14.5</v>
      </c>
      <c r="N18" s="42">
        <f t="shared" si="0"/>
        <v>14.778571428571428</v>
      </c>
      <c r="O18" s="55">
        <v>18</v>
      </c>
      <c r="P18" s="55">
        <v>20</v>
      </c>
      <c r="Q18" s="55">
        <v>16</v>
      </c>
      <c r="R18" s="55">
        <v>16.329999999999998</v>
      </c>
      <c r="S18" s="53">
        <f t="shared" si="1"/>
        <v>17.5825</v>
      </c>
      <c r="T18" s="55">
        <v>19.5</v>
      </c>
      <c r="U18" s="55"/>
      <c r="V18" s="55"/>
      <c r="W18" s="54">
        <f t="shared" si="2"/>
        <v>16.106666666666666</v>
      </c>
      <c r="X18" s="54"/>
      <c r="Y18" s="54"/>
      <c r="Z18" s="54"/>
      <c r="AA18" s="57" t="s">
        <v>115</v>
      </c>
      <c r="AB18" s="46" t="s">
        <v>150</v>
      </c>
    </row>
    <row r="19" spans="1:29" s="41" customFormat="1" ht="90" customHeight="1" x14ac:dyDescent="0.25">
      <c r="A19" s="40">
        <v>18</v>
      </c>
      <c r="B19" s="59" t="s">
        <v>27</v>
      </c>
      <c r="C19" s="89" t="s">
        <v>85</v>
      </c>
      <c r="D19" s="89" t="s">
        <v>86</v>
      </c>
      <c r="E19" s="98">
        <v>41804</v>
      </c>
      <c r="F19" s="92" t="s">
        <v>110</v>
      </c>
      <c r="G19" s="75">
        <v>6</v>
      </c>
      <c r="H19" s="55">
        <v>9.66</v>
      </c>
      <c r="I19" s="55">
        <v>13.5</v>
      </c>
      <c r="J19" s="55">
        <v>13.5</v>
      </c>
      <c r="K19" s="55">
        <v>6.5</v>
      </c>
      <c r="L19" s="55">
        <v>11.5</v>
      </c>
      <c r="M19" s="55">
        <v>11</v>
      </c>
      <c r="N19" s="42">
        <f t="shared" si="0"/>
        <v>10.237142857142857</v>
      </c>
      <c r="O19" s="55">
        <v>19</v>
      </c>
      <c r="P19" s="55">
        <v>14</v>
      </c>
      <c r="Q19" s="55">
        <v>14</v>
      </c>
      <c r="R19" s="55">
        <v>18</v>
      </c>
      <c r="S19" s="53">
        <f t="shared" si="1"/>
        <v>16.25</v>
      </c>
      <c r="T19" s="55">
        <v>15</v>
      </c>
      <c r="U19" s="55"/>
      <c r="V19" s="55"/>
      <c r="W19" s="54">
        <f t="shared" si="2"/>
        <v>12.638333333333334</v>
      </c>
      <c r="X19" s="54"/>
      <c r="Y19" s="54"/>
      <c r="Z19" s="54"/>
      <c r="AA19" s="57" t="s">
        <v>116</v>
      </c>
      <c r="AB19" s="46" t="s">
        <v>151</v>
      </c>
    </row>
    <row r="20" spans="1:29" s="41" customFormat="1" ht="90" customHeight="1" x14ac:dyDescent="0.25">
      <c r="A20" s="40">
        <v>19</v>
      </c>
      <c r="B20" s="59" t="s">
        <v>27</v>
      </c>
      <c r="C20" s="96" t="s">
        <v>87</v>
      </c>
      <c r="D20" s="96" t="s">
        <v>88</v>
      </c>
      <c r="E20" s="97">
        <v>41766</v>
      </c>
      <c r="F20" s="95" t="s">
        <v>110</v>
      </c>
      <c r="G20" s="75">
        <v>13.5</v>
      </c>
      <c r="H20" s="55">
        <v>11.5</v>
      </c>
      <c r="I20" s="55">
        <v>13.5</v>
      </c>
      <c r="J20" s="55">
        <v>13.5</v>
      </c>
      <c r="K20" s="55">
        <v>11.37</v>
      </c>
      <c r="L20" s="55">
        <v>11.5</v>
      </c>
      <c r="M20" s="55">
        <v>13.5</v>
      </c>
      <c r="N20" s="42">
        <f t="shared" si="0"/>
        <v>12.624285714285715</v>
      </c>
      <c r="O20" s="55">
        <v>19.5</v>
      </c>
      <c r="P20" s="55">
        <v>19.5</v>
      </c>
      <c r="Q20" s="55">
        <v>14.5</v>
      </c>
      <c r="R20" s="55">
        <v>19.329999999999998</v>
      </c>
      <c r="S20" s="53">
        <f t="shared" si="1"/>
        <v>18.2075</v>
      </c>
      <c r="T20" s="55">
        <v>17</v>
      </c>
      <c r="U20" s="55"/>
      <c r="V20" s="55"/>
      <c r="W20" s="54">
        <f t="shared" si="2"/>
        <v>14.85</v>
      </c>
      <c r="X20" s="54"/>
      <c r="Y20" s="54"/>
      <c r="Z20" s="54"/>
      <c r="AA20" s="57" t="s">
        <v>152</v>
      </c>
      <c r="AB20" s="46" t="s">
        <v>153</v>
      </c>
    </row>
    <row r="21" spans="1:29" s="41" customFormat="1" ht="90" customHeight="1" x14ac:dyDescent="0.25">
      <c r="A21" s="40">
        <v>20</v>
      </c>
      <c r="B21" s="59" t="s">
        <v>27</v>
      </c>
      <c r="C21" s="103" t="s">
        <v>89</v>
      </c>
      <c r="D21" s="104" t="s">
        <v>90</v>
      </c>
      <c r="E21" s="105">
        <v>41802</v>
      </c>
      <c r="F21" s="106" t="s">
        <v>111</v>
      </c>
      <c r="G21" s="75">
        <v>17.5</v>
      </c>
      <c r="H21" s="55">
        <v>17.829999999999998</v>
      </c>
      <c r="I21" s="55">
        <v>14</v>
      </c>
      <c r="J21" s="55">
        <v>13.5</v>
      </c>
      <c r="K21" s="55">
        <v>18.75</v>
      </c>
      <c r="L21" s="55">
        <v>13.5</v>
      </c>
      <c r="M21" s="55">
        <v>14</v>
      </c>
      <c r="N21" s="42">
        <f t="shared" si="0"/>
        <v>15.582857142857142</v>
      </c>
      <c r="O21" s="55">
        <v>18</v>
      </c>
      <c r="P21" s="55">
        <v>20</v>
      </c>
      <c r="Q21" s="55">
        <v>16</v>
      </c>
      <c r="R21" s="55">
        <v>19.329999999999998</v>
      </c>
      <c r="S21" s="53">
        <f t="shared" si="1"/>
        <v>18.3325</v>
      </c>
      <c r="T21" s="55">
        <v>20</v>
      </c>
      <c r="U21" s="55"/>
      <c r="V21" s="55"/>
      <c r="W21" s="54">
        <f t="shared" si="2"/>
        <v>16.867499999999996</v>
      </c>
      <c r="X21" s="54"/>
      <c r="Y21" s="54"/>
      <c r="Z21" s="54"/>
      <c r="AA21" s="57" t="s">
        <v>117</v>
      </c>
      <c r="AB21" s="46" t="s">
        <v>154</v>
      </c>
    </row>
    <row r="22" spans="1:29" s="41" customFormat="1" ht="90" customHeight="1" x14ac:dyDescent="0.25">
      <c r="A22" s="40">
        <v>21</v>
      </c>
      <c r="B22" s="61" t="s">
        <v>27</v>
      </c>
      <c r="C22" s="89" t="s">
        <v>91</v>
      </c>
      <c r="D22" s="90" t="s">
        <v>92</v>
      </c>
      <c r="E22" s="91">
        <v>41869</v>
      </c>
      <c r="F22" s="92" t="s">
        <v>111</v>
      </c>
      <c r="G22" s="75">
        <v>10.5</v>
      </c>
      <c r="H22" s="55">
        <v>11.5</v>
      </c>
      <c r="I22" s="55">
        <v>12</v>
      </c>
      <c r="J22" s="55">
        <v>15</v>
      </c>
      <c r="K22" s="55">
        <v>8.75</v>
      </c>
      <c r="L22" s="55">
        <v>11.5</v>
      </c>
      <c r="M22" s="55">
        <v>9</v>
      </c>
      <c r="N22" s="42">
        <f t="shared" si="0"/>
        <v>11.178571428571429</v>
      </c>
      <c r="O22" s="55">
        <v>12.25</v>
      </c>
      <c r="P22" s="55">
        <v>20</v>
      </c>
      <c r="Q22" s="55">
        <v>14</v>
      </c>
      <c r="R22" s="55">
        <v>20</v>
      </c>
      <c r="S22" s="53">
        <f t="shared" si="1"/>
        <v>16.5625</v>
      </c>
      <c r="T22" s="55">
        <v>14.5</v>
      </c>
      <c r="U22" s="55"/>
      <c r="V22" s="55"/>
      <c r="W22" s="54">
        <f t="shared" si="2"/>
        <v>13.25</v>
      </c>
      <c r="X22" s="54"/>
      <c r="Y22" s="54"/>
      <c r="Z22" s="54"/>
      <c r="AA22" s="57" t="s">
        <v>155</v>
      </c>
      <c r="AB22" s="46" t="s">
        <v>156</v>
      </c>
    </row>
    <row r="23" spans="1:29" s="41" customFormat="1" ht="90" customHeight="1" x14ac:dyDescent="0.25">
      <c r="A23" s="40">
        <v>22</v>
      </c>
      <c r="B23" s="59" t="s">
        <v>27</v>
      </c>
      <c r="C23" s="89" t="s">
        <v>51</v>
      </c>
      <c r="D23" s="89" t="s">
        <v>93</v>
      </c>
      <c r="E23" s="91">
        <v>41747</v>
      </c>
      <c r="F23" s="92" t="s">
        <v>110</v>
      </c>
      <c r="G23" s="75">
        <v>19.5</v>
      </c>
      <c r="H23" s="55">
        <v>16.829999999999998</v>
      </c>
      <c r="I23" s="55">
        <v>14</v>
      </c>
      <c r="J23" s="55">
        <v>13</v>
      </c>
      <c r="K23" s="55">
        <v>18.75</v>
      </c>
      <c r="L23" s="55">
        <v>12.5</v>
      </c>
      <c r="M23" s="55">
        <v>13</v>
      </c>
      <c r="N23" s="42">
        <f t="shared" si="0"/>
        <v>15.368571428571428</v>
      </c>
      <c r="O23" s="55">
        <v>19.75</v>
      </c>
      <c r="P23" s="55">
        <v>20</v>
      </c>
      <c r="Q23" s="55">
        <v>14</v>
      </c>
      <c r="R23" s="55">
        <v>19.329999999999998</v>
      </c>
      <c r="S23" s="53">
        <f t="shared" si="1"/>
        <v>18.27</v>
      </c>
      <c r="T23" s="55">
        <v>19</v>
      </c>
      <c r="U23" s="55"/>
      <c r="V23" s="55"/>
      <c r="W23" s="54">
        <f t="shared" si="2"/>
        <v>16.638333333333332</v>
      </c>
      <c r="X23" s="54"/>
      <c r="Y23" s="54"/>
      <c r="Z23" s="54"/>
      <c r="AA23" s="57" t="s">
        <v>157</v>
      </c>
      <c r="AB23" s="46" t="s">
        <v>158</v>
      </c>
      <c r="AC23" s="41" t="s">
        <v>118</v>
      </c>
    </row>
    <row r="24" spans="1:29" s="41" customFormat="1" ht="90" customHeight="1" x14ac:dyDescent="0.25">
      <c r="A24" s="40">
        <v>23</v>
      </c>
      <c r="B24" s="59" t="s">
        <v>27</v>
      </c>
      <c r="C24" s="89" t="s">
        <v>94</v>
      </c>
      <c r="D24" s="90" t="s">
        <v>95</v>
      </c>
      <c r="E24" s="91">
        <v>41679</v>
      </c>
      <c r="F24" s="92" t="s">
        <v>111</v>
      </c>
      <c r="G24" s="75">
        <v>18.5</v>
      </c>
      <c r="H24" s="55">
        <v>13</v>
      </c>
      <c r="I24" s="55">
        <v>15</v>
      </c>
      <c r="J24" s="55">
        <v>13</v>
      </c>
      <c r="K24" s="55">
        <v>10.5</v>
      </c>
      <c r="L24" s="55">
        <v>12</v>
      </c>
      <c r="M24" s="55">
        <v>13.5</v>
      </c>
      <c r="N24" s="42">
        <f t="shared" si="0"/>
        <v>13.642857142857142</v>
      </c>
      <c r="O24" s="55">
        <v>17.5</v>
      </c>
      <c r="P24" s="55">
        <v>16</v>
      </c>
      <c r="Q24" s="55">
        <v>16</v>
      </c>
      <c r="R24" s="55">
        <v>18.329999999999998</v>
      </c>
      <c r="S24" s="53">
        <f t="shared" si="1"/>
        <v>16.9575</v>
      </c>
      <c r="T24" s="55">
        <v>17.5</v>
      </c>
      <c r="U24" s="55"/>
      <c r="V24" s="55"/>
      <c r="W24" s="54">
        <f t="shared" si="2"/>
        <v>15.069166666666666</v>
      </c>
      <c r="X24" s="54"/>
      <c r="Y24" s="54"/>
      <c r="Z24" s="54"/>
      <c r="AA24" s="57" t="s">
        <v>159</v>
      </c>
      <c r="AB24" s="46" t="s">
        <v>160</v>
      </c>
    </row>
    <row r="25" spans="1:29" s="41" customFormat="1" ht="90" customHeight="1" x14ac:dyDescent="0.25">
      <c r="A25" s="40">
        <v>24</v>
      </c>
      <c r="B25" s="59" t="s">
        <v>27</v>
      </c>
      <c r="C25" s="89" t="s">
        <v>96</v>
      </c>
      <c r="D25" s="90" t="s">
        <v>97</v>
      </c>
      <c r="E25" s="91">
        <v>41894</v>
      </c>
      <c r="F25" s="92" t="s">
        <v>111</v>
      </c>
      <c r="G25" s="75">
        <v>16.5</v>
      </c>
      <c r="H25" s="55">
        <v>16</v>
      </c>
      <c r="I25" s="55">
        <v>10</v>
      </c>
      <c r="J25" s="55">
        <v>12</v>
      </c>
      <c r="K25" s="55">
        <v>16.75</v>
      </c>
      <c r="L25" s="55">
        <v>10.5</v>
      </c>
      <c r="M25" s="55">
        <v>12</v>
      </c>
      <c r="N25" s="42">
        <f t="shared" si="0"/>
        <v>13.392857142857142</v>
      </c>
      <c r="O25" s="55">
        <v>19.5</v>
      </c>
      <c r="P25" s="55">
        <v>19</v>
      </c>
      <c r="Q25" s="55">
        <v>13.5</v>
      </c>
      <c r="R25" s="55">
        <v>15.33</v>
      </c>
      <c r="S25" s="53">
        <f t="shared" si="1"/>
        <v>16.8325</v>
      </c>
      <c r="T25" s="55">
        <v>19</v>
      </c>
      <c r="U25" s="55"/>
      <c r="V25" s="55"/>
      <c r="W25" s="54">
        <f t="shared" si="2"/>
        <v>15.006666666666668</v>
      </c>
      <c r="X25" s="54"/>
      <c r="Y25" s="54"/>
      <c r="Z25" s="54"/>
      <c r="AA25" s="57" t="s">
        <v>162</v>
      </c>
      <c r="AB25" s="46" t="s">
        <v>161</v>
      </c>
    </row>
    <row r="26" spans="1:29" s="41" customFormat="1" ht="90" customHeight="1" x14ac:dyDescent="0.25">
      <c r="A26" s="40">
        <v>25</v>
      </c>
      <c r="B26" s="61" t="s">
        <v>27</v>
      </c>
      <c r="C26" s="89" t="s">
        <v>52</v>
      </c>
      <c r="D26" s="90" t="s">
        <v>98</v>
      </c>
      <c r="E26" s="91">
        <v>41866</v>
      </c>
      <c r="F26" s="92" t="s">
        <v>110</v>
      </c>
      <c r="G26" s="75">
        <v>9</v>
      </c>
      <c r="H26" s="55">
        <v>12.33</v>
      </c>
      <c r="I26" s="55">
        <v>10</v>
      </c>
      <c r="J26" s="55">
        <v>14</v>
      </c>
      <c r="K26" s="55">
        <v>5.12</v>
      </c>
      <c r="L26" s="55">
        <v>10</v>
      </c>
      <c r="M26" s="55">
        <v>9</v>
      </c>
      <c r="N26" s="42">
        <f t="shared" si="0"/>
        <v>9.921428571428569</v>
      </c>
      <c r="O26" s="55">
        <v>15.75</v>
      </c>
      <c r="P26" s="55">
        <v>20</v>
      </c>
      <c r="Q26" s="55">
        <v>14</v>
      </c>
      <c r="R26" s="55">
        <v>16.66</v>
      </c>
      <c r="S26" s="53">
        <f t="shared" si="1"/>
        <v>16.602499999999999</v>
      </c>
      <c r="T26" s="55">
        <v>18.5</v>
      </c>
      <c r="U26" s="55"/>
      <c r="V26" s="55"/>
      <c r="W26" s="54">
        <f t="shared" si="2"/>
        <v>12.863333333333332</v>
      </c>
      <c r="X26" s="54"/>
      <c r="Y26" s="54"/>
      <c r="Z26" s="54"/>
      <c r="AA26" s="57" t="s">
        <v>163</v>
      </c>
      <c r="AB26" s="46" t="s">
        <v>164</v>
      </c>
    </row>
    <row r="27" spans="1:29" s="41" customFormat="1" ht="90" customHeight="1" x14ac:dyDescent="0.25">
      <c r="A27" s="40">
        <v>26</v>
      </c>
      <c r="B27" s="61" t="s">
        <v>27</v>
      </c>
      <c r="C27" s="89" t="s">
        <v>99</v>
      </c>
      <c r="D27" s="90" t="s">
        <v>100</v>
      </c>
      <c r="E27" s="91">
        <v>41702</v>
      </c>
      <c r="F27" s="92" t="s">
        <v>111</v>
      </c>
      <c r="G27" s="75">
        <v>17.5</v>
      </c>
      <c r="H27" s="55">
        <v>13.33</v>
      </c>
      <c r="I27" s="55">
        <v>10</v>
      </c>
      <c r="J27" s="55">
        <v>11.5</v>
      </c>
      <c r="K27" s="55">
        <v>6.25</v>
      </c>
      <c r="L27" s="55">
        <v>10.5</v>
      </c>
      <c r="M27" s="55">
        <v>8.5</v>
      </c>
      <c r="N27" s="42">
        <f t="shared" si="0"/>
        <v>11.082857142857142</v>
      </c>
      <c r="O27" s="55">
        <v>19</v>
      </c>
      <c r="P27" s="55">
        <v>16</v>
      </c>
      <c r="Q27" s="55">
        <v>14</v>
      </c>
      <c r="R27" s="55">
        <v>19</v>
      </c>
      <c r="S27" s="53">
        <f t="shared" si="1"/>
        <v>17</v>
      </c>
      <c r="T27" s="55">
        <v>19.5</v>
      </c>
      <c r="U27" s="55"/>
      <c r="V27" s="55"/>
      <c r="W27" s="54">
        <f t="shared" si="2"/>
        <v>13.756666666666666</v>
      </c>
      <c r="X27" s="54"/>
      <c r="Y27" s="54"/>
      <c r="Z27" s="54"/>
      <c r="AA27" s="57" t="s">
        <v>165</v>
      </c>
      <c r="AB27" s="46" t="s">
        <v>166</v>
      </c>
    </row>
    <row r="28" spans="1:29" s="41" customFormat="1" ht="90" customHeight="1" x14ac:dyDescent="0.25">
      <c r="A28" s="40">
        <v>27</v>
      </c>
      <c r="B28" s="59" t="s">
        <v>27</v>
      </c>
      <c r="C28" s="107" t="s">
        <v>101</v>
      </c>
      <c r="D28" s="108" t="s">
        <v>102</v>
      </c>
      <c r="E28" s="91">
        <v>41810</v>
      </c>
      <c r="F28" s="92" t="s">
        <v>110</v>
      </c>
      <c r="G28" s="75">
        <v>11</v>
      </c>
      <c r="H28" s="55">
        <v>10.83</v>
      </c>
      <c r="I28" s="55">
        <v>11</v>
      </c>
      <c r="J28" s="55">
        <v>12</v>
      </c>
      <c r="K28" s="55">
        <v>15.12</v>
      </c>
      <c r="L28" s="55">
        <v>13.5</v>
      </c>
      <c r="M28" s="55">
        <v>11.5</v>
      </c>
      <c r="N28" s="42">
        <f t="shared" si="0"/>
        <v>12.135714285714284</v>
      </c>
      <c r="O28" s="55">
        <v>12.25</v>
      </c>
      <c r="P28" s="55">
        <v>4</v>
      </c>
      <c r="Q28" s="55">
        <v>14</v>
      </c>
      <c r="R28" s="55">
        <v>13.33</v>
      </c>
      <c r="S28" s="53">
        <f t="shared" si="1"/>
        <v>10.895</v>
      </c>
      <c r="T28" s="55">
        <v>17.5</v>
      </c>
      <c r="U28" s="55"/>
      <c r="V28" s="55"/>
      <c r="W28" s="54">
        <f t="shared" si="2"/>
        <v>12.169166666666667</v>
      </c>
      <c r="X28" s="54"/>
      <c r="Y28" s="54"/>
      <c r="Z28" s="54"/>
      <c r="AA28" s="57" t="s">
        <v>167</v>
      </c>
      <c r="AB28" s="46" t="s">
        <v>168</v>
      </c>
    </row>
    <row r="29" spans="1:29" s="41" customFormat="1" ht="90" customHeight="1" x14ac:dyDescent="0.25">
      <c r="A29" s="40">
        <v>28</v>
      </c>
      <c r="B29" s="59" t="s">
        <v>27</v>
      </c>
      <c r="C29" s="89" t="s">
        <v>103</v>
      </c>
      <c r="D29" s="89" t="s">
        <v>114</v>
      </c>
      <c r="E29" s="91">
        <v>41837</v>
      </c>
      <c r="F29" s="92" t="s">
        <v>111</v>
      </c>
      <c r="G29" s="75">
        <v>13.5</v>
      </c>
      <c r="H29" s="55">
        <v>10.66</v>
      </c>
      <c r="I29" s="55">
        <v>12.5</v>
      </c>
      <c r="J29" s="55">
        <v>12.5</v>
      </c>
      <c r="K29" s="55">
        <v>9.5</v>
      </c>
      <c r="L29" s="55">
        <v>12</v>
      </c>
      <c r="M29" s="55">
        <v>10</v>
      </c>
      <c r="N29" s="42">
        <f t="shared" si="0"/>
        <v>11.522857142857143</v>
      </c>
      <c r="O29" s="55">
        <v>16.75</v>
      </c>
      <c r="P29" s="55">
        <v>20</v>
      </c>
      <c r="Q29" s="55">
        <v>12</v>
      </c>
      <c r="R29" s="55">
        <v>18.329999999999998</v>
      </c>
      <c r="S29" s="53">
        <f t="shared" si="1"/>
        <v>16.77</v>
      </c>
      <c r="T29" s="55">
        <v>19</v>
      </c>
      <c r="U29" s="55"/>
      <c r="V29" s="55"/>
      <c r="W29" s="54">
        <f t="shared" si="2"/>
        <v>13.895000000000001</v>
      </c>
      <c r="X29" s="54"/>
      <c r="Y29" s="54"/>
      <c r="Z29" s="54"/>
      <c r="AA29" s="57" t="s">
        <v>169</v>
      </c>
      <c r="AB29" s="46" t="s">
        <v>170</v>
      </c>
    </row>
    <row r="30" spans="1:29" s="41" customFormat="1" ht="90" customHeight="1" x14ac:dyDescent="0.25">
      <c r="A30" s="40">
        <v>29</v>
      </c>
      <c r="B30" s="59" t="s">
        <v>27</v>
      </c>
      <c r="C30" s="109" t="s">
        <v>104</v>
      </c>
      <c r="D30" s="109" t="s">
        <v>105</v>
      </c>
      <c r="E30" s="97">
        <v>41738</v>
      </c>
      <c r="F30" s="110" t="s">
        <v>110</v>
      </c>
      <c r="G30" s="75">
        <v>17</v>
      </c>
      <c r="H30" s="55">
        <v>14.33</v>
      </c>
      <c r="I30" s="55">
        <v>10</v>
      </c>
      <c r="J30" s="55">
        <v>14.5</v>
      </c>
      <c r="K30" s="55">
        <v>13.37</v>
      </c>
      <c r="L30" s="55">
        <v>10.5</v>
      </c>
      <c r="M30" s="55">
        <v>14.5</v>
      </c>
      <c r="N30" s="42">
        <f t="shared" si="0"/>
        <v>13.457142857142857</v>
      </c>
      <c r="O30" s="55">
        <v>17.5</v>
      </c>
      <c r="P30" s="55">
        <v>20</v>
      </c>
      <c r="Q30" s="55">
        <v>14</v>
      </c>
      <c r="R30" s="55">
        <v>19</v>
      </c>
      <c r="S30" s="53">
        <f t="shared" si="1"/>
        <v>17.625</v>
      </c>
      <c r="T30" s="55">
        <v>13</v>
      </c>
      <c r="U30" s="55"/>
      <c r="V30" s="55"/>
      <c r="W30" s="54">
        <f t="shared" si="2"/>
        <v>14.808333333333332</v>
      </c>
      <c r="X30" s="54"/>
      <c r="Y30" s="54"/>
      <c r="Z30" s="54"/>
      <c r="AA30" s="57" t="s">
        <v>119</v>
      </c>
      <c r="AB30" s="46" t="s">
        <v>171</v>
      </c>
    </row>
    <row r="31" spans="1:29" s="41" customFormat="1" ht="90" customHeight="1" x14ac:dyDescent="0.25">
      <c r="A31" s="40">
        <v>30</v>
      </c>
      <c r="B31" s="59" t="s">
        <v>27</v>
      </c>
      <c r="C31" s="89" t="s">
        <v>106</v>
      </c>
      <c r="D31" s="90" t="s">
        <v>107</v>
      </c>
      <c r="E31" s="91">
        <v>41995</v>
      </c>
      <c r="F31" s="92" t="s">
        <v>110</v>
      </c>
      <c r="G31" s="55">
        <v>15</v>
      </c>
      <c r="H31" s="55">
        <v>14.83</v>
      </c>
      <c r="I31" s="55">
        <v>15</v>
      </c>
      <c r="J31" s="55">
        <v>16</v>
      </c>
      <c r="K31" s="55">
        <v>17.62</v>
      </c>
      <c r="L31" s="55">
        <v>13.5</v>
      </c>
      <c r="M31" s="55">
        <v>15</v>
      </c>
      <c r="N31" s="42">
        <f t="shared" si="0"/>
        <v>15.278571428571428</v>
      </c>
      <c r="O31" s="55">
        <v>19.5</v>
      </c>
      <c r="P31" s="55">
        <v>20</v>
      </c>
      <c r="Q31" s="55">
        <v>15</v>
      </c>
      <c r="R31" s="55">
        <v>20</v>
      </c>
      <c r="S31" s="53">
        <f t="shared" si="1"/>
        <v>18.625</v>
      </c>
      <c r="T31" s="55">
        <v>18</v>
      </c>
      <c r="U31" s="55"/>
      <c r="V31" s="55"/>
      <c r="W31" s="54">
        <f t="shared" si="2"/>
        <v>16.620833333333334</v>
      </c>
      <c r="X31" s="54"/>
      <c r="Y31" s="54"/>
      <c r="Z31" s="54"/>
      <c r="AA31" s="57" t="s">
        <v>172</v>
      </c>
      <c r="AB31" s="46" t="s">
        <v>173</v>
      </c>
    </row>
    <row r="32" spans="1:29" s="41" customFormat="1" ht="90" customHeight="1" x14ac:dyDescent="0.25">
      <c r="A32" s="40">
        <v>31</v>
      </c>
      <c r="B32" s="59" t="s">
        <v>27</v>
      </c>
      <c r="C32" s="70"/>
      <c r="D32" s="70"/>
      <c r="E32" s="77"/>
      <c r="F32" s="60"/>
      <c r="G32" s="55"/>
      <c r="H32" s="55"/>
      <c r="I32" s="55"/>
      <c r="J32" s="55"/>
      <c r="K32" s="55"/>
      <c r="L32" s="55"/>
      <c r="M32" s="55"/>
      <c r="N32" s="42" t="e">
        <f t="shared" si="0"/>
        <v>#DIV/0!</v>
      </c>
      <c r="O32" s="55"/>
      <c r="P32" s="55"/>
      <c r="Q32" s="55"/>
      <c r="R32" s="55"/>
      <c r="S32" s="53" t="e">
        <f t="shared" si="1"/>
        <v>#DIV/0!</v>
      </c>
      <c r="T32" s="55"/>
      <c r="U32" s="55"/>
      <c r="V32" s="55"/>
      <c r="W32" s="54" t="e">
        <f t="shared" si="2"/>
        <v>#DIV/0!</v>
      </c>
      <c r="X32" s="54"/>
      <c r="Y32" s="54"/>
      <c r="Z32" s="54"/>
      <c r="AA32" s="57"/>
      <c r="AB32" s="46"/>
    </row>
    <row r="33" spans="1:28" ht="15" customHeight="1" x14ac:dyDescent="0.25">
      <c r="A33" s="62"/>
      <c r="B33" s="63"/>
      <c r="C33" s="71"/>
      <c r="D33" s="71"/>
      <c r="E33" s="78"/>
      <c r="F33" s="63"/>
      <c r="G33" s="64">
        <f t="shared" ref="G33:W33" si="3">AVERAGE(G2:G32)</f>
        <v>15.853448275862069</v>
      </c>
      <c r="H33" s="64">
        <f t="shared" si="3"/>
        <v>14.353103448275858</v>
      </c>
      <c r="I33" s="64">
        <f>AVERAGE(I2:I32)</f>
        <v>13.396551724137931</v>
      </c>
      <c r="J33" s="64">
        <f>AVERAGE(J2:J32)</f>
        <v>14.155172413793103</v>
      </c>
      <c r="K33" s="64">
        <f t="shared" si="3"/>
        <v>14.321034482758623</v>
      </c>
      <c r="L33" s="55">
        <f t="shared" si="3"/>
        <v>12.293103448275861</v>
      </c>
      <c r="M33" s="64">
        <f t="shared" si="3"/>
        <v>13.03448275862069</v>
      </c>
      <c r="N33" s="65" t="e">
        <f t="shared" si="3"/>
        <v>#DIV/0!</v>
      </c>
      <c r="O33" s="64">
        <f t="shared" si="3"/>
        <v>17.241379310344829</v>
      </c>
      <c r="P33" s="64">
        <f t="shared" si="3"/>
        <v>18.172413793103448</v>
      </c>
      <c r="Q33" s="64">
        <f t="shared" si="3"/>
        <v>14.96551724137931</v>
      </c>
      <c r="R33" s="64">
        <f t="shared" si="3"/>
        <v>17.777241379310343</v>
      </c>
      <c r="S33" s="66" t="e">
        <f t="shared" si="3"/>
        <v>#DIV/0!</v>
      </c>
      <c r="T33" s="64">
        <f t="shared" si="3"/>
        <v>18.189655172413794</v>
      </c>
      <c r="U33" s="64" t="e">
        <f t="shared" si="3"/>
        <v>#DIV/0!</v>
      </c>
      <c r="V33" s="64" t="e">
        <f t="shared" si="3"/>
        <v>#DIV/0!</v>
      </c>
      <c r="W33" s="67" t="e">
        <f t="shared" si="3"/>
        <v>#DIV/0!</v>
      </c>
      <c r="X33" s="67"/>
      <c r="Y33" s="67"/>
      <c r="Z33" s="54"/>
      <c r="AA33" s="68"/>
      <c r="AB33" s="68"/>
    </row>
    <row r="35" spans="1:28" x14ac:dyDescent="0.25">
      <c r="W35" s="49"/>
      <c r="X35" s="50"/>
      <c r="Y35" s="50"/>
    </row>
    <row r="36" spans="1:28" x14ac:dyDescent="0.25">
      <c r="W36" s="50"/>
      <c r="X36" s="50"/>
      <c r="Y36" s="50"/>
    </row>
  </sheetData>
  <sheetProtection selectLockedCells="1"/>
  <conditionalFormatting sqref="B2:B31">
    <cfRule type="containsText" dxfId="11" priority="14" operator="containsText" text="OK">
      <formula>NOT(ISERROR(SEARCH("OK",B2)))</formula>
    </cfRule>
  </conditionalFormatting>
  <conditionalFormatting sqref="B2:B31">
    <cfRule type="cellIs" dxfId="10" priority="13" operator="equal">
      <formula>"départ"</formula>
    </cfRule>
  </conditionalFormatting>
  <conditionalFormatting sqref="B2:B31">
    <cfRule type="cellIs" dxfId="9" priority="5" operator="equal">
      <formula>"DEPART"</formula>
    </cfRule>
  </conditionalFormatting>
  <conditionalFormatting sqref="B2:B5 B7:B8 B25 B10:B20">
    <cfRule type="cellIs" dxfId="8" priority="4" stopIfTrue="1" operator="equal">
      <formula>"COLLEGE"</formula>
    </cfRule>
  </conditionalFormatting>
  <conditionalFormatting sqref="B2:B32 F27:F31">
    <cfRule type="cellIs" dxfId="7" priority="3" stopIfTrue="1" operator="equal">
      <formula>"DEPART"</formula>
    </cfRule>
  </conditionalFormatting>
  <conditionalFormatting sqref="B2:B32">
    <cfRule type="cellIs" dxfId="6" priority="2" operator="equal">
      <formula>"TPS"</formula>
    </cfRule>
  </conditionalFormatting>
  <pageMargins left="0" right="0" top="0.19685039370078741" bottom="0.19685039370078741"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C36"/>
  <sheetViews>
    <sheetView tabSelected="1" topLeftCell="A31" workbookViewId="0">
      <selection activeCell="E35" sqref="E35"/>
    </sheetView>
  </sheetViews>
  <sheetFormatPr baseColWidth="10" defaultRowHeight="15" x14ac:dyDescent="0.25"/>
  <cols>
    <col min="1" max="1" width="6.5703125" style="37" customWidth="1"/>
    <col min="2" max="2" width="6.42578125" style="37" bestFit="1" customWidth="1"/>
    <col min="3" max="3" width="14.28515625" style="72" customWidth="1"/>
    <col min="4" max="4" width="15.7109375" style="72" customWidth="1"/>
    <col min="5" max="5" width="10" style="79" customWidth="1"/>
    <col min="6" max="6" width="10.42578125" style="38" customWidth="1"/>
    <col min="7" max="7" width="5.5703125" style="39" customWidth="1"/>
    <col min="8" max="8" width="5.28515625" style="39" customWidth="1"/>
    <col min="9" max="9" width="5.7109375" style="39" customWidth="1"/>
    <col min="10" max="10" width="5.42578125" style="39" customWidth="1"/>
    <col min="11" max="11" width="5.28515625" style="39" customWidth="1"/>
    <col min="12" max="12" width="6" style="39" customWidth="1"/>
    <col min="13" max="13" width="5.28515625" style="39" customWidth="1"/>
    <col min="14" max="15" width="6.85546875" style="39" customWidth="1"/>
    <col min="16" max="16" width="7.5703125" style="39" customWidth="1"/>
    <col min="17" max="17" width="5.5703125" style="39" customWidth="1"/>
    <col min="18" max="18" width="7.140625" style="39" customWidth="1"/>
    <col min="19" max="19" width="9.140625" style="39" customWidth="1"/>
    <col min="20" max="20" width="7.7109375" style="39" customWidth="1"/>
    <col min="21" max="21" width="5.28515625" style="39" customWidth="1"/>
    <col min="22" max="22" width="5.5703125" style="39" customWidth="1"/>
    <col min="23" max="23" width="6.85546875" style="39" customWidth="1"/>
    <col min="24" max="26" width="4.85546875" style="39" customWidth="1"/>
    <col min="27" max="27" width="20" style="38" customWidth="1"/>
    <col min="28" max="28" width="63.7109375" style="38" bestFit="1" customWidth="1"/>
    <col min="29" max="16384" width="11.42578125" style="37"/>
  </cols>
  <sheetData>
    <row r="1" spans="1:28" ht="121.5" x14ac:dyDescent="0.2">
      <c r="A1" s="27" t="s">
        <v>19</v>
      </c>
      <c r="B1" s="27" t="s">
        <v>22</v>
      </c>
      <c r="C1" s="69" t="s">
        <v>20</v>
      </c>
      <c r="D1" s="69" t="s">
        <v>21</v>
      </c>
      <c r="E1" s="76" t="s">
        <v>38</v>
      </c>
      <c r="F1" s="28" t="s">
        <v>41</v>
      </c>
      <c r="G1" s="56" t="s">
        <v>35</v>
      </c>
      <c r="H1" s="30" t="s">
        <v>36</v>
      </c>
      <c r="I1" s="29" t="s">
        <v>30</v>
      </c>
      <c r="J1" s="29" t="s">
        <v>31</v>
      </c>
      <c r="K1" s="29" t="s">
        <v>0</v>
      </c>
      <c r="L1" s="29" t="s">
        <v>32</v>
      </c>
      <c r="M1" s="29" t="s">
        <v>1</v>
      </c>
      <c r="N1" s="31" t="str">
        <f>UPPER("MOYENNE FRANCAIS")</f>
        <v>MOYENNE FRANCAIS</v>
      </c>
      <c r="O1" s="29" t="s">
        <v>3</v>
      </c>
      <c r="P1" s="32" t="s">
        <v>33</v>
      </c>
      <c r="Q1" s="30" t="s">
        <v>34</v>
      </c>
      <c r="R1" s="29" t="s">
        <v>5</v>
      </c>
      <c r="S1" s="33" t="s">
        <v>37</v>
      </c>
      <c r="T1" s="30" t="s">
        <v>44</v>
      </c>
      <c r="U1" s="34" t="s">
        <v>8</v>
      </c>
      <c r="V1" s="34" t="s">
        <v>9</v>
      </c>
      <c r="W1" s="35" t="s">
        <v>48</v>
      </c>
      <c r="X1" s="35" t="s">
        <v>49</v>
      </c>
      <c r="Y1" s="35" t="s">
        <v>49</v>
      </c>
      <c r="Z1" s="45" t="s">
        <v>45</v>
      </c>
      <c r="AA1" s="36" t="s">
        <v>40</v>
      </c>
      <c r="AB1" s="36" t="s">
        <v>39</v>
      </c>
    </row>
    <row r="2" spans="1:28" s="41" customFormat="1" ht="60" x14ac:dyDescent="0.25">
      <c r="A2" s="40">
        <v>1</v>
      </c>
      <c r="B2" s="59" t="s">
        <v>27</v>
      </c>
      <c r="C2" s="89" t="s">
        <v>53</v>
      </c>
      <c r="D2" s="90" t="s">
        <v>54</v>
      </c>
      <c r="E2" s="91">
        <v>41758</v>
      </c>
      <c r="F2" s="92" t="s">
        <v>110</v>
      </c>
      <c r="G2" s="74">
        <v>15.75</v>
      </c>
      <c r="H2" s="55">
        <v>15.33</v>
      </c>
      <c r="I2" s="55">
        <v>13</v>
      </c>
      <c r="J2" s="41">
        <v>16.5</v>
      </c>
      <c r="K2" s="55">
        <v>19</v>
      </c>
      <c r="L2" s="55">
        <v>11.5</v>
      </c>
      <c r="M2" s="55">
        <v>15.5</v>
      </c>
      <c r="N2" s="42">
        <f>AVERAGE(G2:M2)</f>
        <v>15.225714285714286</v>
      </c>
      <c r="O2" s="55">
        <v>18.75</v>
      </c>
      <c r="P2" s="55">
        <v>16.5</v>
      </c>
      <c r="Q2" s="55">
        <v>17.5</v>
      </c>
      <c r="R2" s="55">
        <v>18</v>
      </c>
      <c r="S2" s="53">
        <f>AVERAGE(O2:R2)</f>
        <v>17.6875</v>
      </c>
      <c r="T2" s="55">
        <v>20</v>
      </c>
      <c r="U2" s="55"/>
      <c r="V2" s="55"/>
      <c r="W2" s="54">
        <f>AVERAGE(G2:M2,O2:R2,T2:V2)</f>
        <v>16.444166666666664</v>
      </c>
      <c r="X2" s="54"/>
      <c r="Y2" s="54"/>
      <c r="Z2" s="54"/>
      <c r="AA2" s="57" t="s">
        <v>122</v>
      </c>
      <c r="AB2" s="46" t="s">
        <v>123</v>
      </c>
    </row>
    <row r="3" spans="1:28" s="41" customFormat="1" ht="60" x14ac:dyDescent="0.2">
      <c r="A3" s="40">
        <v>2</v>
      </c>
      <c r="B3" s="61" t="s">
        <v>27</v>
      </c>
      <c r="C3" s="93" t="s">
        <v>55</v>
      </c>
      <c r="D3" s="93" t="s">
        <v>56</v>
      </c>
      <c r="E3" s="94">
        <v>41772</v>
      </c>
      <c r="F3" s="95" t="s">
        <v>111</v>
      </c>
      <c r="G3" s="75">
        <v>19</v>
      </c>
      <c r="H3" s="55">
        <v>13.33</v>
      </c>
      <c r="I3" s="55">
        <v>16.5</v>
      </c>
      <c r="J3" s="55">
        <v>15</v>
      </c>
      <c r="K3" s="55">
        <v>14.25</v>
      </c>
      <c r="L3" s="55">
        <v>11.5</v>
      </c>
      <c r="M3" s="55">
        <v>13.5</v>
      </c>
      <c r="N3" s="42">
        <f t="shared" ref="N3:N32" si="0">AVERAGE(G3:M3)</f>
        <v>14.725714285714286</v>
      </c>
      <c r="O3" s="55">
        <v>16</v>
      </c>
      <c r="P3" s="55">
        <v>18</v>
      </c>
      <c r="Q3" s="55">
        <v>17</v>
      </c>
      <c r="R3" s="55">
        <v>16.329999999999998</v>
      </c>
      <c r="S3" s="53">
        <f t="shared" ref="S3:S32" si="1">AVERAGE(O3:R3)</f>
        <v>16.8325</v>
      </c>
      <c r="T3" s="55">
        <v>20</v>
      </c>
      <c r="U3" s="55"/>
      <c r="V3" s="55"/>
      <c r="W3" s="54">
        <f t="shared" ref="W3:W32" si="2">AVERAGE(G3:M3,O3:R3,T3:V3)</f>
        <v>15.867499999999998</v>
      </c>
      <c r="X3" s="54"/>
      <c r="Y3" s="54"/>
      <c r="Z3" s="54"/>
      <c r="AA3" s="80" t="s">
        <v>120</v>
      </c>
      <c r="AB3" s="81" t="s">
        <v>124</v>
      </c>
    </row>
    <row r="4" spans="1:28" s="41" customFormat="1" ht="60" x14ac:dyDescent="0.25">
      <c r="A4" s="40">
        <v>3</v>
      </c>
      <c r="B4" s="59" t="s">
        <v>27</v>
      </c>
      <c r="C4" s="89" t="s">
        <v>57</v>
      </c>
      <c r="D4" s="90" t="s">
        <v>58</v>
      </c>
      <c r="E4" s="91">
        <v>41782</v>
      </c>
      <c r="F4" s="92" t="s">
        <v>110</v>
      </c>
      <c r="G4" s="75">
        <v>16</v>
      </c>
      <c r="H4" s="55">
        <v>14.5</v>
      </c>
      <c r="I4" s="55">
        <v>18</v>
      </c>
      <c r="J4" s="55">
        <v>17.5</v>
      </c>
      <c r="K4" s="55">
        <v>16.37</v>
      </c>
      <c r="L4" s="55">
        <v>13</v>
      </c>
      <c r="M4" s="55">
        <v>15</v>
      </c>
      <c r="N4" s="42">
        <f t="shared" si="0"/>
        <v>15.767142857142858</v>
      </c>
      <c r="O4" s="55">
        <v>17</v>
      </c>
      <c r="P4" s="55">
        <v>20</v>
      </c>
      <c r="Q4" s="55">
        <v>16.5</v>
      </c>
      <c r="R4" s="55">
        <v>18</v>
      </c>
      <c r="S4" s="53">
        <f t="shared" si="1"/>
        <v>17.875</v>
      </c>
      <c r="T4" s="55">
        <v>20</v>
      </c>
      <c r="U4" s="55"/>
      <c r="V4" s="55"/>
      <c r="W4" s="54">
        <f t="shared" si="2"/>
        <v>16.822500000000002</v>
      </c>
      <c r="X4" s="54"/>
      <c r="Y4" s="54"/>
      <c r="Z4" s="54"/>
      <c r="AA4" s="57" t="s">
        <v>125</v>
      </c>
      <c r="AB4" s="46" t="s">
        <v>126</v>
      </c>
    </row>
    <row r="5" spans="1:28" s="41" customFormat="1" ht="45" x14ac:dyDescent="0.25">
      <c r="A5" s="40">
        <v>4</v>
      </c>
      <c r="B5" s="59" t="s">
        <v>27</v>
      </c>
      <c r="C5" s="89" t="s">
        <v>59</v>
      </c>
      <c r="D5" s="90" t="s">
        <v>60</v>
      </c>
      <c r="E5" s="91">
        <v>41725</v>
      </c>
      <c r="F5" s="92" t="s">
        <v>110</v>
      </c>
      <c r="G5" s="75">
        <v>19.5</v>
      </c>
      <c r="H5" s="55">
        <v>17</v>
      </c>
      <c r="I5" s="55">
        <v>15.5</v>
      </c>
      <c r="J5" s="55">
        <v>14</v>
      </c>
      <c r="K5" s="55">
        <v>16.37</v>
      </c>
      <c r="L5" s="55">
        <v>14.5</v>
      </c>
      <c r="M5" s="55">
        <v>15</v>
      </c>
      <c r="N5" s="42">
        <f t="shared" si="0"/>
        <v>15.981428571428571</v>
      </c>
      <c r="O5" s="55">
        <v>18.5</v>
      </c>
      <c r="P5" s="55">
        <v>20</v>
      </c>
      <c r="Q5" s="55">
        <v>16</v>
      </c>
      <c r="R5" s="55">
        <v>18.66</v>
      </c>
      <c r="S5" s="53">
        <f t="shared" si="1"/>
        <v>18.29</v>
      </c>
      <c r="T5" s="55">
        <v>18.5</v>
      </c>
      <c r="U5" s="55"/>
      <c r="V5" s="55"/>
      <c r="W5" s="54">
        <f t="shared" si="2"/>
        <v>16.960833333333333</v>
      </c>
      <c r="X5" s="54"/>
      <c r="Y5" s="54"/>
      <c r="Z5" s="54"/>
      <c r="AA5" s="57" t="s">
        <v>127</v>
      </c>
      <c r="AB5" s="46" t="s">
        <v>128</v>
      </c>
    </row>
    <row r="6" spans="1:28" s="41" customFormat="1" ht="60" x14ac:dyDescent="0.25">
      <c r="A6" s="40">
        <v>5</v>
      </c>
      <c r="B6" s="59" t="s">
        <v>27</v>
      </c>
      <c r="C6" s="96" t="s">
        <v>61</v>
      </c>
      <c r="D6" s="96" t="s">
        <v>62</v>
      </c>
      <c r="E6" s="97">
        <v>41774</v>
      </c>
      <c r="F6" s="95" t="s">
        <v>110</v>
      </c>
      <c r="G6" s="75">
        <v>16</v>
      </c>
      <c r="H6" s="55">
        <v>11.5</v>
      </c>
      <c r="I6" s="55">
        <v>13.5</v>
      </c>
      <c r="J6" s="55">
        <v>14.5</v>
      </c>
      <c r="K6" s="55">
        <v>14.25</v>
      </c>
      <c r="L6" s="55">
        <v>12.5</v>
      </c>
      <c r="M6" s="55">
        <v>11.5</v>
      </c>
      <c r="N6" s="42">
        <f t="shared" si="0"/>
        <v>13.392857142857142</v>
      </c>
      <c r="O6" s="55">
        <v>17</v>
      </c>
      <c r="P6" s="55">
        <v>16</v>
      </c>
      <c r="Q6" s="55">
        <v>16</v>
      </c>
      <c r="R6" s="55">
        <v>15.66</v>
      </c>
      <c r="S6" s="53">
        <f t="shared" si="1"/>
        <v>16.164999999999999</v>
      </c>
      <c r="T6" s="55">
        <v>13.5</v>
      </c>
      <c r="U6" s="55"/>
      <c r="V6" s="55"/>
      <c r="W6" s="54">
        <f t="shared" si="2"/>
        <v>14.325833333333334</v>
      </c>
      <c r="X6" s="54"/>
      <c r="Y6" s="54"/>
      <c r="Z6" s="54"/>
      <c r="AA6" s="57" t="s">
        <v>129</v>
      </c>
      <c r="AB6" s="46" t="s">
        <v>130</v>
      </c>
    </row>
    <row r="7" spans="1:28" s="41" customFormat="1" ht="45" x14ac:dyDescent="0.25">
      <c r="A7" s="40">
        <v>6</v>
      </c>
      <c r="B7" s="59" t="s">
        <v>27</v>
      </c>
      <c r="C7" s="89" t="s">
        <v>63</v>
      </c>
      <c r="D7" s="90" t="s">
        <v>64</v>
      </c>
      <c r="E7" s="98">
        <v>41869</v>
      </c>
      <c r="F7" s="92" t="s">
        <v>110</v>
      </c>
      <c r="G7" s="75">
        <v>16.5</v>
      </c>
      <c r="H7" s="55">
        <v>14.66</v>
      </c>
      <c r="I7" s="55">
        <v>14.5</v>
      </c>
      <c r="J7" s="55">
        <v>15</v>
      </c>
      <c r="K7" s="55">
        <v>16.87</v>
      </c>
      <c r="L7" s="55">
        <v>12.5</v>
      </c>
      <c r="M7" s="55">
        <v>12</v>
      </c>
      <c r="N7" s="42">
        <f t="shared" si="0"/>
        <v>14.575714285714286</v>
      </c>
      <c r="O7" s="55">
        <v>18.5</v>
      </c>
      <c r="P7" s="55">
        <v>20</v>
      </c>
      <c r="Q7" s="55">
        <v>16</v>
      </c>
      <c r="R7" s="55">
        <v>16.66</v>
      </c>
      <c r="S7" s="53">
        <f t="shared" si="1"/>
        <v>17.79</v>
      </c>
      <c r="T7" s="55">
        <v>19</v>
      </c>
      <c r="U7" s="55"/>
      <c r="V7" s="55"/>
      <c r="W7" s="54">
        <f t="shared" si="2"/>
        <v>16.015833333333333</v>
      </c>
      <c r="X7" s="54"/>
      <c r="Y7" s="54"/>
      <c r="Z7" s="54"/>
      <c r="AA7" s="57" t="s">
        <v>131</v>
      </c>
      <c r="AB7" s="46" t="s">
        <v>132</v>
      </c>
    </row>
    <row r="8" spans="1:28" s="41" customFormat="1" x14ac:dyDescent="0.25">
      <c r="A8" s="40">
        <v>7</v>
      </c>
      <c r="B8" s="59" t="s">
        <v>27</v>
      </c>
      <c r="C8" s="89" t="s">
        <v>65</v>
      </c>
      <c r="D8" s="90" t="s">
        <v>66</v>
      </c>
      <c r="E8" s="91">
        <v>41867</v>
      </c>
      <c r="F8" s="92" t="s">
        <v>111</v>
      </c>
      <c r="G8" s="75"/>
      <c r="H8" s="55"/>
      <c r="I8" s="55"/>
      <c r="J8" s="55"/>
      <c r="K8" s="55"/>
      <c r="L8" s="55"/>
      <c r="M8" s="55"/>
      <c r="N8" s="42" t="e">
        <f t="shared" si="0"/>
        <v>#DIV/0!</v>
      </c>
      <c r="O8" s="55"/>
      <c r="P8" s="55"/>
      <c r="Q8" s="55"/>
      <c r="R8" s="55"/>
      <c r="S8" s="53" t="e">
        <f t="shared" si="1"/>
        <v>#DIV/0!</v>
      </c>
      <c r="T8" s="55"/>
      <c r="U8" s="55"/>
      <c r="V8" s="55"/>
      <c r="W8" s="54" t="e">
        <f t="shared" si="2"/>
        <v>#DIV/0!</v>
      </c>
      <c r="X8" s="54"/>
      <c r="Y8" s="54"/>
      <c r="Z8" s="54"/>
      <c r="AA8" s="57"/>
      <c r="AB8" s="46"/>
    </row>
    <row r="9" spans="1:28" s="41" customFormat="1" ht="60" x14ac:dyDescent="0.25">
      <c r="A9" s="40">
        <v>8</v>
      </c>
      <c r="B9" s="59" t="s">
        <v>27</v>
      </c>
      <c r="C9" s="89" t="s">
        <v>67</v>
      </c>
      <c r="D9" s="90" t="s">
        <v>68</v>
      </c>
      <c r="E9" s="91">
        <v>41632</v>
      </c>
      <c r="F9" s="92" t="s">
        <v>110</v>
      </c>
      <c r="G9" s="75">
        <v>18.5</v>
      </c>
      <c r="H9" s="55">
        <v>17.66</v>
      </c>
      <c r="I9" s="55">
        <v>14</v>
      </c>
      <c r="J9" s="55">
        <v>13</v>
      </c>
      <c r="K9" s="55">
        <v>18.62</v>
      </c>
      <c r="L9" s="55">
        <v>13.5</v>
      </c>
      <c r="M9" s="55">
        <v>15</v>
      </c>
      <c r="N9" s="42">
        <f t="shared" si="0"/>
        <v>15.754285714285714</v>
      </c>
      <c r="O9" s="55">
        <v>17.5</v>
      </c>
      <c r="P9" s="55">
        <v>20</v>
      </c>
      <c r="Q9" s="55">
        <v>17.5</v>
      </c>
      <c r="R9" s="55">
        <v>18.329999999999998</v>
      </c>
      <c r="S9" s="53">
        <f t="shared" si="1"/>
        <v>18.3325</v>
      </c>
      <c r="T9" s="55">
        <v>20</v>
      </c>
      <c r="U9" s="55"/>
      <c r="V9" s="55"/>
      <c r="W9" s="54">
        <f t="shared" si="2"/>
        <v>16.967500000000001</v>
      </c>
      <c r="X9" s="54"/>
      <c r="Y9" s="54"/>
      <c r="Z9" s="54"/>
      <c r="AA9" s="57" t="s">
        <v>133</v>
      </c>
      <c r="AB9" s="46" t="s">
        <v>134</v>
      </c>
    </row>
    <row r="10" spans="1:28" s="41" customFormat="1" ht="60" x14ac:dyDescent="0.25">
      <c r="A10" s="40">
        <v>9</v>
      </c>
      <c r="B10" s="59" t="s">
        <v>27</v>
      </c>
      <c r="C10" s="96" t="s">
        <v>112</v>
      </c>
      <c r="D10" s="96" t="s">
        <v>113</v>
      </c>
      <c r="E10" s="97">
        <v>41620</v>
      </c>
      <c r="F10" s="95" t="s">
        <v>111</v>
      </c>
      <c r="G10" s="75">
        <v>17</v>
      </c>
      <c r="H10" s="55">
        <v>15.33</v>
      </c>
      <c r="I10" s="55">
        <v>12</v>
      </c>
      <c r="J10" s="55">
        <v>15</v>
      </c>
      <c r="K10" s="55">
        <v>15.87</v>
      </c>
      <c r="L10" s="55">
        <v>11.5</v>
      </c>
      <c r="M10" s="55">
        <v>10</v>
      </c>
      <c r="N10" s="42">
        <f t="shared" si="0"/>
        <v>13.814285714285715</v>
      </c>
      <c r="O10" s="55">
        <v>11</v>
      </c>
      <c r="P10" s="55">
        <v>11</v>
      </c>
      <c r="Q10" s="55">
        <v>16</v>
      </c>
      <c r="R10" s="55">
        <v>18</v>
      </c>
      <c r="S10" s="53">
        <f t="shared" si="1"/>
        <v>14</v>
      </c>
      <c r="T10" s="55">
        <v>16</v>
      </c>
      <c r="U10" s="55"/>
      <c r="V10" s="55"/>
      <c r="W10" s="54">
        <f t="shared" si="2"/>
        <v>14.058333333333332</v>
      </c>
      <c r="X10" s="54"/>
      <c r="Y10" s="54"/>
      <c r="Z10" s="54"/>
      <c r="AA10" s="57" t="s">
        <v>135</v>
      </c>
      <c r="AB10" s="46" t="s">
        <v>136</v>
      </c>
    </row>
    <row r="11" spans="1:28" s="41" customFormat="1" ht="60" x14ac:dyDescent="0.25">
      <c r="A11" s="40">
        <v>10</v>
      </c>
      <c r="B11" s="59" t="s">
        <v>27</v>
      </c>
      <c r="C11" s="89" t="s">
        <v>69</v>
      </c>
      <c r="D11" s="90" t="s">
        <v>70</v>
      </c>
      <c r="E11" s="91">
        <v>41766</v>
      </c>
      <c r="F11" s="92" t="s">
        <v>110</v>
      </c>
      <c r="G11" s="75">
        <v>18</v>
      </c>
      <c r="H11" s="55">
        <v>14.16</v>
      </c>
      <c r="I11" s="55">
        <v>11.5</v>
      </c>
      <c r="J11" s="55">
        <v>13</v>
      </c>
      <c r="K11" s="55">
        <v>17.25</v>
      </c>
      <c r="L11" s="55">
        <v>12</v>
      </c>
      <c r="M11" s="55">
        <v>15</v>
      </c>
      <c r="N11" s="42">
        <f t="shared" si="0"/>
        <v>14.415714285714285</v>
      </c>
      <c r="O11" s="55">
        <v>19</v>
      </c>
      <c r="P11" s="55">
        <v>20</v>
      </c>
      <c r="Q11" s="55">
        <v>14</v>
      </c>
      <c r="R11" s="55">
        <v>18</v>
      </c>
      <c r="S11" s="53">
        <f t="shared" si="1"/>
        <v>17.75</v>
      </c>
      <c r="T11" s="55">
        <v>18</v>
      </c>
      <c r="U11" s="55"/>
      <c r="V11" s="55"/>
      <c r="W11" s="54">
        <f t="shared" si="2"/>
        <v>15.825833333333334</v>
      </c>
      <c r="X11" s="54"/>
      <c r="Y11" s="54"/>
      <c r="Z11" s="54"/>
      <c r="AA11" s="57" t="s">
        <v>137</v>
      </c>
      <c r="AB11" s="46" t="s">
        <v>138</v>
      </c>
    </row>
    <row r="12" spans="1:28" s="41" customFormat="1" ht="60" x14ac:dyDescent="0.25">
      <c r="A12" s="40">
        <v>11</v>
      </c>
      <c r="B12" s="59" t="s">
        <v>27</v>
      </c>
      <c r="C12" s="99" t="s">
        <v>71</v>
      </c>
      <c r="D12" s="100" t="s">
        <v>72</v>
      </c>
      <c r="E12" s="101">
        <v>41733</v>
      </c>
      <c r="F12" s="102" t="s">
        <v>111</v>
      </c>
      <c r="G12" s="75">
        <v>17.5</v>
      </c>
      <c r="H12" s="55">
        <v>17.5</v>
      </c>
      <c r="I12" s="55">
        <v>15</v>
      </c>
      <c r="J12" s="55">
        <v>15.5</v>
      </c>
      <c r="K12" s="55">
        <v>17.87</v>
      </c>
      <c r="L12" s="55">
        <v>14.5</v>
      </c>
      <c r="M12" s="55">
        <v>16</v>
      </c>
      <c r="N12" s="42">
        <f t="shared" si="0"/>
        <v>16.267142857142858</v>
      </c>
      <c r="O12" s="55">
        <v>16</v>
      </c>
      <c r="P12" s="55">
        <v>17</v>
      </c>
      <c r="Q12" s="55">
        <v>13.5</v>
      </c>
      <c r="R12" s="55">
        <v>14</v>
      </c>
      <c r="S12" s="53">
        <f t="shared" si="1"/>
        <v>15.125</v>
      </c>
      <c r="T12" s="55">
        <v>20</v>
      </c>
      <c r="U12" s="55"/>
      <c r="V12" s="55"/>
      <c r="W12" s="54">
        <f t="shared" si="2"/>
        <v>16.197500000000002</v>
      </c>
      <c r="X12" s="54"/>
      <c r="Y12" s="54"/>
      <c r="Z12" s="54"/>
      <c r="AA12" s="57" t="s">
        <v>142</v>
      </c>
      <c r="AB12" s="46" t="s">
        <v>139</v>
      </c>
    </row>
    <row r="13" spans="1:28" s="41" customFormat="1" ht="60" x14ac:dyDescent="0.25">
      <c r="A13" s="40">
        <v>12</v>
      </c>
      <c r="B13" s="59" t="s">
        <v>27</v>
      </c>
      <c r="C13" s="89" t="s">
        <v>73</v>
      </c>
      <c r="D13" s="89" t="s">
        <v>74</v>
      </c>
      <c r="E13" s="91">
        <v>41671</v>
      </c>
      <c r="F13" s="92" t="s">
        <v>110</v>
      </c>
      <c r="G13" s="75">
        <v>15.5</v>
      </c>
      <c r="H13" s="55">
        <v>12.66</v>
      </c>
      <c r="I13" s="55">
        <v>13.5</v>
      </c>
      <c r="J13" s="55">
        <v>13.5</v>
      </c>
      <c r="K13" s="55">
        <v>8</v>
      </c>
      <c r="L13" s="55">
        <v>11.5</v>
      </c>
      <c r="M13" s="55">
        <v>11</v>
      </c>
      <c r="N13" s="42">
        <f t="shared" si="0"/>
        <v>12.237142857142857</v>
      </c>
      <c r="O13" s="55">
        <v>15.75</v>
      </c>
      <c r="P13" s="55">
        <v>20</v>
      </c>
      <c r="Q13" s="55">
        <v>12</v>
      </c>
      <c r="R13" s="55">
        <v>18</v>
      </c>
      <c r="S13" s="53">
        <f t="shared" si="1"/>
        <v>16.4375</v>
      </c>
      <c r="T13" s="55">
        <v>18.5</v>
      </c>
      <c r="U13" s="55"/>
      <c r="V13" s="55"/>
      <c r="W13" s="54">
        <f t="shared" si="2"/>
        <v>14.159166666666666</v>
      </c>
      <c r="X13" s="54"/>
      <c r="Y13" s="54"/>
      <c r="Z13" s="54"/>
      <c r="AA13" s="57" t="s">
        <v>141</v>
      </c>
      <c r="AB13" s="46" t="s">
        <v>140</v>
      </c>
    </row>
    <row r="14" spans="1:28" s="41" customFormat="1" ht="90" x14ac:dyDescent="0.25">
      <c r="A14" s="40">
        <v>13</v>
      </c>
      <c r="B14" s="61" t="s">
        <v>27</v>
      </c>
      <c r="C14" s="89" t="s">
        <v>75</v>
      </c>
      <c r="D14" s="90" t="s">
        <v>76</v>
      </c>
      <c r="E14" s="91">
        <v>41894</v>
      </c>
      <c r="F14" s="92" t="s">
        <v>110</v>
      </c>
      <c r="G14" s="75">
        <v>10</v>
      </c>
      <c r="H14" s="55">
        <v>12</v>
      </c>
      <c r="I14" s="55">
        <v>14.5</v>
      </c>
      <c r="J14" s="55">
        <v>16.5</v>
      </c>
      <c r="K14" s="55">
        <v>7.5</v>
      </c>
      <c r="L14" s="55">
        <v>13.5</v>
      </c>
      <c r="M14" s="55">
        <v>14</v>
      </c>
      <c r="N14" s="42">
        <f t="shared" si="0"/>
        <v>12.571428571428571</v>
      </c>
      <c r="O14" s="55">
        <v>17.5</v>
      </c>
      <c r="P14" s="55">
        <v>20</v>
      </c>
      <c r="Q14" s="55">
        <v>13.5</v>
      </c>
      <c r="R14" s="55">
        <v>14</v>
      </c>
      <c r="S14" s="53">
        <f t="shared" si="1"/>
        <v>16.25</v>
      </c>
      <c r="T14" s="55">
        <v>19.5</v>
      </c>
      <c r="U14" s="55"/>
      <c r="V14" s="55"/>
      <c r="W14" s="54">
        <f t="shared" si="2"/>
        <v>14.375</v>
      </c>
      <c r="X14" s="54"/>
      <c r="Y14" s="54"/>
      <c r="Z14" s="54"/>
      <c r="AA14" s="57" t="s">
        <v>143</v>
      </c>
      <c r="AB14" s="46" t="s">
        <v>144</v>
      </c>
    </row>
    <row r="15" spans="1:28" s="41" customFormat="1" ht="30" x14ac:dyDescent="0.25">
      <c r="A15" s="40">
        <v>14</v>
      </c>
      <c r="B15" s="61" t="s">
        <v>27</v>
      </c>
      <c r="C15" s="89" t="s">
        <v>77</v>
      </c>
      <c r="D15" s="90" t="s">
        <v>78</v>
      </c>
      <c r="E15" s="91">
        <v>41757</v>
      </c>
      <c r="F15" s="92" t="s">
        <v>110</v>
      </c>
      <c r="G15" s="75">
        <v>18.5</v>
      </c>
      <c r="H15" s="55">
        <v>18.16</v>
      </c>
      <c r="I15" s="55">
        <v>14</v>
      </c>
      <c r="J15" s="55">
        <v>14.5</v>
      </c>
      <c r="K15" s="55">
        <v>18</v>
      </c>
      <c r="L15" s="55">
        <v>13</v>
      </c>
      <c r="M15" s="55">
        <v>15.5</v>
      </c>
      <c r="N15" s="42">
        <f t="shared" si="0"/>
        <v>15.95142857142857</v>
      </c>
      <c r="O15" s="55">
        <v>16.25</v>
      </c>
      <c r="P15" s="55">
        <v>20</v>
      </c>
      <c r="Q15" s="55">
        <v>17</v>
      </c>
      <c r="R15" s="55">
        <v>19.600000000000001</v>
      </c>
      <c r="S15" s="53">
        <f t="shared" si="1"/>
        <v>18.212499999999999</v>
      </c>
      <c r="T15" s="55">
        <v>19.5</v>
      </c>
      <c r="U15" s="55"/>
      <c r="V15" s="55"/>
      <c r="W15" s="54">
        <f t="shared" si="2"/>
        <v>17.000833333333333</v>
      </c>
      <c r="X15" s="54"/>
      <c r="Y15" s="54"/>
      <c r="Z15" s="54"/>
      <c r="AA15" s="57" t="s">
        <v>121</v>
      </c>
      <c r="AB15" s="46" t="s">
        <v>145</v>
      </c>
    </row>
    <row r="16" spans="1:28" s="41" customFormat="1" ht="30" x14ac:dyDescent="0.25">
      <c r="A16" s="40">
        <v>15</v>
      </c>
      <c r="B16" s="59" t="s">
        <v>27</v>
      </c>
      <c r="C16" s="89" t="s">
        <v>79</v>
      </c>
      <c r="D16" s="90" t="s">
        <v>80</v>
      </c>
      <c r="E16" s="91">
        <v>41753</v>
      </c>
      <c r="F16" s="92" t="s">
        <v>110</v>
      </c>
      <c r="G16" s="75">
        <v>20</v>
      </c>
      <c r="H16" s="55">
        <v>17.16</v>
      </c>
      <c r="I16" s="55">
        <v>14</v>
      </c>
      <c r="J16" s="55">
        <v>15.5</v>
      </c>
      <c r="K16" s="43">
        <v>19.37</v>
      </c>
      <c r="L16" s="55">
        <v>13.5</v>
      </c>
      <c r="M16" s="55">
        <v>15</v>
      </c>
      <c r="N16" s="42">
        <f t="shared" si="0"/>
        <v>16.361428571428572</v>
      </c>
      <c r="O16" s="55">
        <v>18</v>
      </c>
      <c r="P16" s="55">
        <v>20</v>
      </c>
      <c r="Q16" s="55">
        <v>13.5</v>
      </c>
      <c r="R16" s="55">
        <v>20</v>
      </c>
      <c r="S16" s="53">
        <f t="shared" si="1"/>
        <v>17.875</v>
      </c>
      <c r="T16" s="55">
        <v>18</v>
      </c>
      <c r="U16" s="55"/>
      <c r="V16" s="55"/>
      <c r="W16" s="54">
        <f t="shared" si="2"/>
        <v>17.002500000000001</v>
      </c>
      <c r="X16" s="54"/>
      <c r="Y16" s="54"/>
      <c r="Z16" s="54"/>
      <c r="AA16" s="57" t="s">
        <v>146</v>
      </c>
      <c r="AB16" s="46" t="s">
        <v>147</v>
      </c>
    </row>
    <row r="17" spans="1:29" s="41" customFormat="1" ht="90" customHeight="1" x14ac:dyDescent="0.25">
      <c r="A17" s="40">
        <v>16</v>
      </c>
      <c r="B17" s="59" t="s">
        <v>27</v>
      </c>
      <c r="C17" s="89" t="s">
        <v>81</v>
      </c>
      <c r="D17" s="90" t="s">
        <v>82</v>
      </c>
      <c r="E17" s="91">
        <v>41854</v>
      </c>
      <c r="F17" s="92" t="s">
        <v>111</v>
      </c>
      <c r="G17" s="75">
        <v>20</v>
      </c>
      <c r="H17" s="55">
        <v>17.829999999999998</v>
      </c>
      <c r="I17" s="55">
        <v>13.5</v>
      </c>
      <c r="J17" s="55">
        <v>15</v>
      </c>
      <c r="K17" s="55">
        <v>19.25</v>
      </c>
      <c r="L17" s="55">
        <v>13.5</v>
      </c>
      <c r="M17" s="55">
        <v>15</v>
      </c>
      <c r="N17" s="42">
        <f t="shared" si="0"/>
        <v>16.297142857142855</v>
      </c>
      <c r="O17" s="55">
        <v>19</v>
      </c>
      <c r="P17" s="55">
        <v>20</v>
      </c>
      <c r="Q17" s="55">
        <v>17</v>
      </c>
      <c r="R17" s="55">
        <v>20</v>
      </c>
      <c r="S17" s="53">
        <f t="shared" si="1"/>
        <v>19</v>
      </c>
      <c r="T17" s="55">
        <v>20</v>
      </c>
      <c r="U17" s="55"/>
      <c r="V17" s="55"/>
      <c r="W17" s="54">
        <f t="shared" si="2"/>
        <v>17.506666666666664</v>
      </c>
      <c r="X17" s="54"/>
      <c r="Y17" s="54"/>
      <c r="Z17" s="54"/>
      <c r="AA17" s="57" t="s">
        <v>148</v>
      </c>
      <c r="AB17" s="46" t="s">
        <v>149</v>
      </c>
    </row>
    <row r="18" spans="1:29" s="41" customFormat="1" ht="90" customHeight="1" x14ac:dyDescent="0.25">
      <c r="A18" s="40">
        <v>17</v>
      </c>
      <c r="B18" s="61" t="s">
        <v>27</v>
      </c>
      <c r="C18" s="89" t="s">
        <v>83</v>
      </c>
      <c r="D18" s="90" t="s">
        <v>84</v>
      </c>
      <c r="E18" s="91">
        <v>41676</v>
      </c>
      <c r="F18" s="92" t="s">
        <v>110</v>
      </c>
      <c r="G18" s="75">
        <v>17</v>
      </c>
      <c r="H18" s="55">
        <v>14.83</v>
      </c>
      <c r="I18" s="55">
        <v>15</v>
      </c>
      <c r="J18" s="55">
        <v>12.5</v>
      </c>
      <c r="K18" s="55">
        <v>18.12</v>
      </c>
      <c r="L18" s="55">
        <v>11.5</v>
      </c>
      <c r="M18" s="55">
        <v>14.5</v>
      </c>
      <c r="N18" s="42">
        <f t="shared" si="0"/>
        <v>14.778571428571428</v>
      </c>
      <c r="O18" s="55">
        <v>18</v>
      </c>
      <c r="P18" s="55">
        <v>20</v>
      </c>
      <c r="Q18" s="55">
        <v>16</v>
      </c>
      <c r="R18" s="55">
        <v>16.329999999999998</v>
      </c>
      <c r="S18" s="53">
        <f t="shared" si="1"/>
        <v>17.5825</v>
      </c>
      <c r="T18" s="55">
        <v>19.5</v>
      </c>
      <c r="U18" s="55"/>
      <c r="V18" s="55"/>
      <c r="W18" s="54">
        <f t="shared" si="2"/>
        <v>16.106666666666666</v>
      </c>
      <c r="X18" s="54"/>
      <c r="Y18" s="54"/>
      <c r="Z18" s="54"/>
      <c r="AA18" s="57" t="s">
        <v>115</v>
      </c>
      <c r="AB18" s="46" t="s">
        <v>150</v>
      </c>
    </row>
    <row r="19" spans="1:29" s="41" customFormat="1" ht="90" customHeight="1" x14ac:dyDescent="0.25">
      <c r="A19" s="40">
        <v>18</v>
      </c>
      <c r="B19" s="59" t="s">
        <v>27</v>
      </c>
      <c r="C19" s="89" t="s">
        <v>85</v>
      </c>
      <c r="D19" s="89" t="s">
        <v>86</v>
      </c>
      <c r="E19" s="98">
        <v>41804</v>
      </c>
      <c r="F19" s="92" t="s">
        <v>110</v>
      </c>
      <c r="G19" s="75">
        <v>6</v>
      </c>
      <c r="H19" s="55">
        <v>9.66</v>
      </c>
      <c r="I19" s="55">
        <v>13.5</v>
      </c>
      <c r="J19" s="55">
        <v>13.5</v>
      </c>
      <c r="K19" s="55">
        <v>6.5</v>
      </c>
      <c r="L19" s="55">
        <v>11.5</v>
      </c>
      <c r="M19" s="55">
        <v>11</v>
      </c>
      <c r="N19" s="42">
        <f t="shared" si="0"/>
        <v>10.237142857142857</v>
      </c>
      <c r="O19" s="55">
        <v>19</v>
      </c>
      <c r="P19" s="55">
        <v>14</v>
      </c>
      <c r="Q19" s="55">
        <v>14</v>
      </c>
      <c r="R19" s="55">
        <v>18</v>
      </c>
      <c r="S19" s="53">
        <f t="shared" si="1"/>
        <v>16.25</v>
      </c>
      <c r="T19" s="55">
        <v>15</v>
      </c>
      <c r="U19" s="55"/>
      <c r="V19" s="55"/>
      <c r="W19" s="54">
        <f t="shared" si="2"/>
        <v>12.638333333333334</v>
      </c>
      <c r="X19" s="54"/>
      <c r="Y19" s="54"/>
      <c r="Z19" s="54"/>
      <c r="AA19" s="57" t="s">
        <v>116</v>
      </c>
      <c r="AB19" s="46" t="s">
        <v>151</v>
      </c>
    </row>
    <row r="20" spans="1:29" s="41" customFormat="1" ht="90" customHeight="1" x14ac:dyDescent="0.25">
      <c r="A20" s="40">
        <v>19</v>
      </c>
      <c r="B20" s="59" t="s">
        <v>27</v>
      </c>
      <c r="C20" s="96" t="s">
        <v>87</v>
      </c>
      <c r="D20" s="96" t="s">
        <v>88</v>
      </c>
      <c r="E20" s="97">
        <v>41766</v>
      </c>
      <c r="F20" s="95" t="s">
        <v>110</v>
      </c>
      <c r="G20" s="75">
        <v>13.5</v>
      </c>
      <c r="H20" s="55">
        <v>11.5</v>
      </c>
      <c r="I20" s="55">
        <v>13.5</v>
      </c>
      <c r="J20" s="55">
        <v>13.5</v>
      </c>
      <c r="K20" s="55">
        <v>11.37</v>
      </c>
      <c r="L20" s="55">
        <v>11.5</v>
      </c>
      <c r="M20" s="55">
        <v>13.5</v>
      </c>
      <c r="N20" s="42">
        <f t="shared" si="0"/>
        <v>12.624285714285715</v>
      </c>
      <c r="O20" s="55">
        <v>19.5</v>
      </c>
      <c r="P20" s="55">
        <v>19.5</v>
      </c>
      <c r="Q20" s="55">
        <v>14.5</v>
      </c>
      <c r="R20" s="55">
        <v>19.329999999999998</v>
      </c>
      <c r="S20" s="53">
        <f t="shared" si="1"/>
        <v>18.2075</v>
      </c>
      <c r="T20" s="55">
        <v>17</v>
      </c>
      <c r="U20" s="55"/>
      <c r="V20" s="55"/>
      <c r="W20" s="54">
        <f t="shared" si="2"/>
        <v>14.85</v>
      </c>
      <c r="X20" s="54"/>
      <c r="Y20" s="54"/>
      <c r="Z20" s="54"/>
      <c r="AA20" s="57" t="s">
        <v>152</v>
      </c>
      <c r="AB20" s="46" t="s">
        <v>153</v>
      </c>
    </row>
    <row r="21" spans="1:29" s="41" customFormat="1" ht="90" customHeight="1" x14ac:dyDescent="0.25">
      <c r="A21" s="40">
        <v>20</v>
      </c>
      <c r="B21" s="59" t="s">
        <v>27</v>
      </c>
      <c r="C21" s="103" t="s">
        <v>89</v>
      </c>
      <c r="D21" s="104" t="s">
        <v>90</v>
      </c>
      <c r="E21" s="105">
        <v>41802</v>
      </c>
      <c r="F21" s="106" t="s">
        <v>111</v>
      </c>
      <c r="G21" s="75">
        <v>17.5</v>
      </c>
      <c r="H21" s="55">
        <v>17.829999999999998</v>
      </c>
      <c r="I21" s="55">
        <v>14</v>
      </c>
      <c r="J21" s="55">
        <v>13.5</v>
      </c>
      <c r="K21" s="55">
        <v>18.75</v>
      </c>
      <c r="L21" s="55">
        <v>13.5</v>
      </c>
      <c r="M21" s="55">
        <v>14</v>
      </c>
      <c r="N21" s="42">
        <f t="shared" si="0"/>
        <v>15.582857142857142</v>
      </c>
      <c r="O21" s="55">
        <v>18</v>
      </c>
      <c r="P21" s="55">
        <v>20</v>
      </c>
      <c r="Q21" s="55">
        <v>16</v>
      </c>
      <c r="R21" s="55">
        <v>19.329999999999998</v>
      </c>
      <c r="S21" s="53">
        <f t="shared" si="1"/>
        <v>18.3325</v>
      </c>
      <c r="T21" s="55">
        <v>20</v>
      </c>
      <c r="U21" s="55"/>
      <c r="V21" s="55"/>
      <c r="W21" s="54">
        <f t="shared" si="2"/>
        <v>16.867499999999996</v>
      </c>
      <c r="X21" s="54"/>
      <c r="Y21" s="54"/>
      <c r="Z21" s="54"/>
      <c r="AA21" s="57" t="s">
        <v>117</v>
      </c>
      <c r="AB21" s="46" t="s">
        <v>154</v>
      </c>
    </row>
    <row r="22" spans="1:29" s="41" customFormat="1" ht="90" customHeight="1" x14ac:dyDescent="0.25">
      <c r="A22" s="40">
        <v>21</v>
      </c>
      <c r="B22" s="61" t="s">
        <v>27</v>
      </c>
      <c r="C22" s="89" t="s">
        <v>91</v>
      </c>
      <c r="D22" s="90" t="s">
        <v>92</v>
      </c>
      <c r="E22" s="91">
        <v>41869</v>
      </c>
      <c r="F22" s="92" t="s">
        <v>111</v>
      </c>
      <c r="G22" s="75">
        <v>10.5</v>
      </c>
      <c r="H22" s="55">
        <v>11.5</v>
      </c>
      <c r="I22" s="55">
        <v>12</v>
      </c>
      <c r="J22" s="55">
        <v>15</v>
      </c>
      <c r="K22" s="55">
        <v>8.75</v>
      </c>
      <c r="L22" s="55">
        <v>11.5</v>
      </c>
      <c r="M22" s="55">
        <v>9</v>
      </c>
      <c r="N22" s="42">
        <f t="shared" si="0"/>
        <v>11.178571428571429</v>
      </c>
      <c r="O22" s="55">
        <v>12.25</v>
      </c>
      <c r="P22" s="55">
        <v>20</v>
      </c>
      <c r="Q22" s="55">
        <v>14</v>
      </c>
      <c r="R22" s="55">
        <v>20</v>
      </c>
      <c r="S22" s="53">
        <f t="shared" si="1"/>
        <v>16.5625</v>
      </c>
      <c r="T22" s="55">
        <v>14.5</v>
      </c>
      <c r="U22" s="55"/>
      <c r="V22" s="55"/>
      <c r="W22" s="54">
        <f t="shared" si="2"/>
        <v>13.25</v>
      </c>
      <c r="X22" s="54"/>
      <c r="Y22" s="54"/>
      <c r="Z22" s="54"/>
      <c r="AA22" s="57" t="s">
        <v>155</v>
      </c>
      <c r="AB22" s="46" t="s">
        <v>156</v>
      </c>
    </row>
    <row r="23" spans="1:29" s="41" customFormat="1" ht="90" customHeight="1" x14ac:dyDescent="0.25">
      <c r="A23" s="40">
        <v>22</v>
      </c>
      <c r="B23" s="59" t="s">
        <v>27</v>
      </c>
      <c r="C23" s="89" t="s">
        <v>51</v>
      </c>
      <c r="D23" s="89" t="s">
        <v>93</v>
      </c>
      <c r="E23" s="91">
        <v>41747</v>
      </c>
      <c r="F23" s="92" t="s">
        <v>110</v>
      </c>
      <c r="G23" s="75">
        <v>19.5</v>
      </c>
      <c r="H23" s="55">
        <v>16.829999999999998</v>
      </c>
      <c r="I23" s="55">
        <v>14</v>
      </c>
      <c r="J23" s="55">
        <v>13</v>
      </c>
      <c r="K23" s="55">
        <v>18.75</v>
      </c>
      <c r="L23" s="55">
        <v>12.5</v>
      </c>
      <c r="M23" s="55">
        <v>13</v>
      </c>
      <c r="N23" s="42">
        <f t="shared" si="0"/>
        <v>15.368571428571428</v>
      </c>
      <c r="O23" s="55">
        <v>19.75</v>
      </c>
      <c r="P23" s="55">
        <v>20</v>
      </c>
      <c r="Q23" s="55">
        <v>14</v>
      </c>
      <c r="R23" s="55">
        <v>19.329999999999998</v>
      </c>
      <c r="S23" s="53">
        <f t="shared" si="1"/>
        <v>18.27</v>
      </c>
      <c r="T23" s="55">
        <v>19</v>
      </c>
      <c r="U23" s="55"/>
      <c r="V23" s="55"/>
      <c r="W23" s="54">
        <f t="shared" si="2"/>
        <v>16.638333333333332</v>
      </c>
      <c r="X23" s="54"/>
      <c r="Y23" s="54"/>
      <c r="Z23" s="54"/>
      <c r="AA23" s="57" t="s">
        <v>157</v>
      </c>
      <c r="AB23" s="46" t="s">
        <v>158</v>
      </c>
      <c r="AC23" s="41" t="s">
        <v>118</v>
      </c>
    </row>
    <row r="24" spans="1:29" s="41" customFormat="1" ht="90" customHeight="1" x14ac:dyDescent="0.25">
      <c r="A24" s="40">
        <v>23</v>
      </c>
      <c r="B24" s="59" t="s">
        <v>27</v>
      </c>
      <c r="C24" s="89" t="s">
        <v>94</v>
      </c>
      <c r="D24" s="90" t="s">
        <v>95</v>
      </c>
      <c r="E24" s="91">
        <v>41679</v>
      </c>
      <c r="F24" s="92" t="s">
        <v>111</v>
      </c>
      <c r="G24" s="75">
        <v>18.5</v>
      </c>
      <c r="H24" s="55">
        <v>13</v>
      </c>
      <c r="I24" s="55">
        <v>15</v>
      </c>
      <c r="J24" s="55">
        <v>13</v>
      </c>
      <c r="K24" s="55">
        <v>10.5</v>
      </c>
      <c r="L24" s="55">
        <v>12</v>
      </c>
      <c r="M24" s="55">
        <v>13.5</v>
      </c>
      <c r="N24" s="42">
        <f t="shared" si="0"/>
        <v>13.642857142857142</v>
      </c>
      <c r="O24" s="55">
        <v>17.5</v>
      </c>
      <c r="P24" s="55">
        <v>16</v>
      </c>
      <c r="Q24" s="55">
        <v>16</v>
      </c>
      <c r="R24" s="55">
        <v>18.329999999999998</v>
      </c>
      <c r="S24" s="53">
        <f t="shared" si="1"/>
        <v>16.9575</v>
      </c>
      <c r="T24" s="55">
        <v>17.5</v>
      </c>
      <c r="U24" s="55"/>
      <c r="V24" s="55"/>
      <c r="W24" s="54">
        <f t="shared" si="2"/>
        <v>15.069166666666666</v>
      </c>
      <c r="X24" s="54"/>
      <c r="Y24" s="54"/>
      <c r="Z24" s="54"/>
      <c r="AA24" s="57" t="s">
        <v>159</v>
      </c>
      <c r="AB24" s="46" t="s">
        <v>160</v>
      </c>
    </row>
    <row r="25" spans="1:29" s="41" customFormat="1" ht="90" customHeight="1" x14ac:dyDescent="0.25">
      <c r="A25" s="40">
        <v>24</v>
      </c>
      <c r="B25" s="59" t="s">
        <v>27</v>
      </c>
      <c r="C25" s="89" t="s">
        <v>96</v>
      </c>
      <c r="D25" s="90" t="s">
        <v>97</v>
      </c>
      <c r="E25" s="91">
        <v>41894</v>
      </c>
      <c r="F25" s="92" t="s">
        <v>111</v>
      </c>
      <c r="G25" s="75">
        <v>16.5</v>
      </c>
      <c r="H25" s="55">
        <v>16</v>
      </c>
      <c r="I25" s="55">
        <v>10</v>
      </c>
      <c r="J25" s="55">
        <v>12</v>
      </c>
      <c r="K25" s="55">
        <v>16.75</v>
      </c>
      <c r="L25" s="55">
        <v>10.5</v>
      </c>
      <c r="M25" s="55">
        <v>12</v>
      </c>
      <c r="N25" s="42">
        <f t="shared" si="0"/>
        <v>13.392857142857142</v>
      </c>
      <c r="O25" s="55">
        <v>19.5</v>
      </c>
      <c r="P25" s="55">
        <v>19</v>
      </c>
      <c r="Q25" s="55">
        <v>13.5</v>
      </c>
      <c r="R25" s="55">
        <v>15.33</v>
      </c>
      <c r="S25" s="53">
        <f t="shared" si="1"/>
        <v>16.8325</v>
      </c>
      <c r="T25" s="55">
        <v>19</v>
      </c>
      <c r="U25" s="55"/>
      <c r="V25" s="55"/>
      <c r="W25" s="54">
        <f t="shared" si="2"/>
        <v>15.006666666666668</v>
      </c>
      <c r="X25" s="54"/>
      <c r="Y25" s="54"/>
      <c r="Z25" s="54"/>
      <c r="AA25" s="57" t="s">
        <v>162</v>
      </c>
      <c r="AB25" s="46" t="s">
        <v>161</v>
      </c>
    </row>
    <row r="26" spans="1:29" s="41" customFormat="1" ht="90" customHeight="1" x14ac:dyDescent="0.25">
      <c r="A26" s="40">
        <v>25</v>
      </c>
      <c r="B26" s="61" t="s">
        <v>27</v>
      </c>
      <c r="C26" s="89" t="s">
        <v>52</v>
      </c>
      <c r="D26" s="90" t="s">
        <v>98</v>
      </c>
      <c r="E26" s="91">
        <v>41866</v>
      </c>
      <c r="F26" s="92" t="s">
        <v>110</v>
      </c>
      <c r="G26" s="75">
        <v>9</v>
      </c>
      <c r="H26" s="55">
        <v>12.33</v>
      </c>
      <c r="I26" s="55">
        <v>10</v>
      </c>
      <c r="J26" s="55">
        <v>14</v>
      </c>
      <c r="K26" s="55">
        <v>5.12</v>
      </c>
      <c r="L26" s="55">
        <v>10</v>
      </c>
      <c r="M26" s="55">
        <v>9</v>
      </c>
      <c r="N26" s="42">
        <f t="shared" si="0"/>
        <v>9.921428571428569</v>
      </c>
      <c r="O26" s="55">
        <v>15.75</v>
      </c>
      <c r="P26" s="55">
        <v>20</v>
      </c>
      <c r="Q26" s="55">
        <v>14</v>
      </c>
      <c r="R26" s="55">
        <v>16.66</v>
      </c>
      <c r="S26" s="53">
        <f t="shared" si="1"/>
        <v>16.602499999999999</v>
      </c>
      <c r="T26" s="55">
        <v>18.5</v>
      </c>
      <c r="U26" s="55"/>
      <c r="V26" s="55"/>
      <c r="W26" s="54">
        <f t="shared" si="2"/>
        <v>12.863333333333332</v>
      </c>
      <c r="X26" s="54"/>
      <c r="Y26" s="54"/>
      <c r="Z26" s="54"/>
      <c r="AA26" s="57" t="s">
        <v>163</v>
      </c>
      <c r="AB26" s="46" t="s">
        <v>164</v>
      </c>
    </row>
    <row r="27" spans="1:29" s="41" customFormat="1" ht="90" customHeight="1" x14ac:dyDescent="0.25">
      <c r="A27" s="40">
        <v>26</v>
      </c>
      <c r="B27" s="61" t="s">
        <v>27</v>
      </c>
      <c r="C27" s="89" t="s">
        <v>99</v>
      </c>
      <c r="D27" s="90" t="s">
        <v>100</v>
      </c>
      <c r="E27" s="91">
        <v>41702</v>
      </c>
      <c r="F27" s="92" t="s">
        <v>111</v>
      </c>
      <c r="G27" s="75">
        <v>17.5</v>
      </c>
      <c r="H27" s="55">
        <v>13.33</v>
      </c>
      <c r="I27" s="55">
        <v>10</v>
      </c>
      <c r="J27" s="55">
        <v>11.5</v>
      </c>
      <c r="K27" s="55">
        <v>6.25</v>
      </c>
      <c r="L27" s="55">
        <v>10.5</v>
      </c>
      <c r="M27" s="55">
        <v>8.5</v>
      </c>
      <c r="N27" s="42">
        <f t="shared" si="0"/>
        <v>11.082857142857142</v>
      </c>
      <c r="O27" s="55">
        <v>19</v>
      </c>
      <c r="P27" s="55">
        <v>16</v>
      </c>
      <c r="Q27" s="55">
        <v>14</v>
      </c>
      <c r="R27" s="55">
        <v>19</v>
      </c>
      <c r="S27" s="53">
        <f t="shared" si="1"/>
        <v>17</v>
      </c>
      <c r="T27" s="55">
        <v>19.5</v>
      </c>
      <c r="U27" s="55"/>
      <c r="V27" s="55"/>
      <c r="W27" s="54">
        <f t="shared" si="2"/>
        <v>13.756666666666666</v>
      </c>
      <c r="X27" s="54"/>
      <c r="Y27" s="54"/>
      <c r="Z27" s="54"/>
      <c r="AA27" s="57" t="s">
        <v>165</v>
      </c>
      <c r="AB27" s="46" t="s">
        <v>166</v>
      </c>
    </row>
    <row r="28" spans="1:29" s="41" customFormat="1" ht="90" customHeight="1" x14ac:dyDescent="0.25">
      <c r="A28" s="40">
        <v>27</v>
      </c>
      <c r="B28" s="59" t="s">
        <v>27</v>
      </c>
      <c r="C28" s="107" t="s">
        <v>101</v>
      </c>
      <c r="D28" s="108" t="s">
        <v>102</v>
      </c>
      <c r="E28" s="91">
        <v>41810</v>
      </c>
      <c r="F28" s="92" t="s">
        <v>110</v>
      </c>
      <c r="G28" s="75">
        <v>11</v>
      </c>
      <c r="H28" s="55">
        <v>10.83</v>
      </c>
      <c r="I28" s="55">
        <v>11</v>
      </c>
      <c r="J28" s="55">
        <v>12</v>
      </c>
      <c r="K28" s="55">
        <v>15.12</v>
      </c>
      <c r="L28" s="55">
        <v>13.5</v>
      </c>
      <c r="M28" s="55">
        <v>11.5</v>
      </c>
      <c r="N28" s="42">
        <f t="shared" si="0"/>
        <v>12.135714285714284</v>
      </c>
      <c r="O28" s="55">
        <v>12.25</v>
      </c>
      <c r="P28" s="55">
        <v>4</v>
      </c>
      <c r="Q28" s="55">
        <v>14</v>
      </c>
      <c r="R28" s="55">
        <v>13.33</v>
      </c>
      <c r="S28" s="53">
        <f t="shared" si="1"/>
        <v>10.895</v>
      </c>
      <c r="T28" s="55">
        <v>17.5</v>
      </c>
      <c r="U28" s="55"/>
      <c r="V28" s="55"/>
      <c r="W28" s="54">
        <f t="shared" si="2"/>
        <v>12.169166666666667</v>
      </c>
      <c r="X28" s="54"/>
      <c r="Y28" s="54"/>
      <c r="Z28" s="54"/>
      <c r="AA28" s="57" t="s">
        <v>167</v>
      </c>
      <c r="AB28" s="46" t="s">
        <v>168</v>
      </c>
    </row>
    <row r="29" spans="1:29" s="41" customFormat="1" ht="90" customHeight="1" x14ac:dyDescent="0.25">
      <c r="A29" s="40">
        <v>28</v>
      </c>
      <c r="B29" s="59" t="s">
        <v>27</v>
      </c>
      <c r="C29" s="89" t="s">
        <v>103</v>
      </c>
      <c r="D29" s="89" t="s">
        <v>114</v>
      </c>
      <c r="E29" s="91">
        <v>41837</v>
      </c>
      <c r="F29" s="92" t="s">
        <v>111</v>
      </c>
      <c r="G29" s="75">
        <v>13.5</v>
      </c>
      <c r="H29" s="55">
        <v>10.66</v>
      </c>
      <c r="I29" s="55">
        <v>12.5</v>
      </c>
      <c r="J29" s="55">
        <v>12.5</v>
      </c>
      <c r="K29" s="55">
        <v>9.5</v>
      </c>
      <c r="L29" s="55">
        <v>12</v>
      </c>
      <c r="M29" s="55">
        <v>10</v>
      </c>
      <c r="N29" s="42">
        <f t="shared" si="0"/>
        <v>11.522857142857143</v>
      </c>
      <c r="O29" s="55">
        <v>16.75</v>
      </c>
      <c r="P29" s="55">
        <v>20</v>
      </c>
      <c r="Q29" s="55">
        <v>12</v>
      </c>
      <c r="R29" s="55">
        <v>18.329999999999998</v>
      </c>
      <c r="S29" s="53">
        <f t="shared" si="1"/>
        <v>16.77</v>
      </c>
      <c r="T29" s="55">
        <v>19</v>
      </c>
      <c r="U29" s="55"/>
      <c r="V29" s="55"/>
      <c r="W29" s="54">
        <f t="shared" si="2"/>
        <v>13.895000000000001</v>
      </c>
      <c r="X29" s="54"/>
      <c r="Y29" s="54"/>
      <c r="Z29" s="54"/>
      <c r="AA29" s="57" t="s">
        <v>169</v>
      </c>
      <c r="AB29" s="46" t="s">
        <v>170</v>
      </c>
    </row>
    <row r="30" spans="1:29" s="41" customFormat="1" ht="90" customHeight="1" x14ac:dyDescent="0.25">
      <c r="A30" s="40">
        <v>29</v>
      </c>
      <c r="B30" s="59" t="s">
        <v>27</v>
      </c>
      <c r="C30" s="109" t="s">
        <v>104</v>
      </c>
      <c r="D30" s="109" t="s">
        <v>105</v>
      </c>
      <c r="E30" s="97">
        <v>41738</v>
      </c>
      <c r="F30" s="110" t="s">
        <v>110</v>
      </c>
      <c r="G30" s="75">
        <v>17</v>
      </c>
      <c r="H30" s="55">
        <v>14.33</v>
      </c>
      <c r="I30" s="55">
        <v>10</v>
      </c>
      <c r="J30" s="55">
        <v>14.5</v>
      </c>
      <c r="K30" s="55">
        <v>13.37</v>
      </c>
      <c r="L30" s="55">
        <v>10.5</v>
      </c>
      <c r="M30" s="55">
        <v>14.5</v>
      </c>
      <c r="N30" s="42">
        <f t="shared" si="0"/>
        <v>13.457142857142857</v>
      </c>
      <c r="O30" s="55">
        <v>17.5</v>
      </c>
      <c r="P30" s="55">
        <v>20</v>
      </c>
      <c r="Q30" s="55">
        <v>14</v>
      </c>
      <c r="R30" s="55">
        <v>19</v>
      </c>
      <c r="S30" s="53">
        <f t="shared" si="1"/>
        <v>17.625</v>
      </c>
      <c r="T30" s="55">
        <v>13</v>
      </c>
      <c r="U30" s="55"/>
      <c r="V30" s="55"/>
      <c r="W30" s="54">
        <f t="shared" si="2"/>
        <v>14.808333333333332</v>
      </c>
      <c r="X30" s="54"/>
      <c r="Y30" s="54"/>
      <c r="Z30" s="54"/>
      <c r="AA30" s="57" t="s">
        <v>119</v>
      </c>
      <c r="AB30" s="46" t="s">
        <v>171</v>
      </c>
    </row>
    <row r="31" spans="1:29" s="41" customFormat="1" ht="90" customHeight="1" x14ac:dyDescent="0.25">
      <c r="A31" s="40">
        <v>30</v>
      </c>
      <c r="B31" s="59" t="s">
        <v>27</v>
      </c>
      <c r="C31" s="89" t="s">
        <v>106</v>
      </c>
      <c r="D31" s="90" t="s">
        <v>107</v>
      </c>
      <c r="E31" s="91">
        <v>41995</v>
      </c>
      <c r="F31" s="92" t="s">
        <v>110</v>
      </c>
      <c r="G31" s="55">
        <v>15</v>
      </c>
      <c r="H31" s="55">
        <v>14.83</v>
      </c>
      <c r="I31" s="55">
        <v>15</v>
      </c>
      <c r="J31" s="55">
        <v>16</v>
      </c>
      <c r="K31" s="55">
        <v>17.62</v>
      </c>
      <c r="L31" s="55">
        <v>13.5</v>
      </c>
      <c r="M31" s="55">
        <v>15</v>
      </c>
      <c r="N31" s="42">
        <f t="shared" si="0"/>
        <v>15.278571428571428</v>
      </c>
      <c r="O31" s="55">
        <v>19.5</v>
      </c>
      <c r="P31" s="55">
        <v>20</v>
      </c>
      <c r="Q31" s="55">
        <v>15</v>
      </c>
      <c r="R31" s="55">
        <v>20</v>
      </c>
      <c r="S31" s="53">
        <f t="shared" si="1"/>
        <v>18.625</v>
      </c>
      <c r="T31" s="55">
        <v>18</v>
      </c>
      <c r="U31" s="55"/>
      <c r="V31" s="55"/>
      <c r="W31" s="54">
        <f t="shared" si="2"/>
        <v>16.620833333333334</v>
      </c>
      <c r="X31" s="54"/>
      <c r="Y31" s="54"/>
      <c r="Z31" s="54"/>
      <c r="AA31" s="57" t="s">
        <v>172</v>
      </c>
      <c r="AB31" s="46" t="s">
        <v>173</v>
      </c>
    </row>
    <row r="32" spans="1:29" s="41" customFormat="1" ht="90" customHeight="1" x14ac:dyDescent="0.25">
      <c r="A32" s="40">
        <v>31</v>
      </c>
      <c r="B32" s="59" t="s">
        <v>27</v>
      </c>
      <c r="C32" s="70"/>
      <c r="D32" s="70"/>
      <c r="E32" s="77"/>
      <c r="F32" s="60"/>
      <c r="G32" s="55"/>
      <c r="H32" s="55"/>
      <c r="I32" s="55"/>
      <c r="J32" s="55"/>
      <c r="K32" s="55"/>
      <c r="L32" s="55"/>
      <c r="M32" s="55"/>
      <c r="N32" s="42" t="e">
        <f t="shared" si="0"/>
        <v>#DIV/0!</v>
      </c>
      <c r="O32" s="55"/>
      <c r="P32" s="55"/>
      <c r="Q32" s="55"/>
      <c r="R32" s="55"/>
      <c r="S32" s="53" t="e">
        <f t="shared" si="1"/>
        <v>#DIV/0!</v>
      </c>
      <c r="T32" s="55"/>
      <c r="U32" s="55"/>
      <c r="V32" s="55"/>
      <c r="W32" s="54" t="e">
        <f t="shared" si="2"/>
        <v>#DIV/0!</v>
      </c>
      <c r="X32" s="54"/>
      <c r="Y32" s="54"/>
      <c r="Z32" s="54"/>
      <c r="AA32" s="57"/>
      <c r="AB32" s="46"/>
    </row>
    <row r="33" spans="1:28" x14ac:dyDescent="0.25">
      <c r="A33" s="62"/>
      <c r="B33" s="63"/>
      <c r="C33" s="71"/>
      <c r="D33" s="71"/>
      <c r="E33" s="78"/>
      <c r="F33" s="63"/>
      <c r="G33" s="64">
        <f>AVERAGE(G2:G32)</f>
        <v>15.853448275862069</v>
      </c>
      <c r="H33" s="64">
        <f>AVERAGE(H2:H32)</f>
        <v>14.353103448275858</v>
      </c>
      <c r="I33" s="64">
        <f>AVERAGE(I2:I32)</f>
        <v>13.396551724137931</v>
      </c>
      <c r="J33" s="64">
        <f>AVERAGE(J2:J32)</f>
        <v>14.155172413793103</v>
      </c>
      <c r="K33" s="64">
        <f>AVERAGE(K2:K32)</f>
        <v>14.321034482758623</v>
      </c>
      <c r="L33" s="55">
        <f>AVERAGE(L2:L32)</f>
        <v>12.293103448275861</v>
      </c>
      <c r="M33" s="64">
        <f>AVERAGE(M2:M32)</f>
        <v>13.03448275862069</v>
      </c>
      <c r="N33" s="65" t="e">
        <f>AVERAGE(N2:N32)</f>
        <v>#DIV/0!</v>
      </c>
      <c r="O33" s="64">
        <f>AVERAGE(O2:O32)</f>
        <v>17.241379310344829</v>
      </c>
      <c r="P33" s="64">
        <f>AVERAGE(P2:P32)</f>
        <v>18.172413793103448</v>
      </c>
      <c r="Q33" s="64">
        <f>AVERAGE(Q2:Q32)</f>
        <v>14.96551724137931</v>
      </c>
      <c r="R33" s="64">
        <f>AVERAGE(R2:R32)</f>
        <v>17.777241379310343</v>
      </c>
      <c r="S33" s="66" t="e">
        <f>AVERAGE(S2:S32)</f>
        <v>#DIV/0!</v>
      </c>
      <c r="T33" s="64">
        <f>AVERAGE(T2:T32)</f>
        <v>18.189655172413794</v>
      </c>
      <c r="U33" s="64" t="e">
        <f>AVERAGE(U2:U32)</f>
        <v>#DIV/0!</v>
      </c>
      <c r="V33" s="64" t="e">
        <f>AVERAGE(V2:V32)</f>
        <v>#DIV/0!</v>
      </c>
      <c r="W33" s="67" t="e">
        <f>AVERAGE(W2:W32)</f>
        <v>#DIV/0!</v>
      </c>
      <c r="X33" s="67"/>
      <c r="Y33" s="67"/>
      <c r="Z33" s="54"/>
      <c r="AA33" s="68"/>
      <c r="AB33" s="68"/>
    </row>
    <row r="35" spans="1:28" x14ac:dyDescent="0.25">
      <c r="W35" s="49"/>
      <c r="X35" s="50"/>
      <c r="Y35" s="50"/>
    </row>
    <row r="36" spans="1:28" x14ac:dyDescent="0.25">
      <c r="W36" s="50"/>
      <c r="X36" s="50"/>
      <c r="Y36" s="50"/>
    </row>
  </sheetData>
  <conditionalFormatting sqref="B2:B31">
    <cfRule type="containsText" dxfId="5" priority="6" operator="containsText" text="OK">
      <formula>NOT(ISERROR(SEARCH("OK",B2)))</formula>
    </cfRule>
  </conditionalFormatting>
  <conditionalFormatting sqref="B2:B31">
    <cfRule type="cellIs" dxfId="4" priority="5" operator="equal">
      <formula>"départ"</formula>
    </cfRule>
  </conditionalFormatting>
  <conditionalFormatting sqref="B2:B31">
    <cfRule type="cellIs" dxfId="3" priority="4" operator="equal">
      <formula>"DEPART"</formula>
    </cfRule>
  </conditionalFormatting>
  <conditionalFormatting sqref="B2:B5 B7:B8 B25 B10:B20">
    <cfRule type="cellIs" dxfId="2" priority="3" stopIfTrue="1" operator="equal">
      <formula>"COLLEGE"</formula>
    </cfRule>
  </conditionalFormatting>
  <conditionalFormatting sqref="B2:B32 F27:F31">
    <cfRule type="cellIs" dxfId="1" priority="2" stopIfTrue="1" operator="equal">
      <formula>"DEPART"</formula>
    </cfRule>
  </conditionalFormatting>
  <conditionalFormatting sqref="B2:B32">
    <cfRule type="cellIs" dxfId="0" priority="1" operator="equal">
      <formula>"TPS"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G45"/>
  <sheetViews>
    <sheetView topLeftCell="A25" workbookViewId="0">
      <selection activeCell="F12" sqref="F12"/>
    </sheetView>
  </sheetViews>
  <sheetFormatPr baseColWidth="10" defaultRowHeight="15" x14ac:dyDescent="0.25"/>
  <cols>
    <col min="1" max="1" width="29.140625" bestFit="1" customWidth="1"/>
    <col min="2" max="2" width="10.42578125" customWidth="1"/>
    <col min="3" max="3" width="15.42578125" customWidth="1"/>
    <col min="4" max="4" width="10.42578125" customWidth="1"/>
    <col min="5" max="5" width="2.7109375" customWidth="1"/>
    <col min="6" max="7" width="12.85546875" customWidth="1"/>
  </cols>
  <sheetData>
    <row r="1" spans="1:7" x14ac:dyDescent="0.25">
      <c r="B1" s="3"/>
      <c r="C1" s="137"/>
      <c r="D1" s="137"/>
      <c r="E1" s="137"/>
      <c r="F1" s="137"/>
      <c r="G1" s="137"/>
    </row>
    <row r="2" spans="1:7" ht="22.5" customHeight="1" x14ac:dyDescent="0.25">
      <c r="B2" s="8" t="s">
        <v>14</v>
      </c>
      <c r="C2" s="138" t="s">
        <v>53</v>
      </c>
      <c r="D2" s="138"/>
      <c r="E2" s="138"/>
      <c r="F2" s="138"/>
      <c r="G2" s="139"/>
    </row>
    <row r="3" spans="1:7" ht="22.5" customHeight="1" x14ac:dyDescent="0.25">
      <c r="B3" s="8" t="s">
        <v>15</v>
      </c>
      <c r="C3" s="140" t="str">
        <f>VLOOKUP(C2,NOTES!C1:AB32,2,0)</f>
        <v>Ingrid Leïla</v>
      </c>
      <c r="D3" s="140"/>
      <c r="E3" s="140"/>
      <c r="F3" s="140"/>
      <c r="G3" s="141"/>
    </row>
    <row r="4" spans="1:7" ht="22.5" customHeight="1" x14ac:dyDescent="0.25">
      <c r="B4" s="142" t="s">
        <v>16</v>
      </c>
      <c r="C4" s="143"/>
      <c r="D4" s="21">
        <f>VLOOKUP(C2,NOTES!C1:AB32,3,0)</f>
        <v>41758</v>
      </c>
      <c r="E4" s="19" t="s">
        <v>24</v>
      </c>
      <c r="F4" s="58" t="str">
        <f>VLOOKUP(C2,NOTES!C1:AB32,4,FALSE)</f>
        <v>F</v>
      </c>
      <c r="G4" s="20"/>
    </row>
    <row r="5" spans="1:7" ht="22.5" customHeight="1" x14ac:dyDescent="0.25">
      <c r="B5" s="11" t="s">
        <v>26</v>
      </c>
      <c r="C5" s="18" t="s">
        <v>27</v>
      </c>
      <c r="D5" s="2"/>
      <c r="E5" s="9"/>
      <c r="F5" s="9"/>
      <c r="G5" s="10"/>
    </row>
    <row r="6" spans="1:7" ht="15.75" thickBot="1" x14ac:dyDescent="0.3"/>
    <row r="7" spans="1:7" x14ac:dyDescent="0.25">
      <c r="A7" s="144" t="s">
        <v>108</v>
      </c>
      <c r="B7" s="145"/>
      <c r="C7" s="145"/>
      <c r="D7" s="145"/>
      <c r="E7" s="145"/>
      <c r="F7" s="145"/>
      <c r="G7" s="146"/>
    </row>
    <row r="8" spans="1:7" ht="15.75" thickBot="1" x14ac:dyDescent="0.3">
      <c r="A8" s="147"/>
      <c r="B8" s="148"/>
      <c r="C8" s="148"/>
      <c r="D8" s="148"/>
      <c r="E8" s="148"/>
      <c r="F8" s="148"/>
      <c r="G8" s="149"/>
    </row>
    <row r="9" spans="1:7" ht="16.5" customHeight="1" x14ac:dyDescent="0.25">
      <c r="A9" s="4"/>
      <c r="B9" s="4"/>
      <c r="C9" s="4"/>
      <c r="D9" s="4"/>
      <c r="E9" s="4"/>
      <c r="F9" s="4"/>
      <c r="G9" s="4"/>
    </row>
    <row r="10" spans="1:7" ht="29.25" customHeight="1" x14ac:dyDescent="0.25">
      <c r="B10" s="111" t="s">
        <v>10</v>
      </c>
      <c r="C10" s="111" t="s">
        <v>25</v>
      </c>
      <c r="D10" s="111" t="s">
        <v>11</v>
      </c>
      <c r="E10" s="1"/>
      <c r="F10" s="111" t="s">
        <v>12</v>
      </c>
      <c r="G10" s="111" t="s">
        <v>13</v>
      </c>
    </row>
    <row r="11" spans="1:7" ht="18.75" x14ac:dyDescent="0.3">
      <c r="A11" s="6" t="str">
        <f>UPPER("FRANCAIS")</f>
        <v>FRANCAIS</v>
      </c>
      <c r="B11" s="112"/>
      <c r="C11" s="112"/>
      <c r="D11" s="112"/>
      <c r="F11" s="112"/>
      <c r="G11" s="112"/>
    </row>
    <row r="12" spans="1:7" x14ac:dyDescent="0.25">
      <c r="A12" s="5" t="s">
        <v>28</v>
      </c>
      <c r="B12" s="73" t="str">
        <f t="shared" ref="B12:B18" si="0">IF(F12&gt;=14,"*","")</f>
        <v>*</v>
      </c>
      <c r="C12" s="73" t="str">
        <f t="shared" ref="C12:C18" si="1">IF(AND(F12&gt;10,F12&lt;14),"*","")</f>
        <v/>
      </c>
      <c r="D12" s="73" t="str">
        <f t="shared" ref="D12:D18" si="2">IF(F12&lt;10,"*","")</f>
        <v/>
      </c>
      <c r="F12" s="83">
        <f>VLOOKUP(C2,NOTES!$C$1:$AB$32,5,0)</f>
        <v>15.75</v>
      </c>
      <c r="G12" s="82">
        <f>NOTES!G33</f>
        <v>15.853448275862069</v>
      </c>
    </row>
    <row r="13" spans="1:7" x14ac:dyDescent="0.25">
      <c r="A13" s="5" t="s">
        <v>29</v>
      </c>
      <c r="B13" s="73" t="str">
        <f>IF(F13&gt;=14,"*","")</f>
        <v>*</v>
      </c>
      <c r="C13" s="73" t="str">
        <f t="shared" si="1"/>
        <v/>
      </c>
      <c r="D13" s="73" t="str">
        <f t="shared" si="2"/>
        <v/>
      </c>
      <c r="F13" s="83">
        <f>VLOOKUP(C2,NOTES!$C$1:$AB$32,6,0)</f>
        <v>15.33</v>
      </c>
      <c r="G13" s="82">
        <f>NOTES!H33</f>
        <v>14.353103448275858</v>
      </c>
    </row>
    <row r="14" spans="1:7" x14ac:dyDescent="0.25">
      <c r="A14" s="5" t="s">
        <v>30</v>
      </c>
      <c r="B14" s="73" t="str">
        <f t="shared" si="0"/>
        <v/>
      </c>
      <c r="C14" s="73" t="str">
        <f t="shared" si="1"/>
        <v>*</v>
      </c>
      <c r="D14" s="73" t="str">
        <f t="shared" si="2"/>
        <v/>
      </c>
      <c r="F14" s="83">
        <f>VLOOKUP(C2,NOTES!$C$1:$AB$32,7,0)</f>
        <v>13</v>
      </c>
      <c r="G14" s="82">
        <f>NOTES!I33</f>
        <v>13.396551724137931</v>
      </c>
    </row>
    <row r="15" spans="1:7" x14ac:dyDescent="0.25">
      <c r="A15" s="5" t="s">
        <v>31</v>
      </c>
      <c r="B15" s="73" t="str">
        <f>IF(F15&gt;=14,"*","")</f>
        <v>*</v>
      </c>
      <c r="C15" s="73" t="str">
        <f t="shared" si="1"/>
        <v/>
      </c>
      <c r="D15" s="73" t="str">
        <f t="shared" si="2"/>
        <v/>
      </c>
      <c r="F15" s="83">
        <f>VLOOKUP(C2,NOTES!$C$1:$AB$32,8,0)</f>
        <v>16.5</v>
      </c>
      <c r="G15" s="82">
        <f>NOTES!J33</f>
        <v>14.155172413793103</v>
      </c>
    </row>
    <row r="16" spans="1:7" x14ac:dyDescent="0.25">
      <c r="A16" s="5" t="s">
        <v>0</v>
      </c>
      <c r="B16" s="73" t="str">
        <f t="shared" si="0"/>
        <v>*</v>
      </c>
      <c r="C16" s="73" t="str">
        <f t="shared" si="1"/>
        <v/>
      </c>
      <c r="D16" s="73" t="str">
        <f t="shared" si="2"/>
        <v/>
      </c>
      <c r="F16" s="83">
        <f>VLOOKUP(C2,NOTES!$C$1:$AB$32,9,0)</f>
        <v>19</v>
      </c>
      <c r="G16" s="82">
        <f>NOTES!K33</f>
        <v>14.321034482758623</v>
      </c>
    </row>
    <row r="17" spans="1:7" x14ac:dyDescent="0.25">
      <c r="A17" s="5" t="s">
        <v>32</v>
      </c>
      <c r="B17" s="73" t="str">
        <f t="shared" si="0"/>
        <v>*</v>
      </c>
      <c r="C17" s="73" t="str">
        <f t="shared" si="1"/>
        <v/>
      </c>
      <c r="D17" s="73" t="str">
        <f t="shared" si="2"/>
        <v/>
      </c>
      <c r="F17" s="83">
        <f>VLOOKUP(C2,NOTES!$C$1:$AB$32,9,0)</f>
        <v>19</v>
      </c>
      <c r="G17" s="82">
        <f>NOTES!L33</f>
        <v>12.293103448275861</v>
      </c>
    </row>
    <row r="18" spans="1:7" x14ac:dyDescent="0.25">
      <c r="A18" s="5" t="s">
        <v>1</v>
      </c>
      <c r="B18" s="73" t="str">
        <f t="shared" si="0"/>
        <v>*</v>
      </c>
      <c r="C18" s="73" t="str">
        <f t="shared" si="1"/>
        <v/>
      </c>
      <c r="D18" s="73" t="str">
        <f t="shared" si="2"/>
        <v/>
      </c>
      <c r="F18" s="83">
        <f>VLOOKUP(C2,NOTES!$C$1:$AB$32,11,0)</f>
        <v>15.5</v>
      </c>
      <c r="G18" s="82">
        <f>NOTES!M33</f>
        <v>13.03448275862069</v>
      </c>
    </row>
    <row r="19" spans="1:7" x14ac:dyDescent="0.25">
      <c r="A19" s="52" t="str">
        <f>UPPER("MOYENNE DE FRANCAIS")</f>
        <v>MOYENNE DE FRANCAIS</v>
      </c>
      <c r="B19" s="115"/>
      <c r="C19" s="116"/>
      <c r="D19" s="117"/>
      <c r="E19" s="51"/>
      <c r="F19" s="84">
        <f>AVERAGE(F12:F18)</f>
        <v>16.297142857142855</v>
      </c>
      <c r="G19" s="86">
        <f>AVERAGE(G12:G18)</f>
        <v>13.915270935960592</v>
      </c>
    </row>
    <row r="20" spans="1:7" ht="24.75" customHeight="1" x14ac:dyDescent="0.3">
      <c r="A20" s="6" t="s">
        <v>2</v>
      </c>
      <c r="F20" s="4"/>
      <c r="G20" s="87"/>
    </row>
    <row r="21" spans="1:7" x14ac:dyDescent="0.25">
      <c r="A21" s="5" t="s">
        <v>3</v>
      </c>
      <c r="B21" s="73" t="str">
        <f>IF(F21&gt;=14,"*","")</f>
        <v>*</v>
      </c>
      <c r="C21" s="73" t="str">
        <f>IF(AND(F21&gt;10,F21&lt;14),"*","")</f>
        <v/>
      </c>
      <c r="D21" s="73" t="str">
        <f>IF(F21&lt;10,"*","")</f>
        <v/>
      </c>
      <c r="F21" s="83">
        <f>VLOOKUP(C2,NOTES!$C$1:$AB$32,13,0)</f>
        <v>18.75</v>
      </c>
      <c r="G21" s="82">
        <f>NOTES!O33</f>
        <v>17.241379310344829</v>
      </c>
    </row>
    <row r="22" spans="1:7" x14ac:dyDescent="0.25">
      <c r="A22" s="5" t="s">
        <v>4</v>
      </c>
      <c r="B22" s="73" t="str">
        <f>IF(F22&gt;=14,"*","")</f>
        <v>*</v>
      </c>
      <c r="C22" s="73" t="str">
        <f>IF(AND(F22&gt;10,F22&lt;14),"*","")</f>
        <v/>
      </c>
      <c r="D22" s="73" t="str">
        <f>IF(F22&lt;10,"*","")</f>
        <v/>
      </c>
      <c r="F22" s="83">
        <f>VLOOKUP(C2,NOTES!$C$1:$AB$32,14,0)</f>
        <v>16.5</v>
      </c>
      <c r="G22" s="82">
        <f>NOTES!P33</f>
        <v>18.172413793103448</v>
      </c>
    </row>
    <row r="23" spans="1:7" x14ac:dyDescent="0.25">
      <c r="A23" s="5" t="s">
        <v>42</v>
      </c>
      <c r="B23" s="73" t="str">
        <f>IF(F23&gt;=14,"*","")</f>
        <v>*</v>
      </c>
      <c r="C23" s="73" t="str">
        <f>IF(AND(F23&gt;10,F23&lt;14),"*","")</f>
        <v/>
      </c>
      <c r="D23" s="73" t="str">
        <f>IF(F23&lt;10,"*","")</f>
        <v/>
      </c>
      <c r="F23" s="83">
        <f>VLOOKUP(C2,NOTES!$C$1:$AB$32,15,0)</f>
        <v>17.5</v>
      </c>
      <c r="G23" s="82">
        <f>NOTES!Q33</f>
        <v>14.96551724137931</v>
      </c>
    </row>
    <row r="24" spans="1:7" x14ac:dyDescent="0.25">
      <c r="A24" s="5" t="s">
        <v>5</v>
      </c>
      <c r="B24" s="73" t="str">
        <f>IF(F24&gt;=14,"*","")</f>
        <v>*</v>
      </c>
      <c r="C24" s="73" t="str">
        <f>IF(AND(F24&gt;10,F24&lt;14),"*","")</f>
        <v/>
      </c>
      <c r="D24" s="73" t="str">
        <f>IF(F24&lt;10,"*","")</f>
        <v/>
      </c>
      <c r="F24" s="83">
        <f>VLOOKUP(C2,NOTES!$C$1:$AB$32,16,0)</f>
        <v>18</v>
      </c>
      <c r="G24" s="82">
        <f>NOTES!R33</f>
        <v>17.777241379310343</v>
      </c>
    </row>
    <row r="25" spans="1:7" x14ac:dyDescent="0.25">
      <c r="A25" s="52" t="s">
        <v>6</v>
      </c>
      <c r="B25" s="115"/>
      <c r="C25" s="116"/>
      <c r="D25" s="117"/>
      <c r="E25" s="51"/>
      <c r="F25" s="84">
        <f>AVERAGE(F21:F24)</f>
        <v>17.6875</v>
      </c>
      <c r="G25" s="86">
        <f>AVERAGE(G21:G24)</f>
        <v>17.039137931034482</v>
      </c>
    </row>
    <row r="26" spans="1:7" ht="24.75" customHeight="1" x14ac:dyDescent="0.3">
      <c r="A26" s="7" t="s">
        <v>7</v>
      </c>
      <c r="F26" s="4"/>
    </row>
    <row r="27" spans="1:7" x14ac:dyDescent="0.25">
      <c r="A27" s="130" t="s">
        <v>43</v>
      </c>
      <c r="B27" s="132" t="str">
        <f>IF(F27&gt;=14,"*","")</f>
        <v>*</v>
      </c>
      <c r="C27" s="132" t="str">
        <f>IF(AND(F27&gt;10,F27&lt;14),"*","")</f>
        <v/>
      </c>
      <c r="D27" s="132" t="str">
        <f>IF(F287&lt;10,"*","")</f>
        <v>*</v>
      </c>
      <c r="F27" s="134">
        <f>VLOOKUP(C2,NOTES!$C$1:$AB$32,18,0)</f>
        <v>20</v>
      </c>
      <c r="G27" s="136">
        <f>NOTES!T33</f>
        <v>18.189655172413794</v>
      </c>
    </row>
    <row r="28" spans="1:7" x14ac:dyDescent="0.25">
      <c r="A28" s="131"/>
      <c r="B28" s="133" t="e">
        <f t="shared" ref="B28" si="3">IF(F28&gt;=14,"*","")</f>
        <v>#N/A</v>
      </c>
      <c r="C28" s="133" t="e">
        <f t="shared" ref="C28" si="4">IF(AND(F28&gt;10,F28&lt;14),"*","")</f>
        <v>#N/A</v>
      </c>
      <c r="D28" s="133" t="e">
        <f t="shared" ref="D28" si="5">IF(F28&lt;10,"*","")</f>
        <v>#N/A</v>
      </c>
      <c r="F28" s="135" t="e">
        <f>VLOOKUP(C6,NOTES!$C$1:$AB$28,16,0)</f>
        <v>#N/A</v>
      </c>
      <c r="G28" s="133"/>
    </row>
    <row r="29" spans="1:7" x14ac:dyDescent="0.25">
      <c r="A29" s="44" t="s">
        <v>8</v>
      </c>
      <c r="B29" s="47" t="str">
        <f>IF(F29&gt;=14,"*","")</f>
        <v/>
      </c>
      <c r="C29" s="47" t="str">
        <f>IF(AND(F29&gt;10,F29&lt;14),"*","")</f>
        <v/>
      </c>
      <c r="D29" s="47" t="str">
        <f>IF(F29&lt;10,"*","")</f>
        <v>*</v>
      </c>
      <c r="F29" s="83">
        <f>VLOOKUP(C2,NOTES!$C$1:$AB$32,19,0)</f>
        <v>0</v>
      </c>
      <c r="G29" s="82" t="e">
        <f>NOTES!U33</f>
        <v>#DIV/0!</v>
      </c>
    </row>
    <row r="30" spans="1:7" x14ac:dyDescent="0.25">
      <c r="A30" s="5" t="s">
        <v>9</v>
      </c>
      <c r="B30" s="47" t="str">
        <f>IF(F30&gt;=14,"*","")</f>
        <v/>
      </c>
      <c r="C30" s="47" t="str">
        <f>IF(AND(F30&gt;10,F30&lt;14),"*","")</f>
        <v/>
      </c>
      <c r="D30" s="47" t="str">
        <f>IF(F30&lt;10,"*","")</f>
        <v>*</v>
      </c>
      <c r="F30" s="83">
        <f>VLOOKUP(C2,NOTES!$C$1:$AB$32,20,0)</f>
        <v>0</v>
      </c>
      <c r="G30" s="82" t="e">
        <f>NOTES!V33</f>
        <v>#DIV/0!</v>
      </c>
    </row>
    <row r="31" spans="1:7" ht="6.75" customHeight="1" x14ac:dyDescent="0.25">
      <c r="A31" s="3"/>
      <c r="B31" s="23"/>
      <c r="C31" s="16"/>
      <c r="D31" s="16"/>
      <c r="E31" s="3"/>
      <c r="F31" s="16"/>
      <c r="G31" s="16"/>
    </row>
    <row r="32" spans="1:7" x14ac:dyDescent="0.25">
      <c r="A32" s="14" t="s">
        <v>23</v>
      </c>
      <c r="B32" s="121" t="str">
        <f>VLOOKUP(C2,NOTES!$C$1:$AB$32,25,0)</f>
        <v>Elève calme et attentive</v>
      </c>
      <c r="C32" s="122" t="e">
        <f>VLOOKUP(#REF!,NOTES!$C$1:$AB$28,5,0)</f>
        <v>#REF!</v>
      </c>
      <c r="D32" s="122" t="e">
        <f>VLOOKUP(A22,NOTES!$C$1:$AB$28,5,0)</f>
        <v>#N/A</v>
      </c>
      <c r="E32" s="122" t="str">
        <f>VLOOKUP(B22,NOTES!$C$1:$AB$28,5,0)</f>
        <v>LECTURE (déchiffrage°</v>
      </c>
      <c r="F32" s="122" t="e">
        <f>VLOOKUP(C22,NOTES!$C$1:$AB$28,5,0)</f>
        <v>#N/A</v>
      </c>
      <c r="G32" s="123" t="e">
        <f>VLOOKUP(D22,NOTES!$C$1:$AB$28,5,0)</f>
        <v>#N/A</v>
      </c>
    </row>
    <row r="33" spans="1:7" ht="6.75" customHeight="1" x14ac:dyDescent="0.25">
      <c r="A33" s="15"/>
      <c r="B33" s="22"/>
      <c r="C33" s="22"/>
      <c r="D33" s="22"/>
      <c r="E33" s="3"/>
      <c r="F33" s="22"/>
      <c r="G33" s="22"/>
    </row>
    <row r="34" spans="1:7" x14ac:dyDescent="0.25">
      <c r="B34" s="118" t="s">
        <v>17</v>
      </c>
      <c r="C34" s="119"/>
      <c r="D34" s="120"/>
      <c r="E34" s="17"/>
      <c r="F34" s="85">
        <f>AVERAGE(F12:F18,F21:F24,F27)</f>
        <v>17.069166666666664</v>
      </c>
      <c r="G34" s="88" t="e">
        <f>AVERAGE(G12:G18,G21:G24,G27,G30)</f>
        <v>#DIV/0!</v>
      </c>
    </row>
    <row r="35" spans="1:7" s="3" customFormat="1" x14ac:dyDescent="0.25">
      <c r="B35" s="121" t="s">
        <v>18</v>
      </c>
      <c r="C35" s="122"/>
      <c r="D35" s="123"/>
      <c r="F35" s="48"/>
      <c r="G35" s="48"/>
    </row>
    <row r="36" spans="1:7" ht="17.25" customHeight="1" thickBot="1" x14ac:dyDescent="0.3">
      <c r="A36" s="12"/>
      <c r="B36" s="13"/>
      <c r="C36" s="13"/>
      <c r="D36" s="13"/>
      <c r="E36" s="13"/>
      <c r="F36" s="13"/>
      <c r="G36" s="13"/>
    </row>
    <row r="37" spans="1:7" ht="19.5" thickBot="1" x14ac:dyDescent="0.3">
      <c r="A37" s="157" t="s">
        <v>50</v>
      </c>
      <c r="B37" s="155"/>
      <c r="C37" s="156"/>
      <c r="D37" s="155" t="s">
        <v>46</v>
      </c>
      <c r="E37" s="155"/>
      <c r="F37" s="155"/>
      <c r="G37" s="156"/>
    </row>
    <row r="38" spans="1:7" ht="15" customHeight="1" x14ac:dyDescent="0.25">
      <c r="A38" s="124" t="str">
        <f>VLOOKUP(C2,NOTES!$C$1:$AB$32,26,0)</f>
        <v>Très bon travail dans l'ensemble.Ingrid s'est montrée constante dans le travail . Une bonne progression  en déchiffrage des syllabes , en orthographe ainsiqu'en mathématiques. Continue ainsi . Cependant , elle pourrait apprendre à s'ouvrir davantage et s'exprimer oralement.</v>
      </c>
      <c r="B38" s="125"/>
      <c r="C38" s="126"/>
      <c r="D38" s="113"/>
      <c r="E38" s="113"/>
      <c r="F38" s="113"/>
      <c r="G38" s="114"/>
    </row>
    <row r="39" spans="1:7" ht="17.100000000000001" customHeight="1" x14ac:dyDescent="0.25">
      <c r="A39" s="127"/>
      <c r="B39" s="128"/>
      <c r="C39" s="129"/>
      <c r="D39" s="158"/>
      <c r="E39" s="158"/>
      <c r="F39" s="158"/>
      <c r="G39" s="159"/>
    </row>
    <row r="40" spans="1:7" ht="17.100000000000001" customHeight="1" x14ac:dyDescent="0.25">
      <c r="A40" s="127"/>
      <c r="B40" s="128"/>
      <c r="C40" s="129"/>
      <c r="D40" s="158"/>
      <c r="E40" s="158"/>
      <c r="F40" s="158"/>
      <c r="G40" s="159"/>
    </row>
    <row r="41" spans="1:7" ht="17.100000000000001" customHeight="1" x14ac:dyDescent="0.25">
      <c r="A41" s="127"/>
      <c r="B41" s="128"/>
      <c r="C41" s="129"/>
      <c r="D41" s="160"/>
      <c r="E41" s="161"/>
      <c r="F41" s="161"/>
      <c r="G41" s="162"/>
    </row>
    <row r="42" spans="1:7" x14ac:dyDescent="0.25">
      <c r="A42" s="127"/>
      <c r="B42" s="128"/>
      <c r="C42" s="129"/>
      <c r="D42" s="163"/>
      <c r="E42" s="163"/>
      <c r="F42" s="163"/>
      <c r="G42" s="164"/>
    </row>
    <row r="43" spans="1:7" x14ac:dyDescent="0.25">
      <c r="A43" s="127"/>
      <c r="B43" s="128"/>
      <c r="C43" s="129"/>
      <c r="D43" s="163"/>
      <c r="E43" s="163"/>
      <c r="F43" s="163"/>
      <c r="G43" s="164"/>
    </row>
    <row r="44" spans="1:7" x14ac:dyDescent="0.25">
      <c r="A44" s="150" t="s">
        <v>109</v>
      </c>
      <c r="B44" s="151"/>
      <c r="C44" s="152"/>
      <c r="D44" s="150" t="s">
        <v>47</v>
      </c>
      <c r="E44" s="151"/>
      <c r="F44" s="151"/>
      <c r="G44" s="152"/>
    </row>
    <row r="45" spans="1:7" ht="15.75" thickBot="1" x14ac:dyDescent="0.3">
      <c r="A45" s="24"/>
      <c r="B45" s="25"/>
      <c r="C45" s="26"/>
      <c r="D45" s="153"/>
      <c r="E45" s="153"/>
      <c r="F45" s="153"/>
      <c r="G45" s="154"/>
    </row>
  </sheetData>
  <mergeCells count="33">
    <mergeCell ref="B27:B28"/>
    <mergeCell ref="C27:C28"/>
    <mergeCell ref="D44:G44"/>
    <mergeCell ref="D45:G45"/>
    <mergeCell ref="D37:G37"/>
    <mergeCell ref="A37:C37"/>
    <mergeCell ref="D39:G39"/>
    <mergeCell ref="D40:G40"/>
    <mergeCell ref="D41:G41"/>
    <mergeCell ref="D42:G42"/>
    <mergeCell ref="D43:G43"/>
    <mergeCell ref="A44:C44"/>
    <mergeCell ref="C1:G1"/>
    <mergeCell ref="C2:G2"/>
    <mergeCell ref="C3:G3"/>
    <mergeCell ref="B4:C4"/>
    <mergeCell ref="A7:G8"/>
    <mergeCell ref="B10:B11"/>
    <mergeCell ref="C10:C11"/>
    <mergeCell ref="D10:D11"/>
    <mergeCell ref="F10:F11"/>
    <mergeCell ref="D38:G38"/>
    <mergeCell ref="G10:G11"/>
    <mergeCell ref="B19:D19"/>
    <mergeCell ref="B25:D25"/>
    <mergeCell ref="B34:D34"/>
    <mergeCell ref="B35:D35"/>
    <mergeCell ref="B32:G32"/>
    <mergeCell ref="A38:C43"/>
    <mergeCell ref="A27:A28"/>
    <mergeCell ref="D27:D28"/>
    <mergeCell ref="F27:F28"/>
    <mergeCell ref="G27:G28"/>
  </mergeCells>
  <phoneticPr fontId="8" type="noConversion"/>
  <dataValidations count="1">
    <dataValidation type="list" allowBlank="1" showInputMessage="1" showErrorMessage="1" sqref="C2:G2">
      <formula1>CPATRIM1</formula1>
    </dataValidation>
  </dataValidations>
  <printOptions horizontalCentered="1"/>
  <pageMargins left="0.31496062992125984" right="0.31496062992125984" top="0.39370078740157483" bottom="0.19685039370078741"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NOTES</vt:lpstr>
      <vt:lpstr>Feuil1</vt:lpstr>
      <vt:lpstr>1</vt:lpstr>
      <vt:lpstr>CPA</vt:lpstr>
      <vt:lpstr>CPABIS</vt:lpstr>
      <vt:lpstr>CPATRIM1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hp</cp:lastModifiedBy>
  <cp:lastPrinted>2018-12-14T08:17:29Z</cp:lastPrinted>
  <dcterms:created xsi:type="dcterms:W3CDTF">2013-03-28T10:28:26Z</dcterms:created>
  <dcterms:modified xsi:type="dcterms:W3CDTF">2021-03-25T19:46:27Z</dcterms:modified>
</cp:coreProperties>
</file>