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\Hurricane Irma\Daily Incident Briefings\"/>
    </mc:Choice>
  </mc:AlternateContent>
  <bookViews>
    <workbookView xWindow="0" yWindow="0" windowWidth="23970" windowHeight="9480"/>
  </bookViews>
  <sheets>
    <sheet name="Evacuations" sheetId="19" r:id="rId1"/>
    <sheet name="9-14" sheetId="1" r:id="rId2"/>
    <sheet name="9-15" sheetId="3" r:id="rId3"/>
    <sheet name="9-16" sheetId="4" r:id="rId4"/>
    <sheet name="9-17" sheetId="5" r:id="rId5"/>
    <sheet name="9-18" sheetId="6" r:id="rId6"/>
    <sheet name="9-19" sheetId="7" r:id="rId7"/>
    <sheet name="9-20" sheetId="8" r:id="rId8"/>
    <sheet name="9-21" sheetId="9" r:id="rId9"/>
    <sheet name="9-22" sheetId="10" r:id="rId10"/>
    <sheet name="9-23" sheetId="11" r:id="rId11"/>
    <sheet name="9-24" sheetId="12" r:id="rId12"/>
    <sheet name="9-25" sheetId="13" r:id="rId13"/>
    <sheet name="9-26" sheetId="14" r:id="rId14"/>
    <sheet name="9-27" sheetId="15" r:id="rId15"/>
    <sheet name="9-29" sheetId="16" r:id="rId16"/>
    <sheet name="10-6" sheetId="17" r:id="rId17"/>
    <sheet name="10-8" sheetId="18" r:id="rId18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8" l="1"/>
  <c r="I12" i="18"/>
  <c r="I11" i="18"/>
  <c r="H13" i="17"/>
  <c r="H12" i="17"/>
  <c r="H11" i="17"/>
  <c r="I13" i="16"/>
  <c r="I12" i="16"/>
  <c r="I11" i="16"/>
  <c r="I13" i="15"/>
  <c r="I12" i="15"/>
  <c r="I11" i="15"/>
  <c r="I13" i="14"/>
  <c r="I12" i="14"/>
  <c r="I11" i="14"/>
  <c r="I13" i="13"/>
  <c r="I12" i="13"/>
  <c r="I11" i="13"/>
  <c r="I13" i="12"/>
  <c r="I12" i="12"/>
  <c r="I11" i="12"/>
  <c r="I7" i="12"/>
  <c r="I13" i="11"/>
  <c r="I12" i="11"/>
  <c r="I11" i="11"/>
  <c r="I7" i="11"/>
  <c r="I6" i="11"/>
  <c r="I13" i="10"/>
  <c r="I12" i="10"/>
  <c r="I11" i="10"/>
  <c r="I7" i="10"/>
  <c r="I6" i="10"/>
  <c r="I13" i="9"/>
  <c r="I12" i="9"/>
  <c r="I11" i="9"/>
  <c r="I7" i="9"/>
  <c r="I6" i="9"/>
  <c r="I13" i="8"/>
  <c r="I12" i="8"/>
  <c r="I11" i="8"/>
  <c r="I7" i="8"/>
  <c r="I6" i="8"/>
  <c r="I13" i="7"/>
  <c r="I12" i="7"/>
  <c r="I11" i="7"/>
  <c r="I7" i="7"/>
  <c r="I6" i="7"/>
  <c r="I13" i="6"/>
  <c r="I12" i="6"/>
  <c r="I11" i="6"/>
  <c r="I7" i="6"/>
  <c r="I6" i="6"/>
  <c r="I13" i="5"/>
  <c r="I12" i="5"/>
  <c r="I11" i="5"/>
  <c r="I7" i="5"/>
  <c r="I6" i="5"/>
  <c r="I13" i="4"/>
  <c r="I12" i="4"/>
  <c r="I11" i="4"/>
  <c r="I7" i="4"/>
  <c r="I6" i="4"/>
  <c r="I13" i="3"/>
  <c r="I12" i="3"/>
  <c r="I11" i="3"/>
  <c r="I7" i="3"/>
  <c r="I6" i="3"/>
  <c r="I13" i="1"/>
  <c r="I12" i="1"/>
  <c r="I11" i="1"/>
  <c r="M4" i="19"/>
  <c r="L4" i="19"/>
  <c r="K4" i="19"/>
  <c r="J4" i="19"/>
  <c r="M3" i="19"/>
  <c r="L3" i="19"/>
  <c r="K3" i="19"/>
  <c r="J3" i="19"/>
</calcChain>
</file>

<file path=xl/sharedStrings.xml><?xml version="1.0" encoding="utf-8"?>
<sst xmlns="http://schemas.openxmlformats.org/spreadsheetml/2006/main" count="551" uniqueCount="35">
  <si>
    <t>Fatalities</t>
  </si>
  <si>
    <t>Blanket</t>
  </si>
  <si>
    <t>CUSI</t>
  </si>
  <si>
    <t>Cot</t>
  </si>
  <si>
    <t>Fuel</t>
  </si>
  <si>
    <t>Meal</t>
  </si>
  <si>
    <t>Sheeting</t>
  </si>
  <si>
    <t>Tarp</t>
  </si>
  <si>
    <t>Water</t>
  </si>
  <si>
    <t>Ordered</t>
  </si>
  <si>
    <t>Shipped</t>
  </si>
  <si>
    <t>Arrived</t>
  </si>
  <si>
    <t>Received</t>
  </si>
  <si>
    <t>Generator</t>
  </si>
  <si>
    <t>Hygiene</t>
  </si>
  <si>
    <t>Daily Registrations</t>
  </si>
  <si>
    <t>Total Registrations</t>
  </si>
  <si>
    <t>Days of Fuel in Ports</t>
  </si>
  <si>
    <t>Special Needs Shelters</t>
  </si>
  <si>
    <t>Special Needs Shelter Population</t>
  </si>
  <si>
    <t>% of accounts without power</t>
  </si>
  <si>
    <t>% of accounts with power</t>
  </si>
  <si>
    <t># of accounts without power</t>
  </si>
  <si>
    <t># of accounts with power</t>
  </si>
  <si>
    <t>General Shelter Population</t>
  </si>
  <si>
    <t>General Shelters</t>
  </si>
  <si>
    <t># counties with closed public schools</t>
  </si>
  <si>
    <t>Counties with mandatory evacuations</t>
  </si>
  <si>
    <t>Counties with voluntary evacuations</t>
  </si>
  <si>
    <t>Airports closed</t>
  </si>
  <si>
    <t>Counties with government offices closed</t>
  </si>
  <si>
    <t>Counties with government offices partially closed</t>
  </si>
  <si>
    <t>% of stations without fuel</t>
  </si>
  <si>
    <t>Voluntary Evacuation Counties</t>
  </si>
  <si>
    <t>Mandatory Evacuation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</si>
</sst>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i/>
      <u/>
      <sz val="11"/>
      <color theme="8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theme="4" tint="0.7999816888943144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164" fontId="0" fillId="0" borderId="0" xfId="1" applyNumberFormat="1" applyFont="1" applyAlignment="1">
      <alignment horizontal="left"/>
    </xf>
    <xf numFmtId="10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14" fontId="5" fillId="2" borderId="1" xfId="0" applyNumberFormat="1" applyFont="1" applyFill="1" applyBorder="1"/>
    <xf numFmtId="3" fontId="5" fillId="2" borderId="0" xfId="0" applyNumberFormat="1" applyFont="1" applyFill="1" applyAlignment="1">
      <alignment horizontal="left"/>
    </xf>
    <xf numFmtId="0" fontId="7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Mandatory and Voluntary Evacuations During Hurricane Irma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3710938804399E-2"/>
          <c:y val="0.14049359374072234"/>
          <c:w val="0.85643458689801177"/>
          <c:h val="0.7465927968707357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Evacuations!$A$4</c:f>
              <c:strCache>
                <c:ptCount val="1"/>
                <c:pt idx="0">
                  <c:v>Mandatory Evacuation Counties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C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Evacuations!$B$2:$M$2</c:f>
              <c:numCache>
                <c:formatCode>m/d/yyyy</c:formatCode>
                <c:ptCount val="12"/>
                <c:pt idx="0">
                  <c:v>42984</c:v>
                </c:pt>
                <c:pt idx="1">
                  <c:v>42985</c:v>
                </c:pt>
                <c:pt idx="2">
                  <c:v>42986</c:v>
                </c:pt>
                <c:pt idx="3">
                  <c:v>42987</c:v>
                </c:pt>
                <c:pt idx="4">
                  <c:v>42988</c:v>
                </c:pt>
                <c:pt idx="5">
                  <c:v>42989</c:v>
                </c:pt>
                <c:pt idx="6">
                  <c:v>42990</c:v>
                </c:pt>
                <c:pt idx="7">
                  <c:v>42991</c:v>
                </c:pt>
                <c:pt idx="8">
                  <c:v>42992</c:v>
                </c:pt>
                <c:pt idx="9">
                  <c:v>42993</c:v>
                </c:pt>
                <c:pt idx="10">
                  <c:v>42994</c:v>
                </c:pt>
                <c:pt idx="11">
                  <c:v>42995</c:v>
                </c:pt>
              </c:numCache>
            </c:numRef>
          </c:cat>
          <c:val>
            <c:numRef>
              <c:f>Evacuations!$B$4:$M$4</c:f>
              <c:numCache>
                <c:formatCode>#,##0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35</c:v>
                </c:pt>
                <c:pt idx="5">
                  <c:v>39</c:v>
                </c:pt>
                <c:pt idx="6">
                  <c:v>23</c:v>
                </c:pt>
                <c:pt idx="7">
                  <c:v>12</c:v>
                </c:pt>
                <c:pt idx="8">
                  <c:v>10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1-48FB-9F7C-C920FE48FE7E}"/>
            </c:ext>
          </c:extLst>
        </c:ser>
        <c:ser>
          <c:idx val="0"/>
          <c:order val="0"/>
          <c:tx>
            <c:strRef>
              <c:f>Evacuations!$A$3</c:f>
              <c:strCache>
                <c:ptCount val="1"/>
                <c:pt idx="0">
                  <c:v>Voluntary Evacuation Counties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Evacuations!$J$2:$M$2</c:f>
              <c:numCache>
                <c:formatCode>m/d/yyyy</c:formatCode>
                <c:ptCount val="4"/>
                <c:pt idx="0">
                  <c:v>42992</c:v>
                </c:pt>
                <c:pt idx="1">
                  <c:v>42993</c:v>
                </c:pt>
                <c:pt idx="2">
                  <c:v>42994</c:v>
                </c:pt>
                <c:pt idx="3">
                  <c:v>42995</c:v>
                </c:pt>
              </c:numCache>
            </c:numRef>
          </c:cat>
          <c:val>
            <c:numRef>
              <c:f>Evacuations!$B$3:$M$3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19</c:v>
                </c:pt>
                <c:pt idx="4">
                  <c:v>14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0-4425-9E5F-6081D3D5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952143"/>
        <c:axId val="1469830863"/>
      </c:barChart>
      <c:valAx>
        <c:axId val="1469830863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52143"/>
        <c:crosses val="autoZero"/>
        <c:crossBetween val="between"/>
      </c:valAx>
      <c:dateAx>
        <c:axId val="1397952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3086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185736</xdr:rowOff>
    </xdr:from>
    <xdr:to>
      <xdr:col>18</xdr:col>
      <xdr:colOff>333375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AE843-AE4B-48EF-B5E0-5E020E639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"/>
  <sheetViews>
    <sheetView tabSelected="1" workbookViewId="0">
      <selection activeCell="V18" sqref="V18"/>
    </sheetView>
  </sheetViews>
  <sheetFormatPr defaultRowHeight="15" x14ac:dyDescent="0.25"/>
  <cols>
    <col min="1" max="1" width="30.42578125" style="11" bestFit="1" customWidth="1"/>
    <col min="2" max="10" width="9.7109375" style="11" customWidth="1"/>
    <col min="11" max="13" width="9.7109375" style="11" bestFit="1" customWidth="1"/>
    <col min="14" max="16384" width="9.140625" style="11"/>
  </cols>
  <sheetData>
    <row r="2" spans="1:13" s="10" customFormat="1" ht="15.75" thickBot="1" x14ac:dyDescent="0.3">
      <c r="B2" s="12">
        <v>42984</v>
      </c>
      <c r="C2" s="12">
        <v>42985</v>
      </c>
      <c r="D2" s="12">
        <v>42986</v>
      </c>
      <c r="E2" s="12">
        <v>42987</v>
      </c>
      <c r="F2" s="12">
        <v>42988</v>
      </c>
      <c r="G2" s="12">
        <v>42989</v>
      </c>
      <c r="H2" s="12">
        <v>42990</v>
      </c>
      <c r="I2" s="12">
        <v>42991</v>
      </c>
      <c r="J2" s="12">
        <v>42992</v>
      </c>
      <c r="K2" s="12">
        <v>42993</v>
      </c>
      <c r="L2" s="12">
        <v>42994</v>
      </c>
      <c r="M2" s="12">
        <v>42995</v>
      </c>
    </row>
    <row r="3" spans="1:13" ht="15.75" thickTop="1" x14ac:dyDescent="0.25">
      <c r="A3" s="14" t="s">
        <v>33</v>
      </c>
      <c r="B3" s="13">
        <v>1</v>
      </c>
      <c r="C3" s="13">
        <v>2</v>
      </c>
      <c r="D3" s="13">
        <v>13</v>
      </c>
      <c r="E3" s="13">
        <v>19</v>
      </c>
      <c r="F3" s="13">
        <v>14</v>
      </c>
      <c r="G3" s="13">
        <v>13</v>
      </c>
      <c r="H3" s="13">
        <v>9</v>
      </c>
      <c r="I3" s="13">
        <v>7</v>
      </c>
      <c r="J3" s="13">
        <f>'9-14'!$I16</f>
        <v>5</v>
      </c>
      <c r="K3" s="13">
        <f>'9-15'!$I16</f>
        <v>6</v>
      </c>
      <c r="L3" s="13">
        <f>'9-16'!$I16</f>
        <v>5</v>
      </c>
      <c r="M3" s="13">
        <f>'9-17'!$I16</f>
        <v>0</v>
      </c>
    </row>
    <row r="4" spans="1:13" x14ac:dyDescent="0.25">
      <c r="A4" s="14" t="s">
        <v>34</v>
      </c>
      <c r="B4" s="13">
        <v>0</v>
      </c>
      <c r="C4" s="13">
        <v>2</v>
      </c>
      <c r="D4" s="13">
        <v>5</v>
      </c>
      <c r="E4" s="13">
        <v>19</v>
      </c>
      <c r="F4" s="13">
        <v>35</v>
      </c>
      <c r="G4" s="13">
        <v>39</v>
      </c>
      <c r="H4" s="13">
        <v>23</v>
      </c>
      <c r="I4" s="13">
        <v>12</v>
      </c>
      <c r="J4" s="13">
        <f>'9-14'!$I15</f>
        <v>10</v>
      </c>
      <c r="K4" s="13">
        <f>'9-15'!$I15</f>
        <v>6</v>
      </c>
      <c r="L4" s="13">
        <f>'9-16'!$I15</f>
        <v>6</v>
      </c>
      <c r="M4" s="13">
        <f>'9-17'!$I15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8" sqref="I8"/>
    </sheetView>
  </sheetViews>
  <sheetFormatPr defaultRowHeight="15" x14ac:dyDescent="0.25"/>
  <cols>
    <col min="1" max="1" width="10.42578125" style="1" customWidth="1"/>
    <col min="3" max="3" width="10.140625" customWidth="1"/>
    <col min="8" max="8" width="45.28515625" customWidth="1"/>
    <col min="9" max="9" width="10.140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11750</v>
      </c>
      <c r="E2" s="4">
        <v>0</v>
      </c>
      <c r="H2" s="1" t="s">
        <v>0</v>
      </c>
      <c r="I2" s="4">
        <v>45</v>
      </c>
    </row>
    <row r="3" spans="1:9" x14ac:dyDescent="0.25">
      <c r="A3" s="1" t="s">
        <v>2</v>
      </c>
      <c r="B3" s="4">
        <v>90</v>
      </c>
      <c r="C3" s="4">
        <v>152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1512</v>
      </c>
      <c r="E4" s="4">
        <v>4556</v>
      </c>
      <c r="H4" s="1" t="s">
        <v>16</v>
      </c>
      <c r="I4" s="4"/>
    </row>
    <row r="5" spans="1:9" x14ac:dyDescent="0.25">
      <c r="A5" s="1" t="s">
        <v>4</v>
      </c>
      <c r="B5" s="4">
        <v>559750</v>
      </c>
      <c r="C5" s="4">
        <v>42491</v>
      </c>
      <c r="D5" s="4">
        <v>0</v>
      </c>
      <c r="E5" s="4">
        <v>42491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f>18-I8</f>
        <v>17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25000</v>
      </c>
      <c r="H7" s="1" t="s">
        <v>24</v>
      </c>
      <c r="I7" s="4">
        <f>1115-I9</f>
        <v>1114</v>
      </c>
    </row>
    <row r="8" spans="1:9" x14ac:dyDescent="0.25">
      <c r="A8" s="1" t="s">
        <v>5</v>
      </c>
      <c r="B8" s="4">
        <v>8541130</v>
      </c>
      <c r="C8" s="4">
        <v>11468836</v>
      </c>
      <c r="D8" s="4">
        <v>1282760</v>
      </c>
      <c r="E8" s="4">
        <v>8849579</v>
      </c>
      <c r="H8" s="1" t="s">
        <v>18</v>
      </c>
      <c r="I8" s="4">
        <v>1</v>
      </c>
    </row>
    <row r="9" spans="1:9" x14ac:dyDescent="0.25">
      <c r="A9" s="1" t="s">
        <v>6</v>
      </c>
      <c r="B9" s="4">
        <v>38785</v>
      </c>
      <c r="C9" s="4">
        <v>23831</v>
      </c>
      <c r="D9" s="4">
        <v>942</v>
      </c>
      <c r="E9" s="4">
        <v>2116</v>
      </c>
      <c r="H9" s="1" t="s">
        <v>19</v>
      </c>
      <c r="I9" s="4">
        <v>1</v>
      </c>
    </row>
    <row r="10" spans="1:9" x14ac:dyDescent="0.25">
      <c r="A10" s="1" t="s">
        <v>7</v>
      </c>
      <c r="B10" s="4">
        <v>100486</v>
      </c>
      <c r="C10" s="4">
        <v>98367</v>
      </c>
      <c r="D10" s="4">
        <v>0</v>
      </c>
      <c r="E10" s="4">
        <v>88001</v>
      </c>
      <c r="H10" s="1" t="s">
        <v>22</v>
      </c>
      <c r="I10" s="4">
        <v>13902</v>
      </c>
    </row>
    <row r="11" spans="1:9" x14ac:dyDescent="0.25">
      <c r="A11" s="1" t="s">
        <v>8</v>
      </c>
      <c r="B11" s="4">
        <v>6914473</v>
      </c>
      <c r="C11" s="4">
        <v>7335291</v>
      </c>
      <c r="D11" s="4">
        <v>352670</v>
      </c>
      <c r="E11" s="4">
        <v>5652992</v>
      </c>
      <c r="H11" s="1" t="s">
        <v>23</v>
      </c>
      <c r="I11" s="4">
        <f>10499511-I10</f>
        <v>10485609</v>
      </c>
    </row>
    <row r="12" spans="1:9" x14ac:dyDescent="0.25">
      <c r="H12" s="1" t="s">
        <v>20</v>
      </c>
      <c r="I12" s="8">
        <f>I10/(I10+I11)</f>
        <v>1.3240616634431833E-3</v>
      </c>
    </row>
    <row r="13" spans="1:9" x14ac:dyDescent="0.25">
      <c r="H13" s="1" t="s">
        <v>21</v>
      </c>
      <c r="I13" s="8">
        <f>I11/(I10+I11)</f>
        <v>0.99867593833655677</v>
      </c>
    </row>
    <row r="14" spans="1:9" x14ac:dyDescent="0.25">
      <c r="H14" s="1" t="s">
        <v>26</v>
      </c>
      <c r="I14" s="5">
        <v>2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2</v>
      </c>
    </row>
    <row r="18" spans="8:9" x14ac:dyDescent="0.25">
      <c r="H18" s="1" t="s">
        <v>30</v>
      </c>
      <c r="I18" s="5"/>
    </row>
    <row r="19" spans="8:9" x14ac:dyDescent="0.25">
      <c r="H19" s="1" t="s">
        <v>31</v>
      </c>
      <c r="I19" s="5"/>
    </row>
    <row r="20" spans="8:9" x14ac:dyDescent="0.25">
      <c r="H20" s="1" t="s">
        <v>32</v>
      </c>
      <c r="I20" s="7">
        <v>6.4000000000000001E-2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8" sqref="I8"/>
    </sheetView>
  </sheetViews>
  <sheetFormatPr defaultRowHeight="15" x14ac:dyDescent="0.25"/>
  <cols>
    <col min="1" max="1" width="10.42578125" style="1" customWidth="1"/>
    <col min="3" max="3" width="10.140625" customWidth="1"/>
    <col min="8" max="8" width="45.28515625" customWidth="1"/>
    <col min="9" max="9" width="10.140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0</v>
      </c>
      <c r="E2" s="4">
        <v>11750</v>
      </c>
      <c r="H2" s="1" t="s">
        <v>0</v>
      </c>
      <c r="I2" s="4">
        <v>50</v>
      </c>
    </row>
    <row r="3" spans="1:9" x14ac:dyDescent="0.25">
      <c r="A3" s="1" t="s">
        <v>2</v>
      </c>
      <c r="B3" s="4">
        <v>354</v>
      </c>
      <c r="C3" s="4">
        <v>416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864</v>
      </c>
      <c r="E4" s="4">
        <v>4556</v>
      </c>
      <c r="H4" s="1" t="s">
        <v>16</v>
      </c>
      <c r="I4" s="4"/>
    </row>
    <row r="5" spans="1:9" x14ac:dyDescent="0.25">
      <c r="A5" s="1" t="s">
        <v>4</v>
      </c>
      <c r="B5" s="4">
        <v>559750</v>
      </c>
      <c r="C5" s="4">
        <v>42491</v>
      </c>
      <c r="D5" s="4">
        <v>0</v>
      </c>
      <c r="E5" s="4">
        <v>42491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f>17-I8</f>
        <v>16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25000</v>
      </c>
      <c r="H7" s="1" t="s">
        <v>24</v>
      </c>
      <c r="I7" s="4">
        <f>1066-I9</f>
        <v>1065</v>
      </c>
    </row>
    <row r="8" spans="1:9" x14ac:dyDescent="0.25">
      <c r="A8" s="1" t="s">
        <v>5</v>
      </c>
      <c r="B8" s="4">
        <v>8541130</v>
      </c>
      <c r="C8" s="4">
        <v>11468836</v>
      </c>
      <c r="D8" s="4">
        <v>1037693</v>
      </c>
      <c r="E8" s="4">
        <v>9140535</v>
      </c>
      <c r="H8" s="1" t="s">
        <v>18</v>
      </c>
      <c r="I8" s="4">
        <v>1</v>
      </c>
    </row>
    <row r="9" spans="1:9" x14ac:dyDescent="0.25">
      <c r="A9" s="1" t="s">
        <v>6</v>
      </c>
      <c r="B9" s="4">
        <v>56785</v>
      </c>
      <c r="C9" s="4">
        <v>30023</v>
      </c>
      <c r="D9" s="4">
        <v>6526</v>
      </c>
      <c r="E9" s="4">
        <v>2116</v>
      </c>
      <c r="H9" s="1" t="s">
        <v>19</v>
      </c>
      <c r="I9" s="4">
        <v>1</v>
      </c>
    </row>
    <row r="10" spans="1:9" x14ac:dyDescent="0.25">
      <c r="A10" s="1" t="s">
        <v>7</v>
      </c>
      <c r="B10" s="4">
        <v>236021</v>
      </c>
      <c r="C10" s="4">
        <v>190181</v>
      </c>
      <c r="D10" s="4">
        <v>0</v>
      </c>
      <c r="E10" s="4">
        <v>136643</v>
      </c>
      <c r="H10" s="1" t="s">
        <v>22</v>
      </c>
      <c r="I10" s="4">
        <v>7457</v>
      </c>
    </row>
    <row r="11" spans="1:9" x14ac:dyDescent="0.25">
      <c r="A11" s="1" t="s">
        <v>8</v>
      </c>
      <c r="B11" s="4">
        <v>6914473</v>
      </c>
      <c r="C11" s="4">
        <v>7335291</v>
      </c>
      <c r="D11" s="4">
        <v>71654</v>
      </c>
      <c r="E11" s="4">
        <v>5882816</v>
      </c>
      <c r="H11" s="1" t="s">
        <v>23</v>
      </c>
      <c r="I11" s="4">
        <f>10499511-I10</f>
        <v>10492054</v>
      </c>
    </row>
    <row r="12" spans="1:9" x14ac:dyDescent="0.25">
      <c r="H12" s="1" t="s">
        <v>20</v>
      </c>
      <c r="I12" s="8">
        <f>I10/(I10+I11)</f>
        <v>7.1022355231591258E-4</v>
      </c>
    </row>
    <row r="13" spans="1:9" x14ac:dyDescent="0.25">
      <c r="H13" s="1" t="s">
        <v>21</v>
      </c>
      <c r="I13" s="8">
        <f>I11/(I10+I11)</f>
        <v>0.99928977644768413</v>
      </c>
    </row>
    <row r="14" spans="1:9" x14ac:dyDescent="0.25">
      <c r="H14" s="1" t="s">
        <v>26</v>
      </c>
      <c r="I14" s="5">
        <v>3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2</v>
      </c>
    </row>
    <row r="18" spans="8:9" x14ac:dyDescent="0.25">
      <c r="H18" s="1" t="s">
        <v>30</v>
      </c>
      <c r="I18" s="5"/>
    </row>
    <row r="19" spans="8:9" x14ac:dyDescent="0.25">
      <c r="H19" s="1" t="s">
        <v>31</v>
      </c>
      <c r="I19" s="5"/>
    </row>
    <row r="20" spans="8:9" x14ac:dyDescent="0.25">
      <c r="H20" s="1" t="s">
        <v>32</v>
      </c>
      <c r="I20" s="7">
        <v>6.4000000000000001E-2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8" sqref="I8"/>
    </sheetView>
  </sheetViews>
  <sheetFormatPr defaultRowHeight="15" x14ac:dyDescent="0.25"/>
  <cols>
    <col min="1" max="1" width="10.42578125" style="1" customWidth="1"/>
    <col min="3" max="3" width="10.140625" customWidth="1"/>
    <col min="8" max="8" width="45.28515625" customWidth="1"/>
    <col min="9" max="9" width="10.140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0</v>
      </c>
      <c r="E2" s="4">
        <v>11750</v>
      </c>
      <c r="H2" s="1" t="s">
        <v>0</v>
      </c>
      <c r="I2" s="4">
        <v>50</v>
      </c>
    </row>
    <row r="3" spans="1:9" x14ac:dyDescent="0.25">
      <c r="A3" s="1" t="s">
        <v>2</v>
      </c>
      <c r="B3" s="4">
        <v>354</v>
      </c>
      <c r="C3" s="4">
        <v>416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864</v>
      </c>
      <c r="E4" s="4">
        <v>4556</v>
      </c>
      <c r="H4" s="1" t="s">
        <v>16</v>
      </c>
      <c r="I4" s="4"/>
    </row>
    <row r="5" spans="1:9" x14ac:dyDescent="0.25">
      <c r="A5" s="1" t="s">
        <v>4</v>
      </c>
      <c r="B5" s="4">
        <v>559750</v>
      </c>
      <c r="C5" s="4">
        <v>42491</v>
      </c>
      <c r="D5" s="4">
        <v>0</v>
      </c>
      <c r="E5" s="4">
        <v>42491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v>13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25000</v>
      </c>
      <c r="H7" s="1" t="s">
        <v>24</v>
      </c>
      <c r="I7" s="4">
        <f>969</f>
        <v>969</v>
      </c>
    </row>
    <row r="8" spans="1:9" x14ac:dyDescent="0.25">
      <c r="A8" s="1" t="s">
        <v>5</v>
      </c>
      <c r="B8" s="4">
        <v>8541130</v>
      </c>
      <c r="C8" s="4">
        <v>11468836</v>
      </c>
      <c r="D8" s="4">
        <v>1037693</v>
      </c>
      <c r="E8" s="4">
        <v>9140535</v>
      </c>
      <c r="H8" s="1" t="s">
        <v>18</v>
      </c>
      <c r="I8" s="4">
        <v>0</v>
      </c>
    </row>
    <row r="9" spans="1:9" x14ac:dyDescent="0.25">
      <c r="A9" s="1" t="s">
        <v>6</v>
      </c>
      <c r="B9" s="4">
        <v>56785</v>
      </c>
      <c r="C9" s="4">
        <v>30023</v>
      </c>
      <c r="D9" s="4">
        <v>6526</v>
      </c>
      <c r="E9" s="4">
        <v>2116</v>
      </c>
      <c r="H9" s="1" t="s">
        <v>19</v>
      </c>
      <c r="I9" s="4">
        <v>0</v>
      </c>
    </row>
    <row r="10" spans="1:9" x14ac:dyDescent="0.25">
      <c r="A10" s="1" t="s">
        <v>7</v>
      </c>
      <c r="B10" s="4">
        <v>236021</v>
      </c>
      <c r="C10" s="4">
        <v>190181</v>
      </c>
      <c r="D10" s="4">
        <v>0</v>
      </c>
      <c r="E10" s="4">
        <v>136643</v>
      </c>
      <c r="H10" s="1" t="s">
        <v>22</v>
      </c>
      <c r="I10" s="4">
        <v>6209</v>
      </c>
    </row>
    <row r="11" spans="1:9" x14ac:dyDescent="0.25">
      <c r="A11" s="1" t="s">
        <v>8</v>
      </c>
      <c r="B11" s="4">
        <v>6914473</v>
      </c>
      <c r="C11" s="4">
        <v>7335291</v>
      </c>
      <c r="D11" s="4">
        <v>71654</v>
      </c>
      <c r="E11" s="4">
        <v>5882816</v>
      </c>
      <c r="H11" s="1" t="s">
        <v>23</v>
      </c>
      <c r="I11" s="4">
        <f>10499511-I10</f>
        <v>10493302</v>
      </c>
    </row>
    <row r="12" spans="1:9" x14ac:dyDescent="0.25">
      <c r="H12" s="1" t="s">
        <v>20</v>
      </c>
      <c r="I12" s="8">
        <f>I10/(I10+I11)</f>
        <v>5.9136087385402991E-4</v>
      </c>
    </row>
    <row r="13" spans="1:9" x14ac:dyDescent="0.25">
      <c r="H13" s="1" t="s">
        <v>21</v>
      </c>
      <c r="I13" s="8">
        <f>I11/(I10+I11)</f>
        <v>0.99940863912614597</v>
      </c>
    </row>
    <row r="14" spans="1:9" x14ac:dyDescent="0.25">
      <c r="H14" s="1" t="s">
        <v>26</v>
      </c>
      <c r="I14" s="5">
        <v>3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2</v>
      </c>
    </row>
    <row r="18" spans="8:9" x14ac:dyDescent="0.25">
      <c r="H18" s="1" t="s">
        <v>30</v>
      </c>
      <c r="I18" s="5"/>
    </row>
    <row r="19" spans="8:9" x14ac:dyDescent="0.25">
      <c r="H19" s="1" t="s">
        <v>31</v>
      </c>
      <c r="I19" s="5"/>
    </row>
    <row r="20" spans="8:9" x14ac:dyDescent="0.25">
      <c r="H20" s="1" t="s">
        <v>32</v>
      </c>
      <c r="I20" s="7">
        <v>6.4000000000000001E-2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20" sqref="H2:I20"/>
    </sheetView>
  </sheetViews>
  <sheetFormatPr defaultRowHeight="15" x14ac:dyDescent="0.25"/>
  <cols>
    <col min="1" max="1" width="10.42578125" style="1" customWidth="1"/>
    <col min="2" max="2" width="10.140625" bestFit="1" customWidth="1"/>
    <col min="3" max="3" width="10.140625" customWidth="1"/>
    <col min="8" max="8" width="45.28515625" customWidth="1"/>
    <col min="9" max="9" width="10.140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0</v>
      </c>
      <c r="E2" s="4">
        <v>11750</v>
      </c>
      <c r="H2" s="1" t="s">
        <v>0</v>
      </c>
      <c r="I2" s="4">
        <v>50</v>
      </c>
    </row>
    <row r="3" spans="1:9" x14ac:dyDescent="0.25">
      <c r="A3" s="1" t="s">
        <v>2</v>
      </c>
      <c r="B3" s="4">
        <v>354</v>
      </c>
      <c r="C3" s="4">
        <v>416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864</v>
      </c>
      <c r="E4" s="4">
        <v>4556</v>
      </c>
      <c r="H4" s="1" t="s">
        <v>16</v>
      </c>
      <c r="I4" s="4"/>
    </row>
    <row r="5" spans="1:9" x14ac:dyDescent="0.25">
      <c r="A5" s="1" t="s">
        <v>4</v>
      </c>
      <c r="B5" s="4">
        <v>559750</v>
      </c>
      <c r="C5" s="4">
        <v>42491</v>
      </c>
      <c r="D5" s="4">
        <v>0</v>
      </c>
      <c r="E5" s="4">
        <v>42491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v>13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25000</v>
      </c>
      <c r="H7" s="1" t="s">
        <v>24</v>
      </c>
      <c r="I7" s="4">
        <v>917</v>
      </c>
    </row>
    <row r="8" spans="1:9" x14ac:dyDescent="0.25">
      <c r="A8" s="1" t="s">
        <v>5</v>
      </c>
      <c r="B8" s="4">
        <v>8541130</v>
      </c>
      <c r="C8" s="4">
        <v>11468836</v>
      </c>
      <c r="D8" s="4">
        <v>1037693</v>
      </c>
      <c r="E8" s="4">
        <v>9140535</v>
      </c>
      <c r="H8" s="1" t="s">
        <v>18</v>
      </c>
      <c r="I8" s="4">
        <v>0</v>
      </c>
    </row>
    <row r="9" spans="1:9" x14ac:dyDescent="0.25">
      <c r="A9" s="1" t="s">
        <v>6</v>
      </c>
      <c r="B9" s="4">
        <v>56785</v>
      </c>
      <c r="C9" s="4">
        <v>37362</v>
      </c>
      <c r="D9" s="4">
        <v>942</v>
      </c>
      <c r="E9" s="4">
        <v>5916</v>
      </c>
      <c r="H9" s="1" t="s">
        <v>19</v>
      </c>
      <c r="I9" s="4">
        <v>0</v>
      </c>
    </row>
    <row r="10" spans="1:9" x14ac:dyDescent="0.25">
      <c r="A10" s="1" t="s">
        <v>7</v>
      </c>
      <c r="B10" s="4">
        <v>236021</v>
      </c>
      <c r="C10" s="4">
        <v>190181</v>
      </c>
      <c r="D10" s="4">
        <v>0</v>
      </c>
      <c r="E10" s="4">
        <v>179615</v>
      </c>
      <c r="H10" s="1" t="s">
        <v>22</v>
      </c>
      <c r="I10" s="4">
        <v>4309</v>
      </c>
    </row>
    <row r="11" spans="1:9" x14ac:dyDescent="0.25">
      <c r="A11" s="1" t="s">
        <v>8</v>
      </c>
      <c r="B11" s="4">
        <v>10914473</v>
      </c>
      <c r="C11" s="4">
        <v>8411432</v>
      </c>
      <c r="D11" s="4">
        <v>71654</v>
      </c>
      <c r="E11" s="4">
        <v>5882816</v>
      </c>
      <c r="H11" s="1" t="s">
        <v>23</v>
      </c>
      <c r="I11" s="4">
        <f>10499511-I10</f>
        <v>10495202</v>
      </c>
    </row>
    <row r="12" spans="1:9" x14ac:dyDescent="0.25">
      <c r="H12" s="1" t="s">
        <v>20</v>
      </c>
      <c r="I12" s="8">
        <f>I10/(I10+I11)</f>
        <v>4.1040006529827915E-4</v>
      </c>
    </row>
    <row r="13" spans="1:9" x14ac:dyDescent="0.25">
      <c r="H13" s="1" t="s">
        <v>21</v>
      </c>
      <c r="I13" s="8">
        <f>I11/(I10+I11)</f>
        <v>0.99958959993470176</v>
      </c>
    </row>
    <row r="14" spans="1:9" x14ac:dyDescent="0.25">
      <c r="H14" s="1" t="s">
        <v>26</v>
      </c>
      <c r="I14" s="5">
        <v>1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2</v>
      </c>
    </row>
    <row r="18" spans="8:9" x14ac:dyDescent="0.25">
      <c r="H18" s="1" t="s">
        <v>30</v>
      </c>
      <c r="I18" s="5"/>
    </row>
    <row r="19" spans="8:9" x14ac:dyDescent="0.25">
      <c r="H19" s="1" t="s">
        <v>31</v>
      </c>
      <c r="I19" s="5"/>
    </row>
    <row r="20" spans="8:9" x14ac:dyDescent="0.25">
      <c r="H20" s="1" t="s">
        <v>32</v>
      </c>
      <c r="I20" s="7">
        <v>6.4000000000000001E-2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20" sqref="H2:I20"/>
    </sheetView>
  </sheetViews>
  <sheetFormatPr defaultRowHeight="15" x14ac:dyDescent="0.25"/>
  <cols>
    <col min="1" max="1" width="10.42578125" style="1" customWidth="1"/>
    <col min="2" max="3" width="10.140625" customWidth="1"/>
    <col min="8" max="8" width="45.28515625" customWidth="1"/>
    <col min="9" max="9" width="10.140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0</v>
      </c>
      <c r="E2" s="4">
        <v>11750</v>
      </c>
      <c r="H2" s="1" t="s">
        <v>0</v>
      </c>
      <c r="I2" s="4">
        <v>52</v>
      </c>
    </row>
    <row r="3" spans="1:9" x14ac:dyDescent="0.25">
      <c r="A3" s="1" t="s">
        <v>2</v>
      </c>
      <c r="B3" s="4">
        <v>354</v>
      </c>
      <c r="C3" s="4">
        <v>416</v>
      </c>
      <c r="D3" s="4">
        <v>24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864</v>
      </c>
      <c r="E4" s="4">
        <v>4556</v>
      </c>
      <c r="H4" s="1" t="s">
        <v>16</v>
      </c>
      <c r="I4" s="4"/>
    </row>
    <row r="5" spans="1:9" x14ac:dyDescent="0.25">
      <c r="A5" s="1" t="s">
        <v>4</v>
      </c>
      <c r="B5" s="4">
        <v>559750</v>
      </c>
      <c r="C5" s="4">
        <v>42491</v>
      </c>
      <c r="D5" s="4">
        <v>0</v>
      </c>
      <c r="E5" s="4">
        <v>42491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v>10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25000</v>
      </c>
      <c r="H7" s="1" t="s">
        <v>24</v>
      </c>
      <c r="I7" s="4">
        <v>826</v>
      </c>
    </row>
    <row r="8" spans="1:9" x14ac:dyDescent="0.25">
      <c r="A8" s="1" t="s">
        <v>5</v>
      </c>
      <c r="B8" s="4">
        <v>8541130</v>
      </c>
      <c r="C8" s="4">
        <v>11468836</v>
      </c>
      <c r="D8" s="4">
        <v>1037693</v>
      </c>
      <c r="E8" s="4">
        <v>9140535</v>
      </c>
      <c r="H8" s="1" t="s">
        <v>18</v>
      </c>
      <c r="I8" s="4">
        <v>0</v>
      </c>
    </row>
    <row r="9" spans="1:9" x14ac:dyDescent="0.25">
      <c r="A9" s="1" t="s">
        <v>6</v>
      </c>
      <c r="B9" s="4">
        <v>56785</v>
      </c>
      <c r="C9" s="4">
        <v>37362</v>
      </c>
      <c r="D9" s="4">
        <v>942</v>
      </c>
      <c r="E9" s="4">
        <v>5916</v>
      </c>
      <c r="H9" s="1" t="s">
        <v>19</v>
      </c>
      <c r="I9" s="4">
        <v>0</v>
      </c>
    </row>
    <row r="10" spans="1:9" x14ac:dyDescent="0.25">
      <c r="A10" s="1" t="s">
        <v>7</v>
      </c>
      <c r="B10" s="4">
        <v>236021</v>
      </c>
      <c r="C10" s="4">
        <v>190181</v>
      </c>
      <c r="D10" s="4">
        <v>0</v>
      </c>
      <c r="E10" s="4">
        <v>179615</v>
      </c>
      <c r="H10" s="1" t="s">
        <v>22</v>
      </c>
      <c r="I10" s="4">
        <v>3286</v>
      </c>
    </row>
    <row r="11" spans="1:9" x14ac:dyDescent="0.25">
      <c r="A11" s="1" t="s">
        <v>8</v>
      </c>
      <c r="B11" s="4">
        <v>10914473</v>
      </c>
      <c r="C11" s="4">
        <v>8411432</v>
      </c>
      <c r="D11" s="4">
        <v>71654</v>
      </c>
      <c r="E11" s="4">
        <v>5882816</v>
      </c>
      <c r="H11" s="1" t="s">
        <v>23</v>
      </c>
      <c r="I11" s="4">
        <f>10499511-I10</f>
        <v>10496225</v>
      </c>
    </row>
    <row r="12" spans="1:9" x14ac:dyDescent="0.25">
      <c r="H12" s="1" t="s">
        <v>20</v>
      </c>
      <c r="I12" s="8">
        <f>I10/(I10+I11)</f>
        <v>3.1296695627063014E-4</v>
      </c>
    </row>
    <row r="13" spans="1:9" x14ac:dyDescent="0.25">
      <c r="H13" s="1" t="s">
        <v>21</v>
      </c>
      <c r="I13" s="8">
        <f>I11/(I10+I11)</f>
        <v>0.99968703304372941</v>
      </c>
    </row>
    <row r="14" spans="1:9" x14ac:dyDescent="0.25">
      <c r="H14" s="1" t="s">
        <v>26</v>
      </c>
      <c r="I14" s="5">
        <v>1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2</v>
      </c>
    </row>
    <row r="18" spans="8:9" x14ac:dyDescent="0.25">
      <c r="H18" s="1" t="s">
        <v>30</v>
      </c>
      <c r="I18" s="5"/>
    </row>
    <row r="19" spans="8:9" x14ac:dyDescent="0.25">
      <c r="H19" s="1" t="s">
        <v>31</v>
      </c>
      <c r="I19" s="5"/>
    </row>
    <row r="20" spans="8:9" x14ac:dyDescent="0.25">
      <c r="H20" s="1" t="s">
        <v>32</v>
      </c>
      <c r="I20" s="7">
        <v>6.4000000000000001E-2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20" sqref="H2:I20"/>
    </sheetView>
  </sheetViews>
  <sheetFormatPr defaultRowHeight="15" x14ac:dyDescent="0.25"/>
  <cols>
    <col min="1" max="1" width="10.42578125" style="1" customWidth="1"/>
    <col min="2" max="3" width="10.140625" customWidth="1"/>
    <col min="8" max="8" width="45.28515625" customWidth="1"/>
    <col min="9" max="9" width="10.140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0</v>
      </c>
      <c r="E2" s="4">
        <v>11750</v>
      </c>
      <c r="H2" s="1" t="s">
        <v>0</v>
      </c>
      <c r="I2" s="4">
        <v>54</v>
      </c>
    </row>
    <row r="3" spans="1:9" x14ac:dyDescent="0.25">
      <c r="A3" s="1" t="s">
        <v>2</v>
      </c>
      <c r="B3" s="4">
        <v>354</v>
      </c>
      <c r="C3" s="4">
        <v>416</v>
      </c>
      <c r="D3" s="4">
        <v>24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864</v>
      </c>
      <c r="E4" s="4">
        <v>4556</v>
      </c>
      <c r="H4" s="1" t="s">
        <v>16</v>
      </c>
      <c r="I4" s="4"/>
    </row>
    <row r="5" spans="1:9" x14ac:dyDescent="0.25">
      <c r="A5" s="1" t="s">
        <v>4</v>
      </c>
      <c r="B5" s="4">
        <v>559750</v>
      </c>
      <c r="C5" s="4">
        <v>42491</v>
      </c>
      <c r="D5" s="4">
        <v>0</v>
      </c>
      <c r="E5" s="4">
        <v>42491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v>8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25000</v>
      </c>
      <c r="H7" s="1" t="s">
        <v>24</v>
      </c>
      <c r="I7" s="4">
        <v>783</v>
      </c>
    </row>
    <row r="8" spans="1:9" x14ac:dyDescent="0.25">
      <c r="A8" s="1" t="s">
        <v>5</v>
      </c>
      <c r="B8" s="4">
        <v>8541130</v>
      </c>
      <c r="C8" s="4">
        <v>11468836</v>
      </c>
      <c r="D8" s="4">
        <v>1037693</v>
      </c>
      <c r="E8" s="4">
        <v>9140535</v>
      </c>
      <c r="H8" s="1" t="s">
        <v>18</v>
      </c>
      <c r="I8" s="4">
        <v>0</v>
      </c>
    </row>
    <row r="9" spans="1:9" x14ac:dyDescent="0.25">
      <c r="A9" s="1" t="s">
        <v>6</v>
      </c>
      <c r="B9" s="4">
        <v>56785</v>
      </c>
      <c r="C9" s="4">
        <v>37362</v>
      </c>
      <c r="D9" s="4">
        <v>942</v>
      </c>
      <c r="E9" s="4">
        <v>5916</v>
      </c>
      <c r="H9" s="1" t="s">
        <v>19</v>
      </c>
      <c r="I9" s="4">
        <v>0</v>
      </c>
    </row>
    <row r="10" spans="1:9" x14ac:dyDescent="0.25">
      <c r="A10" s="1" t="s">
        <v>7</v>
      </c>
      <c r="B10" s="4">
        <v>236021</v>
      </c>
      <c r="C10" s="4">
        <v>190181</v>
      </c>
      <c r="D10" s="4">
        <v>0</v>
      </c>
      <c r="E10" s="4">
        <v>179615</v>
      </c>
      <c r="H10" s="1" t="s">
        <v>22</v>
      </c>
      <c r="I10" s="4">
        <v>2619</v>
      </c>
    </row>
    <row r="11" spans="1:9" x14ac:dyDescent="0.25">
      <c r="A11" s="1" t="s">
        <v>8</v>
      </c>
      <c r="B11" s="4">
        <v>10914473</v>
      </c>
      <c r="C11" s="4">
        <v>8411432</v>
      </c>
      <c r="D11" s="4">
        <v>71654</v>
      </c>
      <c r="E11" s="4">
        <v>5882816</v>
      </c>
      <c r="H11" s="1" t="s">
        <v>23</v>
      </c>
      <c r="I11" s="4">
        <f>10499511-I10</f>
        <v>10496892</v>
      </c>
    </row>
    <row r="12" spans="1:9" x14ac:dyDescent="0.25">
      <c r="H12" s="1" t="s">
        <v>20</v>
      </c>
      <c r="I12" s="8">
        <f>I10/(I10+I11)</f>
        <v>2.4944018821447972E-4</v>
      </c>
    </row>
    <row r="13" spans="1:9" x14ac:dyDescent="0.25">
      <c r="H13" s="1" t="s">
        <v>21</v>
      </c>
      <c r="I13" s="8">
        <f>I11/(I10+I11)</f>
        <v>0.99975055981178551</v>
      </c>
    </row>
    <row r="14" spans="1:9" x14ac:dyDescent="0.25">
      <c r="H14" s="1" t="s">
        <v>26</v>
      </c>
      <c r="I14" s="5">
        <v>1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2</v>
      </c>
    </row>
    <row r="18" spans="8:9" x14ac:dyDescent="0.25">
      <c r="H18" s="1" t="s">
        <v>30</v>
      </c>
      <c r="I18" s="5"/>
    </row>
    <row r="19" spans="8:9" x14ac:dyDescent="0.25">
      <c r="H19" s="1" t="s">
        <v>31</v>
      </c>
      <c r="I19" s="5"/>
    </row>
    <row r="20" spans="8:9" x14ac:dyDescent="0.25">
      <c r="H20" s="1" t="s">
        <v>32</v>
      </c>
      <c r="I20" s="7">
        <v>6.4000000000000001E-2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10" sqref="I10"/>
    </sheetView>
  </sheetViews>
  <sheetFormatPr defaultRowHeight="15" x14ac:dyDescent="0.25"/>
  <cols>
    <col min="1" max="1" width="10.42578125" style="1" customWidth="1"/>
    <col min="2" max="3" width="10.140625" customWidth="1"/>
    <col min="8" max="8" width="45.28515625" customWidth="1"/>
    <col min="9" max="9" width="10.140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0</v>
      </c>
      <c r="E2" s="4">
        <v>11750</v>
      </c>
      <c r="H2" s="1" t="s">
        <v>0</v>
      </c>
      <c r="I2" s="4">
        <v>59</v>
      </c>
    </row>
    <row r="3" spans="1:9" x14ac:dyDescent="0.25">
      <c r="A3" s="1" t="s">
        <v>2</v>
      </c>
      <c r="B3" s="4">
        <v>354</v>
      </c>
      <c r="C3" s="4">
        <v>416</v>
      </c>
      <c r="D3" s="4">
        <v>24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864</v>
      </c>
      <c r="E4" s="4">
        <v>4556</v>
      </c>
      <c r="H4" s="1" t="s">
        <v>16</v>
      </c>
      <c r="I4" s="4"/>
    </row>
    <row r="5" spans="1:9" x14ac:dyDescent="0.25">
      <c r="A5" s="1" t="s">
        <v>4</v>
      </c>
      <c r="B5" s="4">
        <v>559750</v>
      </c>
      <c r="C5" s="4">
        <v>42491</v>
      </c>
      <c r="D5" s="4">
        <v>0</v>
      </c>
      <c r="E5" s="4">
        <v>42491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v>7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25000</v>
      </c>
      <c r="H7" s="1" t="s">
        <v>24</v>
      </c>
      <c r="I7" s="4">
        <v>592</v>
      </c>
    </row>
    <row r="8" spans="1:9" x14ac:dyDescent="0.25">
      <c r="A8" s="1" t="s">
        <v>5</v>
      </c>
      <c r="B8" s="4">
        <v>8616084</v>
      </c>
      <c r="C8" s="4">
        <v>11914496</v>
      </c>
      <c r="D8" s="4">
        <v>815857</v>
      </c>
      <c r="E8" s="4">
        <v>9586195</v>
      </c>
      <c r="H8" s="1" t="s">
        <v>18</v>
      </c>
      <c r="I8" s="4">
        <v>0</v>
      </c>
    </row>
    <row r="9" spans="1:9" x14ac:dyDescent="0.25">
      <c r="A9" s="1" t="s">
        <v>6</v>
      </c>
      <c r="B9" s="4">
        <v>56785</v>
      </c>
      <c r="C9" s="4">
        <v>37282</v>
      </c>
      <c r="D9" s="4">
        <v>942</v>
      </c>
      <c r="E9" s="4">
        <v>8711</v>
      </c>
      <c r="H9" s="1" t="s">
        <v>19</v>
      </c>
      <c r="I9" s="4">
        <v>0</v>
      </c>
    </row>
    <row r="10" spans="1:9" x14ac:dyDescent="0.25">
      <c r="A10" s="1" t="s">
        <v>7</v>
      </c>
      <c r="B10" s="4">
        <v>195450</v>
      </c>
      <c r="C10" s="4">
        <v>190181</v>
      </c>
      <c r="D10" s="4">
        <v>0</v>
      </c>
      <c r="E10" s="4">
        <v>179815</v>
      </c>
      <c r="H10" s="1" t="s">
        <v>22</v>
      </c>
      <c r="I10" s="4">
        <v>452</v>
      </c>
    </row>
    <row r="11" spans="1:9" x14ac:dyDescent="0.25">
      <c r="A11" s="1" t="s">
        <v>8</v>
      </c>
      <c r="B11" s="4">
        <v>10947845</v>
      </c>
      <c r="C11" s="4">
        <v>8743312</v>
      </c>
      <c r="D11" s="4">
        <v>53653</v>
      </c>
      <c r="E11" s="4">
        <v>5882816</v>
      </c>
      <c r="H11" s="1" t="s">
        <v>23</v>
      </c>
      <c r="I11" s="4">
        <f>10499511-I10</f>
        <v>10499059</v>
      </c>
    </row>
    <row r="12" spans="1:9" x14ac:dyDescent="0.25">
      <c r="H12" s="1" t="s">
        <v>20</v>
      </c>
      <c r="I12" s="8">
        <f>I10/(I10+I11)</f>
        <v>4.3049623930104936E-5</v>
      </c>
    </row>
    <row r="13" spans="1:9" x14ac:dyDescent="0.25">
      <c r="H13" s="1" t="s">
        <v>21</v>
      </c>
      <c r="I13" s="8">
        <f>I11/(I10+I11)</f>
        <v>0.99995695037606991</v>
      </c>
    </row>
    <row r="14" spans="1:9" x14ac:dyDescent="0.25">
      <c r="H14" s="1" t="s">
        <v>26</v>
      </c>
      <c r="I14" s="5">
        <v>1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2</v>
      </c>
    </row>
    <row r="18" spans="8:9" x14ac:dyDescent="0.25">
      <c r="H18" s="1" t="s">
        <v>30</v>
      </c>
      <c r="I18" s="5"/>
    </row>
    <row r="19" spans="8:9" x14ac:dyDescent="0.25">
      <c r="H19" s="1" t="s">
        <v>31</v>
      </c>
      <c r="I19" s="5"/>
    </row>
    <row r="20" spans="8:9" x14ac:dyDescent="0.25">
      <c r="H20" s="1" t="s">
        <v>32</v>
      </c>
      <c r="I20" s="7">
        <v>6.4000000000000001E-2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5" sqref="G15"/>
    </sheetView>
  </sheetViews>
  <sheetFormatPr defaultRowHeight="15" x14ac:dyDescent="0.25"/>
  <cols>
    <col min="1" max="1" width="10.42578125" style="1" customWidth="1"/>
    <col min="2" max="3" width="10.140625" customWidth="1"/>
    <col min="7" max="7" width="45.28515625" customWidth="1"/>
    <col min="8" max="8" width="10.140625" customWidth="1"/>
  </cols>
  <sheetData>
    <row r="1" spans="1:8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8" x14ac:dyDescent="0.25">
      <c r="A2" s="1" t="s">
        <v>1</v>
      </c>
      <c r="B2" s="4">
        <v>10000</v>
      </c>
      <c r="C2" s="4">
        <v>11750</v>
      </c>
      <c r="D2" s="4">
        <v>0</v>
      </c>
      <c r="E2" s="4">
        <v>11750</v>
      </c>
      <c r="G2" s="1" t="s">
        <v>0</v>
      </c>
      <c r="H2" s="4">
        <v>66</v>
      </c>
    </row>
    <row r="3" spans="1:8" x14ac:dyDescent="0.25">
      <c r="A3" s="1" t="s">
        <v>2</v>
      </c>
      <c r="B3" s="4">
        <v>354</v>
      </c>
      <c r="C3" s="4">
        <v>416</v>
      </c>
      <c r="D3" s="4">
        <v>24</v>
      </c>
      <c r="E3" s="4">
        <v>48</v>
      </c>
      <c r="G3" s="1" t="s">
        <v>15</v>
      </c>
      <c r="H3" s="4"/>
    </row>
    <row r="4" spans="1:8" x14ac:dyDescent="0.25">
      <c r="A4" s="1" t="s">
        <v>3</v>
      </c>
      <c r="B4" s="4">
        <v>5624</v>
      </c>
      <c r="C4" s="4">
        <v>6068</v>
      </c>
      <c r="D4" s="4">
        <v>0</v>
      </c>
      <c r="E4" s="4">
        <v>6068</v>
      </c>
      <c r="G4" s="1" t="s">
        <v>16</v>
      </c>
      <c r="H4" s="4"/>
    </row>
    <row r="5" spans="1:8" x14ac:dyDescent="0.25">
      <c r="A5" s="1" t="s">
        <v>4</v>
      </c>
      <c r="B5" s="4">
        <v>559750</v>
      </c>
      <c r="C5" s="4">
        <v>42491</v>
      </c>
      <c r="D5" s="4">
        <v>0</v>
      </c>
      <c r="E5" s="4">
        <v>42491</v>
      </c>
      <c r="G5" s="1" t="s">
        <v>17</v>
      </c>
      <c r="H5" s="9">
        <v>7</v>
      </c>
    </row>
    <row r="6" spans="1:8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G6" s="1" t="s">
        <v>25</v>
      </c>
      <c r="H6" s="4">
        <v>5</v>
      </c>
    </row>
    <row r="7" spans="1:8" x14ac:dyDescent="0.25">
      <c r="A7" s="1" t="s">
        <v>14</v>
      </c>
      <c r="B7" s="4">
        <v>25000</v>
      </c>
      <c r="C7" s="4">
        <v>25000</v>
      </c>
      <c r="D7" s="4">
        <v>0</v>
      </c>
      <c r="E7" s="4">
        <v>25000</v>
      </c>
      <c r="G7" s="1" t="s">
        <v>24</v>
      </c>
      <c r="H7" s="4">
        <v>287</v>
      </c>
    </row>
    <row r="8" spans="1:8" x14ac:dyDescent="0.25">
      <c r="A8" s="1" t="s">
        <v>5</v>
      </c>
      <c r="B8" s="4">
        <v>8616084</v>
      </c>
      <c r="C8" s="4">
        <v>11675840</v>
      </c>
      <c r="D8" s="4">
        <v>55561</v>
      </c>
      <c r="E8" s="4">
        <v>9715412</v>
      </c>
      <c r="G8" s="1" t="s">
        <v>18</v>
      </c>
      <c r="H8" s="4">
        <v>0</v>
      </c>
    </row>
    <row r="9" spans="1:8" x14ac:dyDescent="0.25">
      <c r="A9" s="1" t="s">
        <v>6</v>
      </c>
      <c r="B9" s="4">
        <v>38785</v>
      </c>
      <c r="C9" s="4">
        <v>23447</v>
      </c>
      <c r="D9" s="4">
        <v>0</v>
      </c>
      <c r="E9" s="4">
        <v>2116</v>
      </c>
      <c r="G9" s="1" t="s">
        <v>19</v>
      </c>
      <c r="H9" s="4">
        <v>0</v>
      </c>
    </row>
    <row r="10" spans="1:8" x14ac:dyDescent="0.25">
      <c r="A10" s="1" t="s">
        <v>7</v>
      </c>
      <c r="B10" s="4">
        <v>195450</v>
      </c>
      <c r="C10" s="4">
        <v>190181</v>
      </c>
      <c r="D10" s="4">
        <v>0</v>
      </c>
      <c r="E10" s="4">
        <v>179815</v>
      </c>
      <c r="G10" s="1" t="s">
        <v>22</v>
      </c>
      <c r="H10" s="4">
        <v>0</v>
      </c>
    </row>
    <row r="11" spans="1:8" x14ac:dyDescent="0.25">
      <c r="A11" s="1" t="s">
        <v>8</v>
      </c>
      <c r="B11" s="4">
        <v>10947845</v>
      </c>
      <c r="C11" s="4">
        <v>8743312</v>
      </c>
      <c r="D11" s="4">
        <v>37153</v>
      </c>
      <c r="E11" s="4">
        <v>7329141</v>
      </c>
      <c r="G11" s="1" t="s">
        <v>23</v>
      </c>
      <c r="H11" s="4">
        <f>10499511-H10</f>
        <v>10499511</v>
      </c>
    </row>
    <row r="12" spans="1:8" x14ac:dyDescent="0.25">
      <c r="G12" s="1" t="s">
        <v>20</v>
      </c>
      <c r="H12" s="8">
        <f>H10/(H10+H11)</f>
        <v>0</v>
      </c>
    </row>
    <row r="13" spans="1:8" x14ac:dyDescent="0.25">
      <c r="G13" s="1" t="s">
        <v>21</v>
      </c>
      <c r="H13" s="8">
        <f>H11/(H10+H11)</f>
        <v>1</v>
      </c>
    </row>
    <row r="14" spans="1:8" x14ac:dyDescent="0.25">
      <c r="G14" s="1" t="s">
        <v>26</v>
      </c>
      <c r="H14" s="5">
        <v>1</v>
      </c>
    </row>
    <row r="15" spans="1:8" x14ac:dyDescent="0.25">
      <c r="G15" s="1" t="s">
        <v>27</v>
      </c>
      <c r="H15" s="5">
        <v>0</v>
      </c>
    </row>
    <row r="16" spans="1:8" x14ac:dyDescent="0.25">
      <c r="G16" s="1" t="s">
        <v>28</v>
      </c>
      <c r="H16" s="5">
        <v>0</v>
      </c>
    </row>
    <row r="17" spans="7:8" x14ac:dyDescent="0.25">
      <c r="G17" s="1" t="s">
        <v>29</v>
      </c>
      <c r="H17" s="5">
        <v>1</v>
      </c>
    </row>
    <row r="18" spans="7:8" x14ac:dyDescent="0.25">
      <c r="G18" s="1" t="s">
        <v>30</v>
      </c>
      <c r="H18" s="5"/>
    </row>
    <row r="19" spans="7:8" x14ac:dyDescent="0.25">
      <c r="G19" s="1" t="s">
        <v>31</v>
      </c>
      <c r="H19" s="5"/>
    </row>
    <row r="20" spans="7:8" x14ac:dyDescent="0.25">
      <c r="G20" s="1" t="s">
        <v>32</v>
      </c>
      <c r="H20" s="7">
        <v>6.4000000000000001E-2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20"/>
  <sheetViews>
    <sheetView workbookViewId="0">
      <selection activeCell="I17" sqref="I17"/>
    </sheetView>
  </sheetViews>
  <sheetFormatPr defaultRowHeight="15" x14ac:dyDescent="0.25"/>
  <cols>
    <col min="1" max="1" width="10.42578125" style="1" customWidth="1"/>
    <col min="2" max="3" width="10.140625" customWidth="1"/>
    <col min="8" max="8" width="45.28515625" customWidth="1"/>
    <col min="9" max="9" width="10.140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0</v>
      </c>
      <c r="E2" s="4">
        <v>11750</v>
      </c>
      <c r="H2" s="1" t="s">
        <v>0</v>
      </c>
      <c r="I2" s="4">
        <v>69</v>
      </c>
    </row>
    <row r="3" spans="1:9" x14ac:dyDescent="0.25">
      <c r="A3" s="1" t="s">
        <v>2</v>
      </c>
      <c r="B3" s="4">
        <v>354</v>
      </c>
      <c r="C3" s="4">
        <v>416</v>
      </c>
      <c r="D3" s="4">
        <v>24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0</v>
      </c>
      <c r="E4" s="4">
        <v>6068</v>
      </c>
      <c r="H4" s="1" t="s">
        <v>16</v>
      </c>
      <c r="I4" s="4"/>
    </row>
    <row r="5" spans="1:9" x14ac:dyDescent="0.25">
      <c r="A5" s="1" t="s">
        <v>4</v>
      </c>
      <c r="B5" s="4">
        <v>559750</v>
      </c>
      <c r="C5" s="4">
        <v>42491</v>
      </c>
      <c r="D5" s="4">
        <v>0</v>
      </c>
      <c r="E5" s="4">
        <v>42491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v>12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25000</v>
      </c>
      <c r="H7" s="1" t="s">
        <v>24</v>
      </c>
      <c r="I7" s="4">
        <v>381</v>
      </c>
    </row>
    <row r="8" spans="1:9" x14ac:dyDescent="0.25">
      <c r="A8" s="1" t="s">
        <v>5</v>
      </c>
      <c r="B8" s="4">
        <v>8616084</v>
      </c>
      <c r="C8" s="4">
        <v>11675840</v>
      </c>
      <c r="D8" s="4">
        <v>55561</v>
      </c>
      <c r="E8" s="4">
        <v>9715412</v>
      </c>
      <c r="H8" s="1" t="s">
        <v>18</v>
      </c>
      <c r="I8" s="4">
        <v>3</v>
      </c>
    </row>
    <row r="9" spans="1:9" x14ac:dyDescent="0.25">
      <c r="A9" s="1" t="s">
        <v>6</v>
      </c>
      <c r="B9" s="4">
        <v>38785</v>
      </c>
      <c r="C9" s="4">
        <v>23447</v>
      </c>
      <c r="D9" s="4">
        <v>0</v>
      </c>
      <c r="E9" s="4">
        <v>2116</v>
      </c>
      <c r="H9" s="1" t="s">
        <v>19</v>
      </c>
      <c r="I9" s="4">
        <v>34</v>
      </c>
    </row>
    <row r="10" spans="1:9" x14ac:dyDescent="0.25">
      <c r="A10" s="1" t="s">
        <v>7</v>
      </c>
      <c r="B10" s="4">
        <v>195450</v>
      </c>
      <c r="C10" s="4">
        <v>190181</v>
      </c>
      <c r="D10" s="4">
        <v>0</v>
      </c>
      <c r="E10" s="4">
        <v>179815</v>
      </c>
      <c r="H10" s="1" t="s">
        <v>22</v>
      </c>
      <c r="I10" s="4">
        <v>0</v>
      </c>
    </row>
    <row r="11" spans="1:9" x14ac:dyDescent="0.25">
      <c r="A11" s="1" t="s">
        <v>8</v>
      </c>
      <c r="B11" s="4">
        <v>10947845</v>
      </c>
      <c r="C11" s="4">
        <v>8743312</v>
      </c>
      <c r="D11" s="4">
        <v>37153</v>
      </c>
      <c r="E11" s="4">
        <v>7329141</v>
      </c>
      <c r="H11" s="1" t="s">
        <v>23</v>
      </c>
      <c r="I11" s="4">
        <f>10499511-I10</f>
        <v>10499511</v>
      </c>
    </row>
    <row r="12" spans="1:9" x14ac:dyDescent="0.25">
      <c r="H12" s="1" t="s">
        <v>20</v>
      </c>
      <c r="I12" s="8">
        <f>I10/(I10+I11)</f>
        <v>0</v>
      </c>
    </row>
    <row r="13" spans="1:9" x14ac:dyDescent="0.25">
      <c r="H13" s="1" t="s">
        <v>21</v>
      </c>
      <c r="I13" s="8">
        <f>I11/(I10+I11)</f>
        <v>1</v>
      </c>
    </row>
    <row r="14" spans="1:9" x14ac:dyDescent="0.25">
      <c r="H14" s="1" t="s">
        <v>26</v>
      </c>
      <c r="I14" s="5">
        <v>1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1</v>
      </c>
    </row>
    <row r="18" spans="8:9" x14ac:dyDescent="0.25">
      <c r="H18" s="1" t="s">
        <v>30</v>
      </c>
      <c r="I18" s="5"/>
    </row>
    <row r="19" spans="8:9" x14ac:dyDescent="0.25">
      <c r="H19" s="1" t="s">
        <v>31</v>
      </c>
      <c r="I19" s="5"/>
    </row>
    <row r="20" spans="8:9" x14ac:dyDescent="0.25">
      <c r="H20" s="1" t="s">
        <v>32</v>
      </c>
      <c r="I20" s="7">
        <v>6.4000000000000001E-2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6" sqref="I6"/>
    </sheetView>
  </sheetViews>
  <sheetFormatPr defaultRowHeight="15" x14ac:dyDescent="0.25"/>
  <cols>
    <col min="1" max="1" width="9.140625" style="1"/>
    <col min="8" max="8" width="39.5703125" style="1" bestFit="1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  <c r="H1" s="2"/>
    </row>
    <row r="2" spans="1:9" x14ac:dyDescent="0.25">
      <c r="A2" s="1" t="s">
        <v>1</v>
      </c>
      <c r="B2" s="4">
        <v>5875</v>
      </c>
      <c r="C2" s="4">
        <v>5875</v>
      </c>
      <c r="D2" s="4">
        <v>0</v>
      </c>
      <c r="E2" s="4">
        <v>5875</v>
      </c>
      <c r="H2" s="1" t="s">
        <v>0</v>
      </c>
      <c r="I2" s="4">
        <v>15</v>
      </c>
    </row>
    <row r="3" spans="1:9" x14ac:dyDescent="0.25">
      <c r="A3" s="1" t="s">
        <v>2</v>
      </c>
      <c r="B3" s="4">
        <v>90</v>
      </c>
      <c r="C3" s="4">
        <v>114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624</v>
      </c>
      <c r="C4" s="4">
        <v>624</v>
      </c>
      <c r="D4" s="4">
        <v>0</v>
      </c>
      <c r="E4" s="4">
        <v>624</v>
      </c>
      <c r="H4" s="1" t="s">
        <v>16</v>
      </c>
      <c r="I4" s="4"/>
    </row>
    <row r="5" spans="1:9" x14ac:dyDescent="0.25">
      <c r="A5" s="1" t="s">
        <v>4</v>
      </c>
      <c r="B5" s="4">
        <v>175000</v>
      </c>
      <c r="C5" s="4">
        <v>0</v>
      </c>
      <c r="D5" s="4">
        <v>0</v>
      </c>
      <c r="E5" s="4">
        <v>0</v>
      </c>
      <c r="H5" s="1" t="s">
        <v>17</v>
      </c>
      <c r="I5" s="9">
        <v>6.5</v>
      </c>
    </row>
    <row r="6" spans="1:9" x14ac:dyDescent="0.25">
      <c r="A6" s="1" t="s">
        <v>5</v>
      </c>
      <c r="B6" s="4">
        <v>4699272</v>
      </c>
      <c r="C6" s="4">
        <v>6624993</v>
      </c>
      <c r="D6" s="4">
        <v>465565</v>
      </c>
      <c r="E6" s="4">
        <v>6041876</v>
      </c>
      <c r="H6" s="1" t="s">
        <v>25</v>
      </c>
      <c r="I6" s="4">
        <v>97</v>
      </c>
    </row>
    <row r="7" spans="1:9" x14ac:dyDescent="0.25">
      <c r="A7" s="1" t="s">
        <v>6</v>
      </c>
      <c r="B7" s="4">
        <v>36723</v>
      </c>
      <c r="C7" s="4">
        <v>14989</v>
      </c>
      <c r="D7" s="4">
        <v>0</v>
      </c>
      <c r="E7" s="4">
        <v>0</v>
      </c>
      <c r="H7" s="1" t="s">
        <v>24</v>
      </c>
      <c r="I7" s="4">
        <v>9350</v>
      </c>
    </row>
    <row r="8" spans="1:9" x14ac:dyDescent="0.25">
      <c r="A8" s="1" t="s">
        <v>7</v>
      </c>
      <c r="B8" s="4">
        <v>20000</v>
      </c>
      <c r="C8" s="4">
        <v>21566</v>
      </c>
      <c r="D8" s="4">
        <v>11261</v>
      </c>
      <c r="E8" s="4">
        <v>0</v>
      </c>
      <c r="H8" s="1" t="s">
        <v>18</v>
      </c>
      <c r="I8" s="4">
        <v>47</v>
      </c>
    </row>
    <row r="9" spans="1:9" x14ac:dyDescent="0.25">
      <c r="A9" s="1" t="s">
        <v>8</v>
      </c>
      <c r="B9" s="4">
        <v>3692176</v>
      </c>
      <c r="C9" s="4">
        <v>4606356</v>
      </c>
      <c r="D9" s="4">
        <v>393694</v>
      </c>
      <c r="E9" s="4">
        <v>3222209</v>
      </c>
      <c r="H9" s="1" t="s">
        <v>19</v>
      </c>
      <c r="I9" s="4">
        <v>4045</v>
      </c>
    </row>
    <row r="10" spans="1:9" x14ac:dyDescent="0.25">
      <c r="H10" s="1" t="s">
        <v>22</v>
      </c>
      <c r="I10" s="4">
        <v>2629254</v>
      </c>
    </row>
    <row r="11" spans="1:9" x14ac:dyDescent="0.25">
      <c r="H11" s="1" t="s">
        <v>23</v>
      </c>
      <c r="I11" s="4">
        <f>10499511-I10</f>
        <v>7870257</v>
      </c>
    </row>
    <row r="12" spans="1:9" x14ac:dyDescent="0.25">
      <c r="H12" s="1" t="s">
        <v>20</v>
      </c>
      <c r="I12" s="8">
        <f>I10/(I10+I11)</f>
        <v>0.25041680512549586</v>
      </c>
    </row>
    <row r="13" spans="1:9" x14ac:dyDescent="0.25">
      <c r="H13" s="1" t="s">
        <v>21</v>
      </c>
      <c r="I13" s="8">
        <f>I11/(I10+I11)</f>
        <v>0.7495831948745042</v>
      </c>
    </row>
    <row r="14" spans="1:9" x14ac:dyDescent="0.25">
      <c r="H14" s="1" t="s">
        <v>26</v>
      </c>
      <c r="I14" s="5">
        <v>53</v>
      </c>
    </row>
    <row r="15" spans="1:9" x14ac:dyDescent="0.25">
      <c r="H15" s="1" t="s">
        <v>27</v>
      </c>
      <c r="I15" s="5">
        <v>10</v>
      </c>
    </row>
    <row r="16" spans="1:9" x14ac:dyDescent="0.25">
      <c r="H16" s="1" t="s">
        <v>28</v>
      </c>
      <c r="I16" s="5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8" sqref="I8"/>
    </sheetView>
  </sheetViews>
  <sheetFormatPr defaultRowHeight="15" x14ac:dyDescent="0.25"/>
  <cols>
    <col min="1" max="1" width="9.140625" style="1"/>
    <col min="8" max="8" width="45.28515625" bestFit="1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5875</v>
      </c>
      <c r="C2" s="4">
        <v>5875</v>
      </c>
      <c r="D2" s="4">
        <v>0</v>
      </c>
      <c r="E2" s="4">
        <v>5875</v>
      </c>
      <c r="H2" s="1" t="s">
        <v>0</v>
      </c>
      <c r="I2" s="4">
        <v>30</v>
      </c>
    </row>
    <row r="3" spans="1:9" x14ac:dyDescent="0.25">
      <c r="A3" s="1" t="s">
        <v>2</v>
      </c>
      <c r="B3" s="4">
        <v>90</v>
      </c>
      <c r="C3" s="4">
        <v>168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624</v>
      </c>
      <c r="C4" s="4">
        <v>624</v>
      </c>
      <c r="D4" s="4">
        <v>0</v>
      </c>
      <c r="E4" s="4">
        <v>624</v>
      </c>
      <c r="H4" s="1" t="s">
        <v>16</v>
      </c>
      <c r="I4" s="4"/>
    </row>
    <row r="5" spans="1:9" x14ac:dyDescent="0.25">
      <c r="A5" s="1" t="s">
        <v>4</v>
      </c>
      <c r="B5" s="4">
        <v>501750</v>
      </c>
      <c r="C5" s="4">
        <v>0</v>
      </c>
      <c r="D5" s="4">
        <v>0</v>
      </c>
      <c r="E5" s="4">
        <v>0</v>
      </c>
      <c r="H5" s="1" t="s">
        <v>17</v>
      </c>
      <c r="I5" s="9">
        <v>7</v>
      </c>
    </row>
    <row r="6" spans="1:9" x14ac:dyDescent="0.25">
      <c r="A6" s="1" t="s">
        <v>5</v>
      </c>
      <c r="B6" s="4">
        <v>5544282</v>
      </c>
      <c r="C6" s="4">
        <v>7407522</v>
      </c>
      <c r="D6" s="4">
        <v>347082</v>
      </c>
      <c r="E6" s="4">
        <v>6481569</v>
      </c>
      <c r="H6" s="1" t="s">
        <v>25</v>
      </c>
      <c r="I6" s="4">
        <f>67-I8</f>
        <v>35</v>
      </c>
    </row>
    <row r="7" spans="1:9" x14ac:dyDescent="0.25">
      <c r="A7" s="1" t="s">
        <v>6</v>
      </c>
      <c r="B7" s="4">
        <v>38785</v>
      </c>
      <c r="C7" s="4">
        <v>37400</v>
      </c>
      <c r="D7" s="4">
        <v>6965</v>
      </c>
      <c r="E7" s="4">
        <v>0</v>
      </c>
      <c r="H7" s="1" t="s">
        <v>24</v>
      </c>
      <c r="I7" s="4">
        <f>5644-I9</f>
        <v>3733</v>
      </c>
    </row>
    <row r="8" spans="1:9" x14ac:dyDescent="0.25">
      <c r="A8" s="1" t="s">
        <v>7</v>
      </c>
      <c r="B8" s="4">
        <v>21566</v>
      </c>
      <c r="C8" s="4">
        <v>21566</v>
      </c>
      <c r="D8" s="4">
        <v>16829</v>
      </c>
      <c r="E8" s="4">
        <v>0</v>
      </c>
      <c r="H8" s="1" t="s">
        <v>18</v>
      </c>
      <c r="I8" s="4">
        <v>32</v>
      </c>
    </row>
    <row r="9" spans="1:9" x14ac:dyDescent="0.25">
      <c r="A9" s="1" t="s">
        <v>8</v>
      </c>
      <c r="B9" s="4">
        <v>4462217</v>
      </c>
      <c r="C9" s="4">
        <v>5240094</v>
      </c>
      <c r="D9" s="4">
        <v>718700</v>
      </c>
      <c r="E9" s="4">
        <v>4226186</v>
      </c>
      <c r="H9" s="1" t="s">
        <v>19</v>
      </c>
      <c r="I9" s="4">
        <v>1911</v>
      </c>
    </row>
    <row r="10" spans="1:9" x14ac:dyDescent="0.25">
      <c r="H10" s="1" t="s">
        <v>22</v>
      </c>
      <c r="I10" s="4">
        <v>1680963</v>
      </c>
    </row>
    <row r="11" spans="1:9" x14ac:dyDescent="0.25">
      <c r="H11" s="1" t="s">
        <v>23</v>
      </c>
      <c r="I11" s="4">
        <f>10499511-I10</f>
        <v>8818548</v>
      </c>
    </row>
    <row r="12" spans="1:9" x14ac:dyDescent="0.25">
      <c r="H12" s="1" t="s">
        <v>20</v>
      </c>
      <c r="I12" s="8">
        <f>I10/(I10+I11)</f>
        <v>0.16009917033278978</v>
      </c>
    </row>
    <row r="13" spans="1:9" x14ac:dyDescent="0.25">
      <c r="H13" s="1" t="s">
        <v>21</v>
      </c>
      <c r="I13" s="8">
        <f>I11/(I10+I11)</f>
        <v>0.83990082966721025</v>
      </c>
    </row>
    <row r="14" spans="1:9" x14ac:dyDescent="0.25">
      <c r="H14" s="1" t="s">
        <v>26</v>
      </c>
      <c r="I14" s="5">
        <v>53</v>
      </c>
    </row>
    <row r="15" spans="1:9" x14ac:dyDescent="0.25">
      <c r="H15" s="1" t="s">
        <v>27</v>
      </c>
      <c r="I15" s="5">
        <v>6</v>
      </c>
    </row>
    <row r="16" spans="1:9" x14ac:dyDescent="0.25">
      <c r="H16" s="1" t="s">
        <v>28</v>
      </c>
      <c r="I16" s="5">
        <v>6</v>
      </c>
    </row>
    <row r="17" spans="8:9" x14ac:dyDescent="0.25">
      <c r="H17" s="1" t="s">
        <v>29</v>
      </c>
      <c r="I17" s="5">
        <v>9</v>
      </c>
    </row>
    <row r="18" spans="8:9" x14ac:dyDescent="0.25">
      <c r="H18" s="1" t="s">
        <v>30</v>
      </c>
      <c r="I18" s="5">
        <v>19</v>
      </c>
    </row>
    <row r="19" spans="8:9" x14ac:dyDescent="0.25">
      <c r="H19" s="1" t="s">
        <v>31</v>
      </c>
      <c r="I19" s="5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8" sqref="I8"/>
    </sheetView>
  </sheetViews>
  <sheetFormatPr defaultRowHeight="15" x14ac:dyDescent="0.25"/>
  <cols>
    <col min="1" max="1" width="9.140625" style="1"/>
    <col min="8" max="8" width="45.28515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5875</v>
      </c>
      <c r="C2" s="4">
        <v>5875</v>
      </c>
      <c r="D2" s="4">
        <v>0</v>
      </c>
      <c r="E2" s="4">
        <v>5875</v>
      </c>
      <c r="H2" s="1" t="s">
        <v>0</v>
      </c>
      <c r="I2" s="4">
        <v>34</v>
      </c>
    </row>
    <row r="3" spans="1:9" x14ac:dyDescent="0.25">
      <c r="A3" s="1" t="s">
        <v>2</v>
      </c>
      <c r="B3" s="4">
        <v>90</v>
      </c>
      <c r="C3" s="4">
        <v>192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624</v>
      </c>
      <c r="C4" s="4">
        <v>646</v>
      </c>
      <c r="D4" s="4">
        <v>0</v>
      </c>
      <c r="E4" s="4">
        <v>0</v>
      </c>
      <c r="H4" s="1" t="s">
        <v>16</v>
      </c>
      <c r="I4" s="4"/>
    </row>
    <row r="5" spans="1:9" x14ac:dyDescent="0.25">
      <c r="A5" s="1" t="s">
        <v>4</v>
      </c>
      <c r="B5" s="4">
        <v>531750</v>
      </c>
      <c r="C5" s="4">
        <v>0</v>
      </c>
      <c r="D5" s="4">
        <v>0</v>
      </c>
      <c r="E5" s="4">
        <v>0</v>
      </c>
      <c r="H5" s="1" t="s">
        <v>17</v>
      </c>
      <c r="I5" s="9">
        <v>7</v>
      </c>
    </row>
    <row r="6" spans="1:9" x14ac:dyDescent="0.25">
      <c r="A6" s="1" t="s">
        <v>5</v>
      </c>
      <c r="B6" s="4">
        <v>6196818</v>
      </c>
      <c r="C6" s="4">
        <v>8065379</v>
      </c>
      <c r="D6" s="4">
        <v>180290</v>
      </c>
      <c r="E6" s="4">
        <v>6762335</v>
      </c>
      <c r="H6" s="1" t="s">
        <v>25</v>
      </c>
      <c r="I6" s="4">
        <f>60-I8</f>
        <v>39</v>
      </c>
    </row>
    <row r="7" spans="1:9" x14ac:dyDescent="0.25">
      <c r="A7" s="1" t="s">
        <v>6</v>
      </c>
      <c r="B7" s="4">
        <v>38785</v>
      </c>
      <c r="C7" s="4">
        <v>37976</v>
      </c>
      <c r="D7" s="4">
        <v>7967</v>
      </c>
      <c r="E7" s="4">
        <v>0</v>
      </c>
      <c r="H7" s="1" t="s">
        <v>24</v>
      </c>
      <c r="I7" s="4">
        <f>5391-I9</f>
        <v>3286</v>
      </c>
    </row>
    <row r="8" spans="1:9" x14ac:dyDescent="0.25">
      <c r="A8" s="1" t="s">
        <v>7</v>
      </c>
      <c r="B8" s="4">
        <v>27698</v>
      </c>
      <c r="C8" s="4">
        <v>28393</v>
      </c>
      <c r="D8" s="4">
        <v>960</v>
      </c>
      <c r="E8" s="4">
        <v>19014</v>
      </c>
      <c r="H8" s="1" t="s">
        <v>18</v>
      </c>
      <c r="I8" s="4">
        <v>21</v>
      </c>
    </row>
    <row r="9" spans="1:9" x14ac:dyDescent="0.25">
      <c r="A9" s="1" t="s">
        <v>8</v>
      </c>
      <c r="B9" s="4">
        <v>4711193</v>
      </c>
      <c r="C9" s="4">
        <v>5500877</v>
      </c>
      <c r="D9" s="4">
        <v>191826</v>
      </c>
      <c r="E9" s="4">
        <v>4601772</v>
      </c>
      <c r="H9" s="1" t="s">
        <v>19</v>
      </c>
      <c r="I9" s="4">
        <v>2105</v>
      </c>
    </row>
    <row r="10" spans="1:9" x14ac:dyDescent="0.25">
      <c r="H10" s="1" t="s">
        <v>22</v>
      </c>
      <c r="I10" s="4">
        <v>1074470</v>
      </c>
    </row>
    <row r="11" spans="1:9" x14ac:dyDescent="0.25">
      <c r="H11" s="1" t="s">
        <v>23</v>
      </c>
      <c r="I11" s="4">
        <f>10499511-I10</f>
        <v>9425041</v>
      </c>
    </row>
    <row r="12" spans="1:9" x14ac:dyDescent="0.25">
      <c r="H12" s="1" t="s">
        <v>20</v>
      </c>
      <c r="I12" s="8">
        <f>I10/(I10+I11)</f>
        <v>0.10233524208889347</v>
      </c>
    </row>
    <row r="13" spans="1:9" x14ac:dyDescent="0.25">
      <c r="H13" s="1" t="s">
        <v>21</v>
      </c>
      <c r="I13" s="8">
        <f>I11/(I10+I11)</f>
        <v>0.89766475791110656</v>
      </c>
    </row>
    <row r="14" spans="1:9" x14ac:dyDescent="0.25">
      <c r="H14" s="1" t="s">
        <v>26</v>
      </c>
      <c r="I14" s="5">
        <v>51</v>
      </c>
    </row>
    <row r="15" spans="1:9" x14ac:dyDescent="0.25">
      <c r="H15" s="1" t="s">
        <v>27</v>
      </c>
      <c r="I15" s="5">
        <v>6</v>
      </c>
    </row>
    <row r="16" spans="1:9" x14ac:dyDescent="0.25">
      <c r="H16" s="1" t="s">
        <v>28</v>
      </c>
      <c r="I16" s="5">
        <v>5</v>
      </c>
    </row>
    <row r="17" spans="8:9" x14ac:dyDescent="0.25">
      <c r="H17" s="1" t="s">
        <v>29</v>
      </c>
      <c r="I17" s="5">
        <v>8</v>
      </c>
    </row>
    <row r="18" spans="8:9" x14ac:dyDescent="0.25">
      <c r="H18" s="1" t="s">
        <v>30</v>
      </c>
      <c r="I18" s="5">
        <v>17</v>
      </c>
    </row>
    <row r="19" spans="8:9" x14ac:dyDescent="0.25">
      <c r="H19" s="1" t="s">
        <v>31</v>
      </c>
      <c r="I19" s="5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8" sqref="I8"/>
    </sheetView>
  </sheetViews>
  <sheetFormatPr defaultRowHeight="15" x14ac:dyDescent="0.25"/>
  <cols>
    <col min="1" max="1" width="10.42578125" style="1" bestFit="1" customWidth="1"/>
    <col min="8" max="8" width="45.28515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0</v>
      </c>
      <c r="E2" s="4">
        <v>0</v>
      </c>
      <c r="H2" s="1" t="s">
        <v>0</v>
      </c>
      <c r="I2" s="4">
        <v>34</v>
      </c>
    </row>
    <row r="3" spans="1:9" x14ac:dyDescent="0.25">
      <c r="A3" s="1" t="s">
        <v>2</v>
      </c>
      <c r="B3" s="4">
        <v>90</v>
      </c>
      <c r="C3" s="4">
        <v>152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0</v>
      </c>
      <c r="E4" s="4">
        <v>0</v>
      </c>
      <c r="H4" s="1" t="s">
        <v>16</v>
      </c>
      <c r="I4" s="4"/>
    </row>
    <row r="5" spans="1:9" x14ac:dyDescent="0.25">
      <c r="A5" s="1" t="s">
        <v>4</v>
      </c>
      <c r="B5" s="4">
        <v>549750</v>
      </c>
      <c r="C5" s="4">
        <v>0</v>
      </c>
      <c r="D5" s="4">
        <v>0</v>
      </c>
      <c r="E5" s="4">
        <v>0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f>64-I8</f>
        <v>40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0</v>
      </c>
      <c r="H7" s="1" t="s">
        <v>24</v>
      </c>
      <c r="I7" s="4">
        <f>4177-I9</f>
        <v>3185</v>
      </c>
    </row>
    <row r="8" spans="1:9" x14ac:dyDescent="0.25">
      <c r="A8" s="1" t="s">
        <v>5</v>
      </c>
      <c r="B8" s="4">
        <v>7112738</v>
      </c>
      <c r="C8" s="4">
        <v>9166182</v>
      </c>
      <c r="D8" s="4">
        <v>159289</v>
      </c>
      <c r="E8" s="4">
        <v>7284637</v>
      </c>
      <c r="H8" s="1" t="s">
        <v>18</v>
      </c>
      <c r="I8" s="4">
        <v>24</v>
      </c>
    </row>
    <row r="9" spans="1:9" x14ac:dyDescent="0.25">
      <c r="A9" s="1" t="s">
        <v>6</v>
      </c>
      <c r="B9" s="4">
        <v>38785</v>
      </c>
      <c r="C9" s="4">
        <v>37976</v>
      </c>
      <c r="D9" s="4">
        <v>7967</v>
      </c>
      <c r="E9" s="4">
        <v>384</v>
      </c>
      <c r="H9" s="1" t="s">
        <v>19</v>
      </c>
      <c r="I9" s="4">
        <v>992</v>
      </c>
    </row>
    <row r="10" spans="1:9" x14ac:dyDescent="0.25">
      <c r="A10" s="1" t="s">
        <v>7</v>
      </c>
      <c r="B10" s="4">
        <v>30846</v>
      </c>
      <c r="C10" s="4">
        <v>32121</v>
      </c>
      <c r="D10" s="4">
        <v>960</v>
      </c>
      <c r="E10" s="4">
        <v>22293</v>
      </c>
      <c r="H10" s="1" t="s">
        <v>22</v>
      </c>
      <c r="I10" s="4">
        <v>677345</v>
      </c>
    </row>
    <row r="11" spans="1:9" x14ac:dyDescent="0.25">
      <c r="A11" s="1" t="s">
        <v>8</v>
      </c>
      <c r="B11" s="4">
        <v>5852633</v>
      </c>
      <c r="C11" s="4">
        <v>6343560</v>
      </c>
      <c r="D11" s="4">
        <v>139696</v>
      </c>
      <c r="E11" s="4">
        <v>5023485</v>
      </c>
      <c r="H11" s="1" t="s">
        <v>23</v>
      </c>
      <c r="I11" s="4">
        <f>10499511-I10</f>
        <v>9822166</v>
      </c>
    </row>
    <row r="12" spans="1:9" x14ac:dyDescent="0.25">
      <c r="H12" s="1" t="s">
        <v>20</v>
      </c>
      <c r="I12" s="8">
        <f>I10/(I10+I11)</f>
        <v>6.4512052037471082E-2</v>
      </c>
    </row>
    <row r="13" spans="1:9" x14ac:dyDescent="0.25">
      <c r="H13" s="1" t="s">
        <v>21</v>
      </c>
      <c r="I13" s="8">
        <f>I11/(I10+I11)</f>
        <v>0.93548794796252888</v>
      </c>
    </row>
    <row r="14" spans="1:9" x14ac:dyDescent="0.25">
      <c r="H14" s="1" t="s">
        <v>26</v>
      </c>
      <c r="I14" s="5">
        <v>54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3</v>
      </c>
    </row>
    <row r="18" spans="8:9" x14ac:dyDescent="0.25">
      <c r="H18" s="1" t="s">
        <v>30</v>
      </c>
      <c r="I18" s="5">
        <v>29</v>
      </c>
    </row>
    <row r="19" spans="8:9" x14ac:dyDescent="0.25">
      <c r="H19" s="1" t="s">
        <v>31</v>
      </c>
      <c r="I19" s="5">
        <v>0</v>
      </c>
    </row>
    <row r="20" spans="8:9" x14ac:dyDescent="0.25">
      <c r="H20" s="1" t="s">
        <v>32</v>
      </c>
      <c r="I20" s="6">
        <v>0.16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8" sqref="I8"/>
    </sheetView>
  </sheetViews>
  <sheetFormatPr defaultRowHeight="15" x14ac:dyDescent="0.25"/>
  <cols>
    <col min="1" max="1" width="10.42578125" style="1" customWidth="1"/>
    <col min="3" max="3" width="10.140625" bestFit="1" customWidth="1"/>
    <col min="8" max="8" width="45.28515625" customWidth="1"/>
    <col min="9" max="9" width="10.140625" bestFit="1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11750</v>
      </c>
      <c r="E2" s="4">
        <v>0</v>
      </c>
      <c r="H2" s="1" t="s">
        <v>0</v>
      </c>
      <c r="I2" s="4">
        <v>34</v>
      </c>
    </row>
    <row r="3" spans="1:9" x14ac:dyDescent="0.25">
      <c r="A3" s="1" t="s">
        <v>2</v>
      </c>
      <c r="B3" s="4">
        <v>90</v>
      </c>
      <c r="C3" s="4">
        <v>152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3575</v>
      </c>
      <c r="E4" s="4">
        <v>0</v>
      </c>
      <c r="H4" s="1" t="s">
        <v>16</v>
      </c>
      <c r="I4" s="4"/>
    </row>
    <row r="5" spans="1:9" x14ac:dyDescent="0.25">
      <c r="A5" s="1" t="s">
        <v>4</v>
      </c>
      <c r="B5" s="4">
        <v>549750</v>
      </c>
      <c r="C5" s="4">
        <v>0</v>
      </c>
      <c r="D5" s="4">
        <v>0</v>
      </c>
      <c r="E5" s="4">
        <v>42491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f>45-I8</f>
        <v>33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0</v>
      </c>
      <c r="H7" s="1" t="s">
        <v>24</v>
      </c>
      <c r="I7" s="4">
        <f>3225-I9</f>
        <v>2608</v>
      </c>
    </row>
    <row r="8" spans="1:9" x14ac:dyDescent="0.25">
      <c r="A8" s="1" t="s">
        <v>5</v>
      </c>
      <c r="B8" s="4">
        <v>7737154</v>
      </c>
      <c r="C8" s="4">
        <v>10309418</v>
      </c>
      <c r="D8" s="4">
        <v>305325</v>
      </c>
      <c r="E8" s="4">
        <v>8424088</v>
      </c>
      <c r="H8" s="1" t="s">
        <v>18</v>
      </c>
      <c r="I8" s="4">
        <v>12</v>
      </c>
    </row>
    <row r="9" spans="1:9" x14ac:dyDescent="0.25">
      <c r="A9" s="1" t="s">
        <v>6</v>
      </c>
      <c r="B9" s="4">
        <v>38785</v>
      </c>
      <c r="C9" s="4">
        <v>36008</v>
      </c>
      <c r="D9" s="4">
        <v>4177</v>
      </c>
      <c r="E9" s="4">
        <v>10056</v>
      </c>
      <c r="H9" s="1" t="s">
        <v>19</v>
      </c>
      <c r="I9" s="4">
        <v>617</v>
      </c>
    </row>
    <row r="10" spans="1:9" x14ac:dyDescent="0.25">
      <c r="A10" s="1" t="s">
        <v>7</v>
      </c>
      <c r="B10" s="4">
        <v>35846</v>
      </c>
      <c r="C10" s="4">
        <v>38275</v>
      </c>
      <c r="D10" s="4">
        <v>5194</v>
      </c>
      <c r="E10" s="4">
        <v>26021</v>
      </c>
      <c r="H10" s="1" t="s">
        <v>22</v>
      </c>
      <c r="I10" s="4">
        <v>407244</v>
      </c>
    </row>
    <row r="11" spans="1:9" x14ac:dyDescent="0.25">
      <c r="A11" s="1" t="s">
        <v>8</v>
      </c>
      <c r="B11" s="4">
        <v>6178217</v>
      </c>
      <c r="C11" s="4">
        <v>6532970</v>
      </c>
      <c r="D11" s="4">
        <v>236655</v>
      </c>
      <c r="E11" s="4">
        <v>5446546</v>
      </c>
      <c r="H11" s="1" t="s">
        <v>23</v>
      </c>
      <c r="I11" s="4">
        <f>10499511-I10</f>
        <v>10092267</v>
      </c>
    </row>
    <row r="12" spans="1:9" x14ac:dyDescent="0.25">
      <c r="H12" s="1" t="s">
        <v>20</v>
      </c>
      <c r="I12" s="8">
        <f>I10/(I10+I11)</f>
        <v>3.8786949220777994E-2</v>
      </c>
    </row>
    <row r="13" spans="1:9" x14ac:dyDescent="0.25">
      <c r="H13" s="1" t="s">
        <v>21</v>
      </c>
      <c r="I13" s="8">
        <f>I11/(I10+I11)</f>
        <v>0.96121305077922203</v>
      </c>
    </row>
    <row r="14" spans="1:9" x14ac:dyDescent="0.25">
      <c r="H14" s="1" t="s">
        <v>26</v>
      </c>
      <c r="I14" s="5">
        <v>17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3</v>
      </c>
    </row>
    <row r="18" spans="8:9" x14ac:dyDescent="0.25">
      <c r="H18" s="1" t="s">
        <v>30</v>
      </c>
      <c r="I18" s="5">
        <v>29</v>
      </c>
    </row>
    <row r="19" spans="8:9" x14ac:dyDescent="0.25">
      <c r="H19" s="1" t="s">
        <v>31</v>
      </c>
      <c r="I19" s="5">
        <v>0</v>
      </c>
    </row>
    <row r="20" spans="8:9" x14ac:dyDescent="0.25">
      <c r="H20" s="1" t="s">
        <v>32</v>
      </c>
      <c r="I20" s="6">
        <v>0.16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8" sqref="I8"/>
    </sheetView>
  </sheetViews>
  <sheetFormatPr defaultRowHeight="15" x14ac:dyDescent="0.25"/>
  <cols>
    <col min="1" max="1" width="10.42578125" style="1" customWidth="1"/>
    <col min="3" max="3" width="10.140625" customWidth="1"/>
    <col min="8" max="8" width="45.28515625" customWidth="1"/>
    <col min="9" max="9" width="10.140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11750</v>
      </c>
      <c r="E2" s="4">
        <v>0</v>
      </c>
      <c r="H2" s="1" t="s">
        <v>0</v>
      </c>
      <c r="I2" s="4">
        <v>42</v>
      </c>
    </row>
    <row r="3" spans="1:9" x14ac:dyDescent="0.25">
      <c r="A3" s="1" t="s">
        <v>2</v>
      </c>
      <c r="B3" s="4">
        <v>90</v>
      </c>
      <c r="C3" s="4">
        <v>152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3575</v>
      </c>
      <c r="E4" s="4">
        <v>0</v>
      </c>
      <c r="H4" s="1" t="s">
        <v>16</v>
      </c>
      <c r="I4" s="4"/>
    </row>
    <row r="5" spans="1:9" x14ac:dyDescent="0.25">
      <c r="A5" s="1" t="s">
        <v>4</v>
      </c>
      <c r="B5" s="4">
        <v>549750</v>
      </c>
      <c r="C5" s="4">
        <v>0</v>
      </c>
      <c r="D5" s="4">
        <v>0</v>
      </c>
      <c r="E5" s="4">
        <v>42491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f>34-I8</f>
        <v>28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0</v>
      </c>
      <c r="H7" s="1" t="s">
        <v>24</v>
      </c>
      <c r="I7" s="4">
        <f>2661-I9</f>
        <v>2362</v>
      </c>
    </row>
    <row r="8" spans="1:9" x14ac:dyDescent="0.25">
      <c r="A8" s="1" t="s">
        <v>5</v>
      </c>
      <c r="B8" s="4">
        <v>7810834</v>
      </c>
      <c r="C8" s="4">
        <v>10446576</v>
      </c>
      <c r="D8" s="4">
        <v>1093344</v>
      </c>
      <c r="E8" s="4">
        <v>8455768</v>
      </c>
      <c r="H8" s="1" t="s">
        <v>18</v>
      </c>
      <c r="I8" s="4">
        <v>6</v>
      </c>
    </row>
    <row r="9" spans="1:9" x14ac:dyDescent="0.25">
      <c r="A9" s="1" t="s">
        <v>6</v>
      </c>
      <c r="B9" s="4">
        <v>38785</v>
      </c>
      <c r="C9" s="4">
        <v>24311</v>
      </c>
      <c r="D9" s="4">
        <v>942</v>
      </c>
      <c r="E9" s="4">
        <v>1056</v>
      </c>
      <c r="H9" s="1" t="s">
        <v>19</v>
      </c>
      <c r="I9" s="4">
        <v>299</v>
      </c>
    </row>
    <row r="10" spans="1:9" x14ac:dyDescent="0.25">
      <c r="A10" s="1" t="s">
        <v>7</v>
      </c>
      <c r="B10" s="4">
        <v>100846</v>
      </c>
      <c r="C10" s="4">
        <v>98367</v>
      </c>
      <c r="D10" s="4">
        <v>16071</v>
      </c>
      <c r="E10" s="4">
        <v>70042</v>
      </c>
      <c r="H10" s="1" t="s">
        <v>22</v>
      </c>
      <c r="I10" s="4">
        <v>195754</v>
      </c>
    </row>
    <row r="11" spans="1:9" x14ac:dyDescent="0.25">
      <c r="A11" s="1" t="s">
        <v>8</v>
      </c>
      <c r="B11" s="4">
        <v>6235673</v>
      </c>
      <c r="C11" s="4">
        <v>6686330</v>
      </c>
      <c r="D11" s="4">
        <v>218654</v>
      </c>
      <c r="E11" s="4">
        <v>5446546</v>
      </c>
      <c r="H11" s="1" t="s">
        <v>23</v>
      </c>
      <c r="I11" s="4">
        <f>10499511-I10</f>
        <v>10303757</v>
      </c>
    </row>
    <row r="12" spans="1:9" x14ac:dyDescent="0.25">
      <c r="H12" s="1" t="s">
        <v>20</v>
      </c>
      <c r="I12" s="8">
        <f>I10/(I10+I11)</f>
        <v>1.864410637790655E-2</v>
      </c>
    </row>
    <row r="13" spans="1:9" x14ac:dyDescent="0.25">
      <c r="H13" s="1" t="s">
        <v>21</v>
      </c>
      <c r="I13" s="8">
        <f>I11/(I10+I11)</f>
        <v>0.98135589362209341</v>
      </c>
    </row>
    <row r="14" spans="1:9" x14ac:dyDescent="0.25">
      <c r="H14" s="1" t="s">
        <v>26</v>
      </c>
      <c r="I14" s="5">
        <v>7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3</v>
      </c>
    </row>
    <row r="18" spans="8:9" x14ac:dyDescent="0.25">
      <c r="H18" s="1" t="s">
        <v>30</v>
      </c>
      <c r="I18" s="5"/>
    </row>
    <row r="19" spans="8:9" x14ac:dyDescent="0.25">
      <c r="H19" s="1" t="s">
        <v>31</v>
      </c>
      <c r="I19" s="5"/>
    </row>
    <row r="20" spans="8:9" x14ac:dyDescent="0.25">
      <c r="H20" s="1" t="s">
        <v>32</v>
      </c>
      <c r="I20" s="6">
        <v>0.1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8" sqref="I8"/>
    </sheetView>
  </sheetViews>
  <sheetFormatPr defaultRowHeight="15" x14ac:dyDescent="0.25"/>
  <cols>
    <col min="1" max="1" width="10.42578125" style="1" customWidth="1"/>
    <col min="3" max="3" width="10.140625" customWidth="1"/>
    <col min="8" max="8" width="45.28515625" customWidth="1"/>
    <col min="9" max="9" width="10.140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11750</v>
      </c>
      <c r="E2" s="4">
        <v>0</v>
      </c>
      <c r="H2" s="1" t="s">
        <v>0</v>
      </c>
      <c r="I2" s="4">
        <v>42</v>
      </c>
    </row>
    <row r="3" spans="1:9" x14ac:dyDescent="0.25">
      <c r="A3" s="1" t="s">
        <v>2</v>
      </c>
      <c r="B3" s="4">
        <v>90</v>
      </c>
      <c r="C3" s="4">
        <v>152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11352</v>
      </c>
      <c r="C4" s="4">
        <v>11632</v>
      </c>
      <c r="D4" s="4">
        <v>0</v>
      </c>
      <c r="E4" s="4">
        <v>0</v>
      </c>
      <c r="H4" s="1" t="s">
        <v>16</v>
      </c>
      <c r="I4" s="4"/>
    </row>
    <row r="5" spans="1:9" x14ac:dyDescent="0.25">
      <c r="A5" s="1" t="s">
        <v>4</v>
      </c>
      <c r="B5" s="4">
        <v>36000</v>
      </c>
      <c r="C5" s="4">
        <v>0</v>
      </c>
      <c r="D5" s="4">
        <v>0</v>
      </c>
      <c r="E5" s="4">
        <v>0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118</v>
      </c>
      <c r="C6" s="4">
        <v>118</v>
      </c>
      <c r="D6" s="4">
        <v>0</v>
      </c>
      <c r="E6" s="4">
        <v>118</v>
      </c>
      <c r="H6" s="1" t="s">
        <v>25</v>
      </c>
      <c r="I6" s="4">
        <f>29-I8</f>
        <v>26</v>
      </c>
    </row>
    <row r="7" spans="1:9" x14ac:dyDescent="0.25">
      <c r="A7" s="1" t="s">
        <v>14</v>
      </c>
      <c r="B7" s="4">
        <v>216068</v>
      </c>
      <c r="C7" s="4">
        <v>215768</v>
      </c>
      <c r="D7" s="4">
        <v>0</v>
      </c>
      <c r="E7" s="4">
        <v>193768</v>
      </c>
      <c r="H7" s="1" t="s">
        <v>24</v>
      </c>
      <c r="I7" s="4">
        <f>1839-I9</f>
        <v>1735</v>
      </c>
    </row>
    <row r="8" spans="1:9" x14ac:dyDescent="0.25">
      <c r="A8" s="1" t="s">
        <v>5</v>
      </c>
      <c r="B8" s="4">
        <v>2275800</v>
      </c>
      <c r="C8" s="4">
        <v>1667781</v>
      </c>
      <c r="D8" s="4">
        <v>0</v>
      </c>
      <c r="E8" s="4">
        <v>81672</v>
      </c>
      <c r="H8" s="1" t="s">
        <v>18</v>
      </c>
      <c r="I8" s="4">
        <v>3</v>
      </c>
    </row>
    <row r="9" spans="1:9" x14ac:dyDescent="0.25">
      <c r="A9" s="1" t="s">
        <v>6</v>
      </c>
      <c r="B9" s="4">
        <v>90490</v>
      </c>
      <c r="C9" s="4">
        <v>55797</v>
      </c>
      <c r="D9" s="4">
        <v>0</v>
      </c>
      <c r="E9" s="4">
        <v>55125</v>
      </c>
      <c r="H9" s="1" t="s">
        <v>19</v>
      </c>
      <c r="I9" s="4">
        <v>104</v>
      </c>
    </row>
    <row r="10" spans="1:9" x14ac:dyDescent="0.25">
      <c r="A10" s="1" t="s">
        <v>7</v>
      </c>
      <c r="B10" s="4">
        <v>95653</v>
      </c>
      <c r="C10" s="4">
        <v>93465</v>
      </c>
      <c r="D10" s="4">
        <v>0</v>
      </c>
      <c r="E10" s="4">
        <v>93465</v>
      </c>
      <c r="H10" s="1" t="s">
        <v>22</v>
      </c>
      <c r="I10" s="4">
        <v>80861</v>
      </c>
    </row>
    <row r="11" spans="1:9" x14ac:dyDescent="0.25">
      <c r="A11" s="1" t="s">
        <v>8</v>
      </c>
      <c r="B11" s="4">
        <v>1676232</v>
      </c>
      <c r="C11" s="4">
        <v>861939</v>
      </c>
      <c r="D11" s="4">
        <v>0</v>
      </c>
      <c r="E11" s="4">
        <v>861939</v>
      </c>
      <c r="H11" s="1" t="s">
        <v>23</v>
      </c>
      <c r="I11" s="4">
        <f>10499511-I10</f>
        <v>10418650</v>
      </c>
    </row>
    <row r="12" spans="1:9" x14ac:dyDescent="0.25">
      <c r="H12" s="1" t="s">
        <v>20</v>
      </c>
      <c r="I12" s="8">
        <f>I10/(I10+I11)</f>
        <v>7.7014062845402994E-3</v>
      </c>
    </row>
    <row r="13" spans="1:9" x14ac:dyDescent="0.25">
      <c r="H13" s="1" t="s">
        <v>21</v>
      </c>
      <c r="I13" s="8">
        <f>I11/(I10+I11)</f>
        <v>0.9922985937154597</v>
      </c>
    </row>
    <row r="14" spans="1:9" x14ac:dyDescent="0.25">
      <c r="H14" s="1" t="s">
        <v>26</v>
      </c>
      <c r="I14" s="5">
        <v>3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3</v>
      </c>
    </row>
    <row r="18" spans="8:9" x14ac:dyDescent="0.25">
      <c r="H18" s="1" t="s">
        <v>30</v>
      </c>
      <c r="I18" s="5"/>
    </row>
    <row r="19" spans="8:9" x14ac:dyDescent="0.25">
      <c r="H19" s="1" t="s">
        <v>31</v>
      </c>
      <c r="I19" s="5"/>
    </row>
    <row r="20" spans="8:9" x14ac:dyDescent="0.25">
      <c r="H20" s="1" t="s">
        <v>32</v>
      </c>
      <c r="I20" s="6">
        <v>0.1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6" sqref="I6"/>
    </sheetView>
  </sheetViews>
  <sheetFormatPr defaultRowHeight="15" x14ac:dyDescent="0.25"/>
  <cols>
    <col min="1" max="1" width="10.42578125" style="1" customWidth="1"/>
    <col min="3" max="3" width="10.140625" customWidth="1"/>
    <col min="8" max="8" width="45.28515625" customWidth="1"/>
    <col min="9" max="9" width="10.140625" customWidth="1"/>
  </cols>
  <sheetData>
    <row r="1" spans="1:9" s="3" customFormat="1" x14ac:dyDescent="0.25">
      <c r="A1" s="2"/>
      <c r="B1" s="3" t="s">
        <v>9</v>
      </c>
      <c r="C1" s="3" t="s">
        <v>10</v>
      </c>
      <c r="D1" s="3" t="s">
        <v>11</v>
      </c>
      <c r="E1" s="3" t="s">
        <v>12</v>
      </c>
    </row>
    <row r="2" spans="1:9" x14ac:dyDescent="0.25">
      <c r="A2" s="1" t="s">
        <v>1</v>
      </c>
      <c r="B2" s="4">
        <v>10000</v>
      </c>
      <c r="C2" s="4">
        <v>11750</v>
      </c>
      <c r="D2" s="4">
        <v>11750</v>
      </c>
      <c r="E2" s="4">
        <v>0</v>
      </c>
      <c r="H2" s="1" t="s">
        <v>0</v>
      </c>
      <c r="I2" s="4">
        <v>45</v>
      </c>
    </row>
    <row r="3" spans="1:9" x14ac:dyDescent="0.25">
      <c r="A3" s="1" t="s">
        <v>2</v>
      </c>
      <c r="B3" s="4">
        <v>90</v>
      </c>
      <c r="C3" s="4">
        <v>152</v>
      </c>
      <c r="D3" s="4">
        <v>0</v>
      </c>
      <c r="E3" s="4">
        <v>48</v>
      </c>
      <c r="H3" s="1" t="s">
        <v>15</v>
      </c>
      <c r="I3" s="4"/>
    </row>
    <row r="4" spans="1:9" x14ac:dyDescent="0.25">
      <c r="A4" s="1" t="s">
        <v>3</v>
      </c>
      <c r="B4" s="4">
        <v>5624</v>
      </c>
      <c r="C4" s="4">
        <v>6068</v>
      </c>
      <c r="D4" s="4">
        <v>1512</v>
      </c>
      <c r="E4" s="4">
        <v>4556</v>
      </c>
      <c r="H4" s="1" t="s">
        <v>16</v>
      </c>
      <c r="I4" s="4"/>
    </row>
    <row r="5" spans="1:9" x14ac:dyDescent="0.25">
      <c r="A5" s="1" t="s">
        <v>4</v>
      </c>
      <c r="B5" s="4">
        <v>559750</v>
      </c>
      <c r="C5" s="4">
        <v>42491</v>
      </c>
      <c r="D5" s="4">
        <v>0</v>
      </c>
      <c r="E5" s="4">
        <v>42491</v>
      </c>
      <c r="H5" s="1" t="s">
        <v>17</v>
      </c>
      <c r="I5" s="9">
        <v>7</v>
      </c>
    </row>
    <row r="6" spans="1:9" x14ac:dyDescent="0.25">
      <c r="A6" s="1" t="s">
        <v>13</v>
      </c>
      <c r="B6" s="4">
        <v>135</v>
      </c>
      <c r="C6" s="4">
        <v>73</v>
      </c>
      <c r="D6" s="4">
        <v>0</v>
      </c>
      <c r="E6" s="4">
        <v>73</v>
      </c>
      <c r="H6" s="1" t="s">
        <v>25</v>
      </c>
      <c r="I6" s="4">
        <f>22-I8</f>
        <v>21</v>
      </c>
    </row>
    <row r="7" spans="1:9" x14ac:dyDescent="0.25">
      <c r="A7" s="1" t="s">
        <v>14</v>
      </c>
      <c r="B7" s="4">
        <v>25000</v>
      </c>
      <c r="C7" s="4">
        <v>25000</v>
      </c>
      <c r="D7" s="4">
        <v>0</v>
      </c>
      <c r="E7" s="4">
        <v>25000</v>
      </c>
      <c r="H7" s="1" t="s">
        <v>24</v>
      </c>
      <c r="I7" s="4">
        <f>1646-I9</f>
        <v>1645</v>
      </c>
    </row>
    <row r="8" spans="1:9" x14ac:dyDescent="0.25">
      <c r="A8" s="1" t="s">
        <v>5</v>
      </c>
      <c r="B8" s="4">
        <v>8541130</v>
      </c>
      <c r="C8" s="4">
        <v>11468836</v>
      </c>
      <c r="D8" s="4">
        <v>1282760</v>
      </c>
      <c r="E8" s="4">
        <v>8849579</v>
      </c>
      <c r="H8" s="1" t="s">
        <v>18</v>
      </c>
      <c r="I8" s="4">
        <v>1</v>
      </c>
    </row>
    <row r="9" spans="1:9" x14ac:dyDescent="0.25">
      <c r="A9" s="1" t="s">
        <v>6</v>
      </c>
      <c r="B9" s="4">
        <v>38785</v>
      </c>
      <c r="C9" s="4">
        <v>23831</v>
      </c>
      <c r="D9" s="4">
        <v>942</v>
      </c>
      <c r="E9" s="4">
        <v>2116</v>
      </c>
      <c r="H9" s="1" t="s">
        <v>19</v>
      </c>
      <c r="I9" s="4">
        <v>1</v>
      </c>
    </row>
    <row r="10" spans="1:9" x14ac:dyDescent="0.25">
      <c r="A10" s="1" t="s">
        <v>7</v>
      </c>
      <c r="B10" s="4">
        <v>100486</v>
      </c>
      <c r="C10" s="4">
        <v>98367</v>
      </c>
      <c r="D10" s="4">
        <v>0</v>
      </c>
      <c r="E10" s="4">
        <v>88001</v>
      </c>
      <c r="H10" s="1" t="s">
        <v>22</v>
      </c>
      <c r="I10" s="4">
        <v>38406</v>
      </c>
    </row>
    <row r="11" spans="1:9" x14ac:dyDescent="0.25">
      <c r="A11" s="1" t="s">
        <v>8</v>
      </c>
      <c r="B11" s="4">
        <v>6914473</v>
      </c>
      <c r="C11" s="4">
        <v>7335291</v>
      </c>
      <c r="D11" s="4">
        <v>352670</v>
      </c>
      <c r="E11" s="4">
        <v>5652992</v>
      </c>
      <c r="H11" s="1" t="s">
        <v>23</v>
      </c>
      <c r="I11" s="4">
        <f>10499511-I10</f>
        <v>10461105</v>
      </c>
    </row>
    <row r="12" spans="1:9" x14ac:dyDescent="0.25">
      <c r="H12" s="1" t="s">
        <v>20</v>
      </c>
      <c r="I12" s="8">
        <f>I10/(I10+I11)</f>
        <v>3.6578846386274562E-3</v>
      </c>
    </row>
    <row r="13" spans="1:9" x14ac:dyDescent="0.25">
      <c r="H13" s="1" t="s">
        <v>21</v>
      </c>
      <c r="I13" s="8">
        <f>I11/(I10+I11)</f>
        <v>0.99634211536137252</v>
      </c>
    </row>
    <row r="14" spans="1:9" x14ac:dyDescent="0.25">
      <c r="H14" s="1" t="s">
        <v>26</v>
      </c>
      <c r="I14" s="5">
        <v>2</v>
      </c>
    </row>
    <row r="15" spans="1:9" x14ac:dyDescent="0.25">
      <c r="H15" s="1" t="s">
        <v>27</v>
      </c>
      <c r="I15" s="5">
        <v>0</v>
      </c>
    </row>
    <row r="16" spans="1:9" x14ac:dyDescent="0.25">
      <c r="H16" s="1" t="s">
        <v>28</v>
      </c>
      <c r="I16" s="5">
        <v>0</v>
      </c>
    </row>
    <row r="17" spans="8:9" x14ac:dyDescent="0.25">
      <c r="H17" s="1" t="s">
        <v>29</v>
      </c>
      <c r="I17" s="5">
        <v>2</v>
      </c>
    </row>
    <row r="18" spans="8:9" x14ac:dyDescent="0.25">
      <c r="H18" s="1" t="s">
        <v>30</v>
      </c>
      <c r="I18" s="5"/>
    </row>
    <row r="19" spans="8:9" x14ac:dyDescent="0.25">
      <c r="H19" s="1" t="s">
        <v>31</v>
      </c>
      <c r="I19" s="5"/>
    </row>
    <row r="20" spans="8:9" x14ac:dyDescent="0.25">
      <c r="H20" s="1" t="s">
        <v>32</v>
      </c>
      <c r="I20" s="7">
        <v>6.4000000000000001E-2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Evacuations</vt:lpstr>
      <vt:lpstr>9-14</vt:lpstr>
      <vt:lpstr>9-15</vt:lpstr>
      <vt:lpstr>9-16</vt:lpstr>
      <vt:lpstr>9-17</vt:lpstr>
      <vt:lpstr>9-18</vt:lpstr>
      <vt:lpstr>9-19</vt:lpstr>
      <vt:lpstr>9-20</vt:lpstr>
      <vt:lpstr>9-21</vt:lpstr>
      <vt:lpstr>9-22</vt:lpstr>
      <vt:lpstr>9-23</vt:lpstr>
      <vt:lpstr>9-24</vt:lpstr>
      <vt:lpstr>9-25</vt:lpstr>
      <vt:lpstr>9-26</vt:lpstr>
      <vt:lpstr>9-27</vt:lpstr>
      <vt:lpstr>9-29</vt:lpstr>
      <vt:lpstr>10-6</vt:lpstr>
      <vt:lpstr>10-8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Perkins</dc:creator>
  <cp:lastModifiedBy>Casey Perkins</cp:lastModifiedBy>
  <dcterms:created xsi:type="dcterms:W3CDTF">2017-10-31T04:00:52Z</dcterms:created>
  <dcterms:modified xsi:type="dcterms:W3CDTF">2017-11-01T22:30:50Z</dcterms:modified>
</cp:coreProperties>
</file>