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\Medicaid County Contributions\"/>
    </mc:Choice>
  </mc:AlternateContent>
  <xr:revisionPtr revIDLastSave="0" documentId="10_ncr:100000_{6C4AC33C-DF37-4D50-A744-62FC560653F4}" xr6:coauthVersionLast="31" xr6:coauthVersionMax="31" xr10:uidLastSave="{00000000-0000-0000-0000-000000000000}"/>
  <bookViews>
    <workbookView xWindow="0" yWindow="0" windowWidth="28800" windowHeight="9810" xr2:uid="{00000000-000D-0000-FFFF-FFFF00000000}"/>
  </bookViews>
  <sheets>
    <sheet name="2012-2025" sheetId="10" r:id="rId1"/>
    <sheet name="2025-26" sheetId="19" r:id="rId2"/>
    <sheet name="2024-25" sheetId="18" r:id="rId3"/>
    <sheet name="2023-24" sheetId="17" r:id="rId4"/>
    <sheet name="2022-23" sheetId="16" r:id="rId5"/>
    <sheet name="2021-22" sheetId="15" r:id="rId6"/>
    <sheet name="2020-21" sheetId="12" r:id="rId7"/>
    <sheet name="2019-20" sheetId="11" r:id="rId8"/>
    <sheet name="2018-19" sheetId="9" r:id="rId9"/>
    <sheet name="2017-18" sheetId="1" r:id="rId10"/>
    <sheet name="2016-17" sheetId="2" r:id="rId11"/>
    <sheet name="2015-16" sheetId="4" r:id="rId12"/>
    <sheet name="2014-15" sheetId="5" r:id="rId13"/>
    <sheet name="2013-14" sheetId="6" r:id="rId14"/>
    <sheet name="2012-13" sheetId="8" r:id="rId15"/>
    <sheet name="SSEC Medicaid Expenditures" sheetId="14" r:id="rId16"/>
  </sheets>
  <definedNames>
    <definedName name="_xlnm.Print_Area" localSheetId="0">'2012-2025'!$A$5:$O$73</definedName>
    <definedName name="_xlnm.Print_Titles" localSheetId="14">'2012-13'!$1:$2</definedName>
    <definedName name="_xlnm.Print_Titles" localSheetId="0">'2012-2025'!$5:$5</definedName>
    <definedName name="_xlnm.Print_Titles" localSheetId="13">'2013-14'!$1:$2</definedName>
    <definedName name="_xlnm.Print_Titles" localSheetId="12">'2014-15'!$1:$2</definedName>
    <definedName name="_xlnm.Print_Titles" localSheetId="11">'2015-16'!$1:$2</definedName>
    <definedName name="_xlnm.Print_Titles" localSheetId="10">'2016-17'!$1:$2</definedName>
    <definedName name="_xlnm.Print_Titles" localSheetId="9">'2017-18'!$1:$2</definedName>
    <definedName name="_xlnm.Print_Titles" localSheetId="8">'2018-19'!$1:$2</definedName>
    <definedName name="_xlnm.Print_Titles" localSheetId="7">'2019-20'!$1:$2</definedName>
    <definedName name="_xlnm.Print_Titles" localSheetId="6">'2020-21'!$1:$2</definedName>
    <definedName name="_xlnm.Print_Titles" localSheetId="5">'2021-22'!$1:$2</definedName>
    <definedName name="_xlnm.Print_Titles" localSheetId="4">'2022-23'!$1:$2</definedName>
    <definedName name="_xlnm.Print_Titles" localSheetId="3">'2023-24'!$1:$2</definedName>
    <definedName name="_xlnm.Print_Titles" localSheetId="2">'2024-25'!$1:$2</definedName>
    <definedName name="_xlnm.Print_Titles" localSheetId="1">'2025-26'!$1:$2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2" l="1"/>
  <c r="E1" i="15" s="1"/>
  <c r="E1" i="16" s="1"/>
  <c r="E1" i="17" s="1"/>
  <c r="E1" i="18" s="1"/>
  <c r="E1" i="19" s="1"/>
  <c r="B69" i="19" l="1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D70" i="19"/>
  <c r="D70" i="18"/>
  <c r="E1" i="11"/>
  <c r="E1" i="9"/>
  <c r="D70" i="17"/>
  <c r="D70" i="16"/>
  <c r="D70" i="15"/>
  <c r="K18" i="14"/>
  <c r="J18" i="14"/>
  <c r="I18" i="14"/>
  <c r="H18" i="14"/>
  <c r="G18" i="14"/>
  <c r="F18" i="14"/>
  <c r="E18" i="14"/>
  <c r="C18" i="14"/>
  <c r="D18" i="14"/>
  <c r="D70" i="12"/>
  <c r="B70" i="19" l="1"/>
  <c r="C5" i="19" s="1"/>
  <c r="E5" i="19" s="1"/>
  <c r="F5" i="19" s="1"/>
  <c r="O8" i="10" s="1"/>
  <c r="B70" i="12"/>
  <c r="C67" i="12" s="1"/>
  <c r="E67" i="12" s="1"/>
  <c r="F67" i="12" s="1"/>
  <c r="J70" i="10" s="1"/>
  <c r="B70" i="15"/>
  <c r="C67" i="15" s="1"/>
  <c r="E67" i="15" s="1"/>
  <c r="F67" i="15" s="1"/>
  <c r="K70" i="10" s="1"/>
  <c r="C67" i="19"/>
  <c r="E67" i="19" s="1"/>
  <c r="F67" i="19" s="1"/>
  <c r="O70" i="10" s="1"/>
  <c r="C17" i="19"/>
  <c r="E17" i="19" s="1"/>
  <c r="F17" i="19" s="1"/>
  <c r="O20" i="10" s="1"/>
  <c r="B70" i="16"/>
  <c r="C67" i="16" s="1"/>
  <c r="E67" i="16" s="1"/>
  <c r="F67" i="16" s="1"/>
  <c r="L70" i="10" s="1"/>
  <c r="B70" i="18"/>
  <c r="C33" i="18" s="1"/>
  <c r="E33" i="18" s="1"/>
  <c r="F33" i="18" s="1"/>
  <c r="N36" i="10" s="1"/>
  <c r="B70" i="17"/>
  <c r="C47" i="17" s="1"/>
  <c r="E47" i="17" s="1"/>
  <c r="F47" i="17" s="1"/>
  <c r="M50" i="10" s="1"/>
  <c r="C3" i="19"/>
  <c r="E3" i="19" s="1"/>
  <c r="F3" i="19" s="1"/>
  <c r="O6" i="10" s="1"/>
  <c r="C4" i="19"/>
  <c r="E4" i="19" s="1"/>
  <c r="F4" i="19" s="1"/>
  <c r="O7" i="10" s="1"/>
  <c r="C8" i="19"/>
  <c r="E8" i="19" s="1"/>
  <c r="F8" i="19" s="1"/>
  <c r="O11" i="10" s="1"/>
  <c r="C12" i="19"/>
  <c r="E12" i="19" s="1"/>
  <c r="F12" i="19" s="1"/>
  <c r="O15" i="10" s="1"/>
  <c r="C25" i="19"/>
  <c r="E25" i="19" s="1"/>
  <c r="F25" i="19" s="1"/>
  <c r="O28" i="10" s="1"/>
  <c r="C41" i="19"/>
  <c r="E41" i="19" s="1"/>
  <c r="F41" i="19" s="1"/>
  <c r="O44" i="10" s="1"/>
  <c r="C62" i="19"/>
  <c r="E62" i="19" s="1"/>
  <c r="F62" i="19" s="1"/>
  <c r="O65" i="10" s="1"/>
  <c r="C10" i="19"/>
  <c r="E10" i="19" s="1"/>
  <c r="F10" i="19" s="1"/>
  <c r="O13" i="10" s="1"/>
  <c r="C14" i="19"/>
  <c r="E14" i="19" s="1"/>
  <c r="F14" i="19" s="1"/>
  <c r="O17" i="10" s="1"/>
  <c r="C18" i="19"/>
  <c r="E18" i="19" s="1"/>
  <c r="F18" i="19" s="1"/>
  <c r="O21" i="10" s="1"/>
  <c r="C33" i="19"/>
  <c r="E33" i="19" s="1"/>
  <c r="F33" i="19" s="1"/>
  <c r="O36" i="10" s="1"/>
  <c r="C51" i="19"/>
  <c r="E51" i="19" s="1"/>
  <c r="F51" i="19" s="1"/>
  <c r="O54" i="10" s="1"/>
  <c r="C26" i="19"/>
  <c r="E26" i="19" s="1"/>
  <c r="F26" i="19" s="1"/>
  <c r="O29" i="10" s="1"/>
  <c r="C34" i="19"/>
  <c r="E34" i="19" s="1"/>
  <c r="F34" i="19" s="1"/>
  <c r="O37" i="10" s="1"/>
  <c r="C38" i="19"/>
  <c r="E38" i="19" s="1"/>
  <c r="F38" i="19" s="1"/>
  <c r="O41" i="10" s="1"/>
  <c r="C42" i="19"/>
  <c r="E42" i="19" s="1"/>
  <c r="F42" i="19" s="1"/>
  <c r="O45" i="10" s="1"/>
  <c r="C52" i="19"/>
  <c r="E52" i="19" s="1"/>
  <c r="F52" i="19" s="1"/>
  <c r="O55" i="10" s="1"/>
  <c r="C58" i="19"/>
  <c r="E58" i="19" s="1"/>
  <c r="F58" i="19" s="1"/>
  <c r="O61" i="10" s="1"/>
  <c r="C64" i="19"/>
  <c r="E64" i="19" s="1"/>
  <c r="F64" i="19" s="1"/>
  <c r="O67" i="10" s="1"/>
  <c r="C31" i="19"/>
  <c r="E31" i="19" s="1"/>
  <c r="F31" i="19" s="1"/>
  <c r="O34" i="10" s="1"/>
  <c r="C35" i="19"/>
  <c r="E35" i="19" s="1"/>
  <c r="F35" i="19" s="1"/>
  <c r="O38" i="10" s="1"/>
  <c r="C39" i="19"/>
  <c r="E39" i="19" s="1"/>
  <c r="F39" i="19" s="1"/>
  <c r="O42" i="10" s="1"/>
  <c r="C48" i="19"/>
  <c r="E48" i="19" s="1"/>
  <c r="F48" i="19" s="1"/>
  <c r="O51" i="10" s="1"/>
  <c r="C54" i="19"/>
  <c r="E54" i="19" s="1"/>
  <c r="F54" i="19" s="1"/>
  <c r="O57" i="10" s="1"/>
  <c r="C59" i="19"/>
  <c r="E59" i="19" s="1"/>
  <c r="F59" i="19" s="1"/>
  <c r="O62" i="10" s="1"/>
  <c r="C24" i="19"/>
  <c r="E24" i="19" s="1"/>
  <c r="F24" i="19" s="1"/>
  <c r="O27" i="10" s="1"/>
  <c r="C28" i="19"/>
  <c r="E28" i="19" s="1"/>
  <c r="F28" i="19" s="1"/>
  <c r="O31" i="10" s="1"/>
  <c r="C32" i="19"/>
  <c r="E32" i="19" s="1"/>
  <c r="F32" i="19" s="1"/>
  <c r="O35" i="10" s="1"/>
  <c r="C40" i="19"/>
  <c r="E40" i="19" s="1"/>
  <c r="F40" i="19" s="1"/>
  <c r="O43" i="10" s="1"/>
  <c r="C44" i="19"/>
  <c r="E44" i="19" s="1"/>
  <c r="F44" i="19" s="1"/>
  <c r="O47" i="10" s="1"/>
  <c r="C50" i="19"/>
  <c r="E50" i="19" s="1"/>
  <c r="F50" i="19" s="1"/>
  <c r="O53" i="10" s="1"/>
  <c r="C60" i="19"/>
  <c r="E60" i="19" s="1"/>
  <c r="F60" i="19" s="1"/>
  <c r="O63" i="10" s="1"/>
  <c r="C68" i="19"/>
  <c r="E68" i="19" s="1"/>
  <c r="F68" i="19" s="1"/>
  <c r="O71" i="10" s="1"/>
  <c r="C45" i="19"/>
  <c r="E45" i="19" s="1"/>
  <c r="F45" i="19" s="1"/>
  <c r="O48" i="10" s="1"/>
  <c r="C61" i="19"/>
  <c r="E61" i="19" s="1"/>
  <c r="F61" i="19" s="1"/>
  <c r="O64" i="10" s="1"/>
  <c r="C65" i="19"/>
  <c r="E65" i="19" s="1"/>
  <c r="F65" i="19" s="1"/>
  <c r="O68" i="10" s="1"/>
  <c r="C69" i="19"/>
  <c r="E69" i="19" s="1"/>
  <c r="F69" i="19" s="1"/>
  <c r="O72" i="10" s="1"/>
  <c r="C49" i="19"/>
  <c r="E49" i="19" s="1"/>
  <c r="F49" i="19" s="1"/>
  <c r="O52" i="10" s="1"/>
  <c r="C57" i="19"/>
  <c r="E57" i="19" s="1"/>
  <c r="F57" i="19" s="1"/>
  <c r="O60" i="10" s="1"/>
  <c r="C67" i="18"/>
  <c r="E67" i="18" s="1"/>
  <c r="F67" i="18" s="1"/>
  <c r="N70" i="10" s="1"/>
  <c r="C10" i="12"/>
  <c r="E10" i="12" s="1"/>
  <c r="F10" i="12" s="1"/>
  <c r="J13" i="10" s="1"/>
  <c r="C14" i="12"/>
  <c r="E14" i="12" s="1"/>
  <c r="F14" i="12" s="1"/>
  <c r="J17" i="10" s="1"/>
  <c r="C18" i="12"/>
  <c r="E18" i="12" s="1"/>
  <c r="F18" i="12" s="1"/>
  <c r="J21" i="10" s="1"/>
  <c r="C22" i="12"/>
  <c r="E22" i="12" s="1"/>
  <c r="F22" i="12" s="1"/>
  <c r="J25" i="10" s="1"/>
  <c r="C26" i="12"/>
  <c r="E26" i="12" s="1"/>
  <c r="F26" i="12" s="1"/>
  <c r="J29" i="10" s="1"/>
  <c r="C34" i="12"/>
  <c r="E34" i="12" s="1"/>
  <c r="F34" i="12" s="1"/>
  <c r="J37" i="10" s="1"/>
  <c r="C38" i="12"/>
  <c r="E38" i="12" s="1"/>
  <c r="F38" i="12" s="1"/>
  <c r="J41" i="10" s="1"/>
  <c r="C42" i="12"/>
  <c r="E42" i="12" s="1"/>
  <c r="F42" i="12" s="1"/>
  <c r="J45" i="10" s="1"/>
  <c r="C50" i="12"/>
  <c r="E50" i="12" s="1"/>
  <c r="F50" i="12" s="1"/>
  <c r="J53" i="10" s="1"/>
  <c r="C54" i="12"/>
  <c r="E54" i="12" s="1"/>
  <c r="F54" i="12" s="1"/>
  <c r="J57" i="10" s="1"/>
  <c r="C58" i="12"/>
  <c r="E58" i="12" s="1"/>
  <c r="F58" i="12" s="1"/>
  <c r="J61" i="10" s="1"/>
  <c r="C66" i="12"/>
  <c r="E66" i="12" s="1"/>
  <c r="F66" i="12" s="1"/>
  <c r="J69" i="10" s="1"/>
  <c r="C5" i="12"/>
  <c r="E5" i="12" s="1"/>
  <c r="F5" i="12" s="1"/>
  <c r="J8" i="10" s="1"/>
  <c r="C13" i="12"/>
  <c r="E13" i="12" s="1"/>
  <c r="F13" i="12" s="1"/>
  <c r="J16" i="10" s="1"/>
  <c r="C21" i="12"/>
  <c r="E21" i="12" s="1"/>
  <c r="F21" i="12" s="1"/>
  <c r="J24" i="10" s="1"/>
  <c r="C30" i="12"/>
  <c r="E30" i="12" s="1"/>
  <c r="F30" i="12" s="1"/>
  <c r="J33" i="10" s="1"/>
  <c r="C51" i="12"/>
  <c r="E51" i="12" s="1"/>
  <c r="F51" i="12" s="1"/>
  <c r="J54" i="10" s="1"/>
  <c r="C62" i="12"/>
  <c r="E62" i="12" s="1"/>
  <c r="F62" i="12" s="1"/>
  <c r="J65" i="10" s="1"/>
  <c r="C9" i="12"/>
  <c r="E9" i="12" s="1"/>
  <c r="F9" i="12" s="1"/>
  <c r="J12" i="10" s="1"/>
  <c r="C17" i="12"/>
  <c r="E17" i="12" s="1"/>
  <c r="F17" i="12" s="1"/>
  <c r="J20" i="10" s="1"/>
  <c r="C31" i="12"/>
  <c r="E31" i="12" s="1"/>
  <c r="F31" i="12" s="1"/>
  <c r="J34" i="10" s="1"/>
  <c r="C47" i="12"/>
  <c r="E47" i="12" s="1"/>
  <c r="F47" i="12" s="1"/>
  <c r="J50" i="10" s="1"/>
  <c r="C63" i="12"/>
  <c r="E63" i="12" s="1"/>
  <c r="F63" i="12" s="1"/>
  <c r="J66" i="10" s="1"/>
  <c r="C35" i="12"/>
  <c r="E35" i="12" s="1"/>
  <c r="F35" i="12" s="1"/>
  <c r="J38" i="10" s="1"/>
  <c r="C46" i="12"/>
  <c r="E46" i="12" s="1"/>
  <c r="F46" i="12" s="1"/>
  <c r="J49" i="10" s="1"/>
  <c r="C27" i="12"/>
  <c r="E27" i="12" s="1"/>
  <c r="F27" i="12" s="1"/>
  <c r="J30" i="10" s="1"/>
  <c r="C43" i="12"/>
  <c r="E43" i="12" s="1"/>
  <c r="F43" i="12" s="1"/>
  <c r="J46" i="10" s="1"/>
  <c r="C59" i="12"/>
  <c r="E59" i="12" s="1"/>
  <c r="F59" i="12" s="1"/>
  <c r="J62" i="10" s="1"/>
  <c r="C3" i="12"/>
  <c r="E3" i="12" s="1"/>
  <c r="F3" i="12" s="1"/>
  <c r="J6" i="10" s="1"/>
  <c r="C7" i="12"/>
  <c r="E7" i="12" s="1"/>
  <c r="F7" i="12" s="1"/>
  <c r="J10" i="10" s="1"/>
  <c r="C11" i="12"/>
  <c r="E11" i="12" s="1"/>
  <c r="F11" i="12" s="1"/>
  <c r="J14" i="10" s="1"/>
  <c r="C15" i="12"/>
  <c r="E15" i="12" s="1"/>
  <c r="F15" i="12" s="1"/>
  <c r="J18" i="10" s="1"/>
  <c r="C19" i="12"/>
  <c r="E19" i="12" s="1"/>
  <c r="F19" i="12" s="1"/>
  <c r="J22" i="10" s="1"/>
  <c r="C23" i="12"/>
  <c r="E23" i="12" s="1"/>
  <c r="F23" i="12" s="1"/>
  <c r="J26" i="10" s="1"/>
  <c r="C39" i="12"/>
  <c r="E39" i="12" s="1"/>
  <c r="F39" i="12" s="1"/>
  <c r="J42" i="10" s="1"/>
  <c r="C55" i="12"/>
  <c r="E55" i="12" s="1"/>
  <c r="F55" i="12" s="1"/>
  <c r="J58" i="10" s="1"/>
  <c r="C63" i="19"/>
  <c r="E63" i="19" s="1"/>
  <c r="F63" i="19" s="1"/>
  <c r="O66" i="10" s="1"/>
  <c r="C68" i="12"/>
  <c r="E68" i="12" s="1"/>
  <c r="F68" i="12" s="1"/>
  <c r="J71" i="10" s="1"/>
  <c r="C64" i="12"/>
  <c r="E64" i="12" s="1"/>
  <c r="F64" i="12" s="1"/>
  <c r="J67" i="10" s="1"/>
  <c r="C60" i="12"/>
  <c r="E60" i="12" s="1"/>
  <c r="F60" i="12" s="1"/>
  <c r="J63" i="10" s="1"/>
  <c r="C56" i="12"/>
  <c r="E56" i="12" s="1"/>
  <c r="F56" i="12" s="1"/>
  <c r="J59" i="10" s="1"/>
  <c r="C52" i="12"/>
  <c r="E52" i="12" s="1"/>
  <c r="F52" i="12" s="1"/>
  <c r="J55" i="10" s="1"/>
  <c r="C48" i="12"/>
  <c r="E48" i="12" s="1"/>
  <c r="F48" i="12" s="1"/>
  <c r="J51" i="10" s="1"/>
  <c r="C44" i="12"/>
  <c r="E44" i="12" s="1"/>
  <c r="F44" i="12" s="1"/>
  <c r="J47" i="10" s="1"/>
  <c r="C40" i="12"/>
  <c r="E40" i="12" s="1"/>
  <c r="F40" i="12" s="1"/>
  <c r="J43" i="10" s="1"/>
  <c r="C36" i="12"/>
  <c r="E36" i="12" s="1"/>
  <c r="F36" i="12" s="1"/>
  <c r="J39" i="10" s="1"/>
  <c r="C32" i="12"/>
  <c r="E32" i="12" s="1"/>
  <c r="F32" i="12" s="1"/>
  <c r="J35" i="10" s="1"/>
  <c r="C28" i="12"/>
  <c r="E28" i="12" s="1"/>
  <c r="F28" i="12" s="1"/>
  <c r="J31" i="10" s="1"/>
  <c r="C24" i="12"/>
  <c r="E24" i="12" s="1"/>
  <c r="F24" i="12" s="1"/>
  <c r="J27" i="10" s="1"/>
  <c r="C20" i="12"/>
  <c r="E20" i="12" s="1"/>
  <c r="F20" i="12" s="1"/>
  <c r="J23" i="10" s="1"/>
  <c r="C16" i="12"/>
  <c r="E16" i="12" s="1"/>
  <c r="F16" i="12" s="1"/>
  <c r="J19" i="10" s="1"/>
  <c r="C12" i="12"/>
  <c r="E12" i="12" s="1"/>
  <c r="F12" i="12" s="1"/>
  <c r="J15" i="10" s="1"/>
  <c r="C8" i="12"/>
  <c r="E8" i="12" s="1"/>
  <c r="F8" i="12" s="1"/>
  <c r="J11" i="10" s="1"/>
  <c r="C4" i="12"/>
  <c r="E4" i="12" s="1"/>
  <c r="F4" i="12" s="1"/>
  <c r="J7" i="10" s="1"/>
  <c r="C69" i="12"/>
  <c r="E69" i="12" s="1"/>
  <c r="F69" i="12" s="1"/>
  <c r="J72" i="10" s="1"/>
  <c r="C65" i="12"/>
  <c r="E65" i="12" s="1"/>
  <c r="F65" i="12" s="1"/>
  <c r="J68" i="10" s="1"/>
  <c r="C61" i="12"/>
  <c r="E61" i="12" s="1"/>
  <c r="F61" i="12" s="1"/>
  <c r="J64" i="10" s="1"/>
  <c r="C57" i="12"/>
  <c r="E57" i="12" s="1"/>
  <c r="F57" i="12" s="1"/>
  <c r="J60" i="10" s="1"/>
  <c r="C53" i="12"/>
  <c r="E53" i="12" s="1"/>
  <c r="F53" i="12" s="1"/>
  <c r="J56" i="10" s="1"/>
  <c r="C49" i="12"/>
  <c r="E49" i="12" s="1"/>
  <c r="F49" i="12" s="1"/>
  <c r="J52" i="10" s="1"/>
  <c r="C45" i="12"/>
  <c r="E45" i="12" s="1"/>
  <c r="F45" i="12" s="1"/>
  <c r="J48" i="10" s="1"/>
  <c r="C41" i="12"/>
  <c r="E41" i="12" s="1"/>
  <c r="F41" i="12" s="1"/>
  <c r="J44" i="10" s="1"/>
  <c r="C37" i="12"/>
  <c r="E37" i="12" s="1"/>
  <c r="F37" i="12" s="1"/>
  <c r="J40" i="10" s="1"/>
  <c r="C33" i="12"/>
  <c r="E33" i="12" s="1"/>
  <c r="F33" i="12" s="1"/>
  <c r="J36" i="10" s="1"/>
  <c r="C29" i="12"/>
  <c r="E29" i="12" s="1"/>
  <c r="F29" i="12" s="1"/>
  <c r="J32" i="10" s="1"/>
  <c r="C25" i="12"/>
  <c r="E25" i="12" s="1"/>
  <c r="F25" i="12" s="1"/>
  <c r="J28" i="10" s="1"/>
  <c r="D70" i="11"/>
  <c r="B70" i="11"/>
  <c r="C67" i="11" s="1"/>
  <c r="E67" i="11" s="1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B16" i="10"/>
  <c r="C16" i="10"/>
  <c r="D16" i="10"/>
  <c r="E16" i="10"/>
  <c r="F16" i="10"/>
  <c r="G16" i="10"/>
  <c r="B17" i="10"/>
  <c r="C17" i="10"/>
  <c r="D17" i="10"/>
  <c r="E17" i="10"/>
  <c r="F17" i="10"/>
  <c r="G17" i="10"/>
  <c r="B18" i="10"/>
  <c r="C18" i="10"/>
  <c r="D18" i="10"/>
  <c r="E18" i="10"/>
  <c r="F18" i="10"/>
  <c r="G18" i="10"/>
  <c r="B19" i="10"/>
  <c r="C19" i="10"/>
  <c r="D19" i="10"/>
  <c r="E19" i="10"/>
  <c r="F19" i="10"/>
  <c r="G19" i="10"/>
  <c r="B20" i="10"/>
  <c r="C20" i="10"/>
  <c r="D20" i="10"/>
  <c r="E20" i="10"/>
  <c r="F20" i="10"/>
  <c r="G20" i="10"/>
  <c r="B21" i="10"/>
  <c r="C21" i="10"/>
  <c r="D21" i="10"/>
  <c r="E21" i="10"/>
  <c r="F21" i="10"/>
  <c r="G21" i="10"/>
  <c r="B22" i="10"/>
  <c r="C22" i="10"/>
  <c r="D22" i="10"/>
  <c r="E22" i="10"/>
  <c r="F22" i="10"/>
  <c r="G22" i="10"/>
  <c r="B23" i="10"/>
  <c r="C23" i="10"/>
  <c r="D23" i="10"/>
  <c r="E23" i="10"/>
  <c r="F23" i="10"/>
  <c r="G23" i="10"/>
  <c r="B24" i="10"/>
  <c r="C24" i="10"/>
  <c r="D24" i="10"/>
  <c r="E24" i="10"/>
  <c r="F24" i="10"/>
  <c r="G24" i="10"/>
  <c r="B25" i="10"/>
  <c r="C25" i="10"/>
  <c r="D25" i="10"/>
  <c r="E25" i="10"/>
  <c r="F25" i="10"/>
  <c r="G25" i="10"/>
  <c r="B26" i="10"/>
  <c r="C26" i="10"/>
  <c r="D26" i="10"/>
  <c r="E26" i="10"/>
  <c r="F26" i="10"/>
  <c r="G26" i="10"/>
  <c r="B27" i="10"/>
  <c r="C27" i="10"/>
  <c r="D27" i="10"/>
  <c r="E27" i="10"/>
  <c r="F27" i="10"/>
  <c r="G27" i="10"/>
  <c r="B28" i="10"/>
  <c r="C28" i="10"/>
  <c r="D28" i="10"/>
  <c r="E28" i="10"/>
  <c r="F28" i="10"/>
  <c r="G28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B40" i="10"/>
  <c r="C40" i="10"/>
  <c r="D40" i="10"/>
  <c r="E40" i="10"/>
  <c r="F40" i="10"/>
  <c r="G40" i="10"/>
  <c r="B41" i="10"/>
  <c r="C41" i="10"/>
  <c r="D41" i="10"/>
  <c r="E41" i="10"/>
  <c r="F41" i="10"/>
  <c r="G41" i="10"/>
  <c r="B42" i="10"/>
  <c r="C42" i="10"/>
  <c r="D42" i="10"/>
  <c r="E42" i="10"/>
  <c r="F42" i="10"/>
  <c r="G42" i="10"/>
  <c r="B43" i="10"/>
  <c r="C43" i="10"/>
  <c r="D43" i="10"/>
  <c r="E43" i="10"/>
  <c r="F43" i="10"/>
  <c r="G43" i="10"/>
  <c r="B44" i="10"/>
  <c r="C44" i="10"/>
  <c r="D44" i="10"/>
  <c r="E44" i="10"/>
  <c r="F44" i="10"/>
  <c r="G44" i="10"/>
  <c r="B45" i="10"/>
  <c r="C45" i="10"/>
  <c r="D45" i="10"/>
  <c r="E45" i="10"/>
  <c r="F45" i="10"/>
  <c r="G45" i="10"/>
  <c r="B46" i="10"/>
  <c r="C46" i="10"/>
  <c r="D46" i="10"/>
  <c r="E46" i="10"/>
  <c r="F46" i="10"/>
  <c r="G46" i="10"/>
  <c r="B47" i="10"/>
  <c r="C47" i="10"/>
  <c r="D47" i="10"/>
  <c r="E47" i="10"/>
  <c r="F47" i="10"/>
  <c r="G47" i="10"/>
  <c r="B48" i="10"/>
  <c r="C48" i="10"/>
  <c r="D48" i="10"/>
  <c r="E48" i="10"/>
  <c r="F48" i="10"/>
  <c r="G48" i="10"/>
  <c r="B49" i="10"/>
  <c r="C49" i="10"/>
  <c r="D49" i="10"/>
  <c r="E49" i="10"/>
  <c r="F49" i="10"/>
  <c r="G49" i="10"/>
  <c r="B50" i="10"/>
  <c r="C50" i="10"/>
  <c r="D50" i="10"/>
  <c r="E50" i="10"/>
  <c r="F50" i="10"/>
  <c r="G50" i="10"/>
  <c r="B51" i="10"/>
  <c r="C51" i="10"/>
  <c r="D51" i="10"/>
  <c r="E51" i="10"/>
  <c r="F51" i="10"/>
  <c r="G51" i="10"/>
  <c r="B52" i="10"/>
  <c r="C52" i="10"/>
  <c r="D52" i="10"/>
  <c r="E52" i="10"/>
  <c r="F52" i="10"/>
  <c r="G52" i="10"/>
  <c r="B53" i="10"/>
  <c r="C53" i="10"/>
  <c r="D53" i="10"/>
  <c r="E53" i="10"/>
  <c r="F53" i="10"/>
  <c r="G53" i="10"/>
  <c r="B54" i="10"/>
  <c r="C54" i="10"/>
  <c r="D54" i="10"/>
  <c r="E54" i="10"/>
  <c r="F54" i="10"/>
  <c r="G54" i="10"/>
  <c r="B55" i="10"/>
  <c r="C55" i="10"/>
  <c r="D55" i="10"/>
  <c r="E55" i="10"/>
  <c r="F55" i="10"/>
  <c r="G55" i="10"/>
  <c r="B56" i="10"/>
  <c r="C56" i="10"/>
  <c r="D56" i="10"/>
  <c r="E56" i="10"/>
  <c r="F56" i="10"/>
  <c r="G56" i="10"/>
  <c r="B57" i="10"/>
  <c r="C57" i="10"/>
  <c r="D57" i="10"/>
  <c r="E57" i="10"/>
  <c r="F57" i="10"/>
  <c r="G57" i="10"/>
  <c r="B58" i="10"/>
  <c r="C58" i="10"/>
  <c r="D58" i="10"/>
  <c r="E58" i="10"/>
  <c r="F58" i="10"/>
  <c r="G58" i="10"/>
  <c r="B59" i="10"/>
  <c r="C59" i="10"/>
  <c r="D59" i="10"/>
  <c r="E59" i="10"/>
  <c r="F59" i="10"/>
  <c r="G59" i="10"/>
  <c r="B60" i="10"/>
  <c r="C60" i="10"/>
  <c r="D60" i="10"/>
  <c r="E60" i="10"/>
  <c r="F60" i="10"/>
  <c r="G60" i="10"/>
  <c r="B61" i="10"/>
  <c r="C61" i="10"/>
  <c r="D61" i="10"/>
  <c r="E61" i="10"/>
  <c r="F61" i="10"/>
  <c r="G61" i="10"/>
  <c r="B62" i="10"/>
  <c r="C62" i="10"/>
  <c r="D62" i="10"/>
  <c r="E62" i="10"/>
  <c r="F62" i="10"/>
  <c r="G62" i="10"/>
  <c r="B63" i="10"/>
  <c r="C63" i="10"/>
  <c r="D63" i="10"/>
  <c r="E63" i="10"/>
  <c r="F63" i="10"/>
  <c r="G63" i="10"/>
  <c r="B64" i="10"/>
  <c r="C64" i="10"/>
  <c r="D64" i="10"/>
  <c r="E64" i="10"/>
  <c r="F64" i="10"/>
  <c r="G64" i="10"/>
  <c r="B65" i="10"/>
  <c r="C65" i="10"/>
  <c r="D65" i="10"/>
  <c r="E65" i="10"/>
  <c r="F65" i="10"/>
  <c r="G65" i="10"/>
  <c r="B66" i="10"/>
  <c r="C66" i="10"/>
  <c r="D66" i="10"/>
  <c r="E66" i="10"/>
  <c r="F66" i="10"/>
  <c r="G66" i="10"/>
  <c r="B67" i="10"/>
  <c r="C67" i="10"/>
  <c r="D67" i="10"/>
  <c r="E67" i="10"/>
  <c r="F67" i="10"/>
  <c r="G67" i="10"/>
  <c r="B68" i="10"/>
  <c r="C68" i="10"/>
  <c r="D68" i="10"/>
  <c r="E68" i="10"/>
  <c r="F68" i="10"/>
  <c r="G68" i="10"/>
  <c r="B69" i="10"/>
  <c r="C69" i="10"/>
  <c r="D69" i="10"/>
  <c r="E69" i="10"/>
  <c r="F69" i="10"/>
  <c r="G69" i="10"/>
  <c r="B70" i="10"/>
  <c r="C70" i="10"/>
  <c r="D70" i="10"/>
  <c r="E70" i="10"/>
  <c r="F70" i="10"/>
  <c r="G70" i="10"/>
  <c r="B71" i="10"/>
  <c r="C71" i="10"/>
  <c r="D71" i="10"/>
  <c r="E71" i="10"/>
  <c r="F71" i="10"/>
  <c r="G71" i="10"/>
  <c r="B72" i="10"/>
  <c r="C72" i="10"/>
  <c r="D72" i="10"/>
  <c r="E72" i="10"/>
  <c r="F72" i="10"/>
  <c r="G72" i="10"/>
  <c r="G6" i="10"/>
  <c r="F6" i="10"/>
  <c r="E6" i="10"/>
  <c r="D6" i="10"/>
  <c r="C6" i="10"/>
  <c r="B6" i="10"/>
  <c r="C53" i="19" l="1"/>
  <c r="E53" i="19" s="1"/>
  <c r="F53" i="19" s="1"/>
  <c r="O56" i="10" s="1"/>
  <c r="C55" i="19"/>
  <c r="E55" i="19" s="1"/>
  <c r="F55" i="19" s="1"/>
  <c r="O58" i="10" s="1"/>
  <c r="C36" i="19"/>
  <c r="E36" i="19" s="1"/>
  <c r="F36" i="19" s="1"/>
  <c r="O39" i="10" s="1"/>
  <c r="C66" i="19"/>
  <c r="E66" i="19" s="1"/>
  <c r="F66" i="19" s="1"/>
  <c r="O69" i="10" s="1"/>
  <c r="C43" i="19"/>
  <c r="E43" i="19" s="1"/>
  <c r="F43" i="19" s="1"/>
  <c r="O46" i="10" s="1"/>
  <c r="C27" i="19"/>
  <c r="E27" i="19" s="1"/>
  <c r="F27" i="19" s="1"/>
  <c r="O30" i="10" s="1"/>
  <c r="C47" i="19"/>
  <c r="E47" i="19" s="1"/>
  <c r="F47" i="19" s="1"/>
  <c r="O50" i="10" s="1"/>
  <c r="C30" i="19"/>
  <c r="E30" i="19" s="1"/>
  <c r="F30" i="19" s="1"/>
  <c r="O33" i="10" s="1"/>
  <c r="C22" i="19"/>
  <c r="E22" i="19" s="1"/>
  <c r="F22" i="19" s="1"/>
  <c r="O25" i="10" s="1"/>
  <c r="C6" i="19"/>
  <c r="E6" i="19" s="1"/>
  <c r="F6" i="19" s="1"/>
  <c r="O9" i="10" s="1"/>
  <c r="C20" i="19"/>
  <c r="E20" i="19" s="1"/>
  <c r="F20" i="19" s="1"/>
  <c r="O23" i="10" s="1"/>
  <c r="C37" i="19"/>
  <c r="E37" i="19" s="1"/>
  <c r="F37" i="19" s="1"/>
  <c r="O40" i="10" s="1"/>
  <c r="C23" i="19"/>
  <c r="E23" i="19" s="1"/>
  <c r="F23" i="19" s="1"/>
  <c r="O26" i="10" s="1"/>
  <c r="C19" i="19"/>
  <c r="E19" i="19" s="1"/>
  <c r="F19" i="19" s="1"/>
  <c r="O22" i="10" s="1"/>
  <c r="C11" i="19"/>
  <c r="E11" i="19" s="1"/>
  <c r="F11" i="19" s="1"/>
  <c r="O14" i="10" s="1"/>
  <c r="C7" i="19"/>
  <c r="E7" i="19" s="1"/>
  <c r="F7" i="19" s="1"/>
  <c r="O10" i="10" s="1"/>
  <c r="C68" i="18"/>
  <c r="E68" i="18" s="1"/>
  <c r="F68" i="18" s="1"/>
  <c r="N71" i="10" s="1"/>
  <c r="C65" i="16"/>
  <c r="E65" i="16" s="1"/>
  <c r="F65" i="16" s="1"/>
  <c r="L68" i="10" s="1"/>
  <c r="C63" i="15"/>
  <c r="E63" i="15" s="1"/>
  <c r="F63" i="15" s="1"/>
  <c r="K66" i="10" s="1"/>
  <c r="C4" i="15"/>
  <c r="E4" i="15" s="1"/>
  <c r="F4" i="15" s="1"/>
  <c r="K7" i="10" s="1"/>
  <c r="C68" i="15"/>
  <c r="E68" i="15" s="1"/>
  <c r="F68" i="15" s="1"/>
  <c r="K71" i="10" s="1"/>
  <c r="C22" i="15"/>
  <c r="E22" i="15" s="1"/>
  <c r="F22" i="15" s="1"/>
  <c r="K25" i="10" s="1"/>
  <c r="C27" i="15"/>
  <c r="E27" i="15" s="1"/>
  <c r="F27" i="15" s="1"/>
  <c r="K30" i="10" s="1"/>
  <c r="C24" i="15"/>
  <c r="E24" i="15" s="1"/>
  <c r="F24" i="15" s="1"/>
  <c r="K27" i="10" s="1"/>
  <c r="C37" i="15"/>
  <c r="E37" i="15" s="1"/>
  <c r="F37" i="15" s="1"/>
  <c r="K40" i="10" s="1"/>
  <c r="C3" i="17"/>
  <c r="E3" i="17" s="1"/>
  <c r="F3" i="17" s="1"/>
  <c r="M6" i="10" s="1"/>
  <c r="C6" i="12"/>
  <c r="E6" i="12" s="1"/>
  <c r="F6" i="12" s="1"/>
  <c r="J9" i="10" s="1"/>
  <c r="J73" i="10" s="1"/>
  <c r="C21" i="19"/>
  <c r="E21" i="19" s="1"/>
  <c r="F21" i="19" s="1"/>
  <c r="O24" i="10" s="1"/>
  <c r="C29" i="19"/>
  <c r="E29" i="19" s="1"/>
  <c r="F29" i="19" s="1"/>
  <c r="O32" i="10" s="1"/>
  <c r="C53" i="17"/>
  <c r="E53" i="17" s="1"/>
  <c r="F53" i="17" s="1"/>
  <c r="M56" i="10" s="1"/>
  <c r="C13" i="19"/>
  <c r="E13" i="19" s="1"/>
  <c r="F13" i="19" s="1"/>
  <c r="O16" i="10" s="1"/>
  <c r="C49" i="17"/>
  <c r="E49" i="17" s="1"/>
  <c r="F49" i="17" s="1"/>
  <c r="M52" i="10" s="1"/>
  <c r="C62" i="17"/>
  <c r="E62" i="17" s="1"/>
  <c r="F62" i="17" s="1"/>
  <c r="M65" i="10" s="1"/>
  <c r="C5" i="17"/>
  <c r="E5" i="17" s="1"/>
  <c r="F5" i="17" s="1"/>
  <c r="M8" i="10" s="1"/>
  <c r="C51" i="17"/>
  <c r="E51" i="17" s="1"/>
  <c r="F51" i="17" s="1"/>
  <c r="M54" i="10" s="1"/>
  <c r="C58" i="17"/>
  <c r="E58" i="17" s="1"/>
  <c r="F58" i="17" s="1"/>
  <c r="M61" i="10" s="1"/>
  <c r="C10" i="17"/>
  <c r="E10" i="17" s="1"/>
  <c r="F10" i="17" s="1"/>
  <c r="M13" i="10" s="1"/>
  <c r="C37" i="18"/>
  <c r="E37" i="18" s="1"/>
  <c r="F37" i="18" s="1"/>
  <c r="N40" i="10" s="1"/>
  <c r="C46" i="19"/>
  <c r="E46" i="19" s="1"/>
  <c r="F46" i="19" s="1"/>
  <c r="O49" i="10" s="1"/>
  <c r="C69" i="17"/>
  <c r="E69" i="17" s="1"/>
  <c r="F69" i="17" s="1"/>
  <c r="M72" i="10" s="1"/>
  <c r="C67" i="17"/>
  <c r="E67" i="17" s="1"/>
  <c r="F67" i="17" s="1"/>
  <c r="M70" i="10" s="1"/>
  <c r="C30" i="17"/>
  <c r="E30" i="17" s="1"/>
  <c r="F30" i="17" s="1"/>
  <c r="M33" i="10" s="1"/>
  <c r="C26" i="17"/>
  <c r="E26" i="17" s="1"/>
  <c r="F26" i="17" s="1"/>
  <c r="M29" i="10" s="1"/>
  <c r="C31" i="17"/>
  <c r="E31" i="17" s="1"/>
  <c r="F31" i="17" s="1"/>
  <c r="M34" i="10" s="1"/>
  <c r="C25" i="18"/>
  <c r="E25" i="18" s="1"/>
  <c r="F25" i="18" s="1"/>
  <c r="N28" i="10" s="1"/>
  <c r="C41" i="16"/>
  <c r="E41" i="16" s="1"/>
  <c r="F41" i="16" s="1"/>
  <c r="L44" i="10" s="1"/>
  <c r="C56" i="15"/>
  <c r="E56" i="15" s="1"/>
  <c r="F56" i="15" s="1"/>
  <c r="K59" i="10" s="1"/>
  <c r="C61" i="15"/>
  <c r="E61" i="15" s="1"/>
  <c r="F61" i="15" s="1"/>
  <c r="K64" i="10" s="1"/>
  <c r="C38" i="15"/>
  <c r="E38" i="15" s="1"/>
  <c r="F38" i="15" s="1"/>
  <c r="K41" i="10" s="1"/>
  <c r="C18" i="15"/>
  <c r="E18" i="15" s="1"/>
  <c r="F18" i="15" s="1"/>
  <c r="K21" i="10" s="1"/>
  <c r="C47" i="15"/>
  <c r="E47" i="15" s="1"/>
  <c r="F47" i="15" s="1"/>
  <c r="K50" i="10" s="1"/>
  <c r="C16" i="16"/>
  <c r="E16" i="16" s="1"/>
  <c r="F16" i="16" s="1"/>
  <c r="L19" i="10" s="1"/>
  <c r="C16" i="19"/>
  <c r="E16" i="19" s="1"/>
  <c r="F16" i="19" s="1"/>
  <c r="O19" i="10" s="1"/>
  <c r="C56" i="19"/>
  <c r="E56" i="19" s="1"/>
  <c r="F56" i="19" s="1"/>
  <c r="O59" i="10" s="1"/>
  <c r="C15" i="19"/>
  <c r="E15" i="19" s="1"/>
  <c r="F15" i="19" s="1"/>
  <c r="O18" i="10" s="1"/>
  <c r="C9" i="19"/>
  <c r="E9" i="19" s="1"/>
  <c r="F9" i="19" s="1"/>
  <c r="O12" i="10" s="1"/>
  <c r="C36" i="15"/>
  <c r="E36" i="15" s="1"/>
  <c r="F36" i="15" s="1"/>
  <c r="K39" i="10" s="1"/>
  <c r="C34" i="15"/>
  <c r="E34" i="15" s="1"/>
  <c r="F34" i="15" s="1"/>
  <c r="K37" i="10" s="1"/>
  <c r="C13" i="15"/>
  <c r="E13" i="15" s="1"/>
  <c r="F13" i="15" s="1"/>
  <c r="K16" i="10" s="1"/>
  <c r="C33" i="15"/>
  <c r="E33" i="15" s="1"/>
  <c r="F33" i="15" s="1"/>
  <c r="K36" i="10" s="1"/>
  <c r="C8" i="16"/>
  <c r="E8" i="16" s="1"/>
  <c r="F8" i="16" s="1"/>
  <c r="L11" i="10" s="1"/>
  <c r="C37" i="16"/>
  <c r="E37" i="16" s="1"/>
  <c r="F37" i="16" s="1"/>
  <c r="L40" i="10" s="1"/>
  <c r="C12" i="16"/>
  <c r="E12" i="16" s="1"/>
  <c r="F12" i="16" s="1"/>
  <c r="L15" i="10" s="1"/>
  <c r="C23" i="16"/>
  <c r="E23" i="16" s="1"/>
  <c r="F23" i="16" s="1"/>
  <c r="L26" i="10" s="1"/>
  <c r="C52" i="15"/>
  <c r="E52" i="15" s="1"/>
  <c r="F52" i="15" s="1"/>
  <c r="K55" i="10" s="1"/>
  <c r="C20" i="15"/>
  <c r="E20" i="15" s="1"/>
  <c r="F20" i="15" s="1"/>
  <c r="K23" i="10" s="1"/>
  <c r="C57" i="15"/>
  <c r="E57" i="15" s="1"/>
  <c r="F57" i="15" s="1"/>
  <c r="K60" i="10" s="1"/>
  <c r="C55" i="15"/>
  <c r="E55" i="15" s="1"/>
  <c r="F55" i="15" s="1"/>
  <c r="K58" i="10" s="1"/>
  <c r="C54" i="15"/>
  <c r="E54" i="15" s="1"/>
  <c r="F54" i="15" s="1"/>
  <c r="K57" i="10" s="1"/>
  <c r="C25" i="15"/>
  <c r="E25" i="15" s="1"/>
  <c r="F25" i="15" s="1"/>
  <c r="K28" i="10" s="1"/>
  <c r="C19" i="15"/>
  <c r="E19" i="15" s="1"/>
  <c r="F19" i="15" s="1"/>
  <c r="K22" i="10" s="1"/>
  <c r="C6" i="15"/>
  <c r="E6" i="15" s="1"/>
  <c r="F6" i="15" s="1"/>
  <c r="K9" i="10" s="1"/>
  <c r="C15" i="15"/>
  <c r="E15" i="15" s="1"/>
  <c r="F15" i="15" s="1"/>
  <c r="K18" i="10" s="1"/>
  <c r="C55" i="16"/>
  <c r="E55" i="16" s="1"/>
  <c r="F55" i="16" s="1"/>
  <c r="L58" i="10" s="1"/>
  <c r="C21" i="16"/>
  <c r="E21" i="16" s="1"/>
  <c r="F21" i="16" s="1"/>
  <c r="L24" i="10" s="1"/>
  <c r="C20" i="16"/>
  <c r="E20" i="16" s="1"/>
  <c r="F20" i="16" s="1"/>
  <c r="L23" i="10" s="1"/>
  <c r="C26" i="16"/>
  <c r="E26" i="16" s="1"/>
  <c r="F26" i="16" s="1"/>
  <c r="L29" i="10" s="1"/>
  <c r="C68" i="16"/>
  <c r="E68" i="16" s="1"/>
  <c r="F68" i="16" s="1"/>
  <c r="L71" i="10" s="1"/>
  <c r="C40" i="15"/>
  <c r="E40" i="15" s="1"/>
  <c r="F40" i="15" s="1"/>
  <c r="K43" i="10" s="1"/>
  <c r="C8" i="15"/>
  <c r="E8" i="15" s="1"/>
  <c r="F8" i="15" s="1"/>
  <c r="K11" i="10" s="1"/>
  <c r="C50" i="15"/>
  <c r="E50" i="15" s="1"/>
  <c r="F50" i="15" s="1"/>
  <c r="K53" i="10" s="1"/>
  <c r="C49" i="15"/>
  <c r="E49" i="15" s="1"/>
  <c r="F49" i="15" s="1"/>
  <c r="K52" i="10" s="1"/>
  <c r="C62" i="15"/>
  <c r="E62" i="15" s="1"/>
  <c r="F62" i="15" s="1"/>
  <c r="K65" i="10" s="1"/>
  <c r="C9" i="15"/>
  <c r="E9" i="15" s="1"/>
  <c r="F9" i="15" s="1"/>
  <c r="K12" i="10" s="1"/>
  <c r="C43" i="15"/>
  <c r="E43" i="15" s="1"/>
  <c r="F43" i="15" s="1"/>
  <c r="K46" i="10" s="1"/>
  <c r="C10" i="15"/>
  <c r="E10" i="15" s="1"/>
  <c r="F10" i="15" s="1"/>
  <c r="K13" i="10" s="1"/>
  <c r="C44" i="16"/>
  <c r="E44" i="16" s="1"/>
  <c r="F44" i="16" s="1"/>
  <c r="L47" i="10" s="1"/>
  <c r="C5" i="16"/>
  <c r="E5" i="16" s="1"/>
  <c r="F5" i="16" s="1"/>
  <c r="L8" i="10" s="1"/>
  <c r="C40" i="16"/>
  <c r="E40" i="16" s="1"/>
  <c r="F40" i="16" s="1"/>
  <c r="L43" i="10" s="1"/>
  <c r="C10" i="16"/>
  <c r="E10" i="16" s="1"/>
  <c r="F10" i="16" s="1"/>
  <c r="L13" i="10" s="1"/>
  <c r="C61" i="16"/>
  <c r="E61" i="16" s="1"/>
  <c r="F61" i="16" s="1"/>
  <c r="L64" i="10" s="1"/>
  <c r="C52" i="16"/>
  <c r="E52" i="16" s="1"/>
  <c r="F52" i="16" s="1"/>
  <c r="L55" i="10" s="1"/>
  <c r="C66" i="16"/>
  <c r="E66" i="16" s="1"/>
  <c r="F66" i="16" s="1"/>
  <c r="L69" i="10" s="1"/>
  <c r="C33" i="16"/>
  <c r="E33" i="16" s="1"/>
  <c r="F33" i="16" s="1"/>
  <c r="L36" i="10" s="1"/>
  <c r="C48" i="16"/>
  <c r="E48" i="16" s="1"/>
  <c r="F48" i="16" s="1"/>
  <c r="L51" i="10" s="1"/>
  <c r="C59" i="16"/>
  <c r="E59" i="16" s="1"/>
  <c r="F59" i="16" s="1"/>
  <c r="L62" i="10" s="1"/>
  <c r="C35" i="16"/>
  <c r="E35" i="16" s="1"/>
  <c r="F35" i="16" s="1"/>
  <c r="L38" i="10" s="1"/>
  <c r="C18" i="16"/>
  <c r="E18" i="16" s="1"/>
  <c r="F18" i="16" s="1"/>
  <c r="L21" i="10" s="1"/>
  <c r="C64" i="15"/>
  <c r="E64" i="15" s="1"/>
  <c r="F64" i="15" s="1"/>
  <c r="K67" i="10" s="1"/>
  <c r="C48" i="15"/>
  <c r="E48" i="15" s="1"/>
  <c r="F48" i="15" s="1"/>
  <c r="K51" i="10" s="1"/>
  <c r="C32" i="15"/>
  <c r="E32" i="15" s="1"/>
  <c r="F32" i="15" s="1"/>
  <c r="K35" i="10" s="1"/>
  <c r="C16" i="15"/>
  <c r="E16" i="15" s="1"/>
  <c r="F16" i="15" s="1"/>
  <c r="K19" i="10" s="1"/>
  <c r="C69" i="15"/>
  <c r="E69" i="15" s="1"/>
  <c r="F69" i="15" s="1"/>
  <c r="K72" i="10" s="1"/>
  <c r="C53" i="15"/>
  <c r="E53" i="15" s="1"/>
  <c r="F53" i="15" s="1"/>
  <c r="K56" i="10" s="1"/>
  <c r="C46" i="15"/>
  <c r="E46" i="15" s="1"/>
  <c r="F46" i="15" s="1"/>
  <c r="K49" i="10" s="1"/>
  <c r="C29" i="15"/>
  <c r="E29" i="15" s="1"/>
  <c r="F29" i="15" s="1"/>
  <c r="K32" i="10" s="1"/>
  <c r="C45" i="15"/>
  <c r="E45" i="15" s="1"/>
  <c r="F45" i="15" s="1"/>
  <c r="K48" i="10" s="1"/>
  <c r="C58" i="15"/>
  <c r="E58" i="15" s="1"/>
  <c r="F58" i="15" s="1"/>
  <c r="K61" i="10" s="1"/>
  <c r="C39" i="15"/>
  <c r="E39" i="15" s="1"/>
  <c r="F39" i="15" s="1"/>
  <c r="K42" i="10" s="1"/>
  <c r="C7" i="15"/>
  <c r="E7" i="15" s="1"/>
  <c r="F7" i="15" s="1"/>
  <c r="K10" i="10" s="1"/>
  <c r="C51" i="15"/>
  <c r="E51" i="15" s="1"/>
  <c r="F51" i="15" s="1"/>
  <c r="K54" i="10" s="1"/>
  <c r="C17" i="15"/>
  <c r="E17" i="15" s="1"/>
  <c r="F17" i="15" s="1"/>
  <c r="K20" i="10" s="1"/>
  <c r="C14" i="15"/>
  <c r="E14" i="15" s="1"/>
  <c r="F14" i="15" s="1"/>
  <c r="K17" i="10" s="1"/>
  <c r="C26" i="15"/>
  <c r="E26" i="15" s="1"/>
  <c r="F26" i="15" s="1"/>
  <c r="K29" i="10" s="1"/>
  <c r="C5" i="15"/>
  <c r="E5" i="15" s="1"/>
  <c r="F5" i="15" s="1"/>
  <c r="K8" i="10" s="1"/>
  <c r="C53" i="16"/>
  <c r="E53" i="16" s="1"/>
  <c r="F53" i="16" s="1"/>
  <c r="L56" i="10" s="1"/>
  <c r="C60" i="16"/>
  <c r="E60" i="16" s="1"/>
  <c r="F60" i="16" s="1"/>
  <c r="L63" i="10" s="1"/>
  <c r="C50" i="16"/>
  <c r="E50" i="16" s="1"/>
  <c r="F50" i="16" s="1"/>
  <c r="L53" i="10" s="1"/>
  <c r="C57" i="16"/>
  <c r="E57" i="16" s="1"/>
  <c r="F57" i="16" s="1"/>
  <c r="L60" i="10" s="1"/>
  <c r="C54" i="16"/>
  <c r="E54" i="16" s="1"/>
  <c r="F54" i="16" s="1"/>
  <c r="L57" i="10" s="1"/>
  <c r="C29" i="16"/>
  <c r="E29" i="16" s="1"/>
  <c r="F29" i="16" s="1"/>
  <c r="L32" i="10" s="1"/>
  <c r="C13" i="16"/>
  <c r="E13" i="16" s="1"/>
  <c r="F13" i="16" s="1"/>
  <c r="L16" i="10" s="1"/>
  <c r="C32" i="16"/>
  <c r="E32" i="16" s="1"/>
  <c r="F32" i="16" s="1"/>
  <c r="L35" i="10" s="1"/>
  <c r="C39" i="16"/>
  <c r="E39" i="16" s="1"/>
  <c r="F39" i="16" s="1"/>
  <c r="L42" i="10" s="1"/>
  <c r="C36" i="16"/>
  <c r="E36" i="16" s="1"/>
  <c r="F36" i="16" s="1"/>
  <c r="L39" i="10" s="1"/>
  <c r="C4" i="16"/>
  <c r="E4" i="16" s="1"/>
  <c r="F4" i="16" s="1"/>
  <c r="L7" i="10" s="1"/>
  <c r="C24" i="16"/>
  <c r="E24" i="16" s="1"/>
  <c r="F24" i="16" s="1"/>
  <c r="L27" i="10" s="1"/>
  <c r="C51" i="16"/>
  <c r="E51" i="16" s="1"/>
  <c r="F51" i="16" s="1"/>
  <c r="L54" i="10" s="1"/>
  <c r="C7" i="16"/>
  <c r="E7" i="16" s="1"/>
  <c r="F7" i="16" s="1"/>
  <c r="L10" i="10" s="1"/>
  <c r="C14" i="16"/>
  <c r="E14" i="16" s="1"/>
  <c r="F14" i="16" s="1"/>
  <c r="L17" i="10" s="1"/>
  <c r="C22" i="16"/>
  <c r="E22" i="16" s="1"/>
  <c r="F22" i="16" s="1"/>
  <c r="L25" i="10" s="1"/>
  <c r="C64" i="16"/>
  <c r="E64" i="16" s="1"/>
  <c r="F64" i="16" s="1"/>
  <c r="L67" i="10" s="1"/>
  <c r="C42" i="16"/>
  <c r="E42" i="16" s="1"/>
  <c r="F42" i="16" s="1"/>
  <c r="L45" i="10" s="1"/>
  <c r="C17" i="16"/>
  <c r="E17" i="16" s="1"/>
  <c r="F17" i="16" s="1"/>
  <c r="L20" i="10" s="1"/>
  <c r="C11" i="16"/>
  <c r="E11" i="16" s="1"/>
  <c r="F11" i="16" s="1"/>
  <c r="L14" i="10" s="1"/>
  <c r="C15" i="16"/>
  <c r="E15" i="16" s="1"/>
  <c r="F15" i="16" s="1"/>
  <c r="L18" i="10" s="1"/>
  <c r="C3" i="16"/>
  <c r="E3" i="16" s="1"/>
  <c r="F3" i="16" s="1"/>
  <c r="L6" i="10" s="1"/>
  <c r="C6" i="16"/>
  <c r="E6" i="16" s="1"/>
  <c r="F6" i="16" s="1"/>
  <c r="L9" i="10" s="1"/>
  <c r="C46" i="16"/>
  <c r="E46" i="16" s="1"/>
  <c r="F46" i="16" s="1"/>
  <c r="L49" i="10" s="1"/>
  <c r="C60" i="15"/>
  <c r="E60" i="15" s="1"/>
  <c r="F60" i="15" s="1"/>
  <c r="K63" i="10" s="1"/>
  <c r="C44" i="15"/>
  <c r="E44" i="15" s="1"/>
  <c r="F44" i="15" s="1"/>
  <c r="K47" i="10" s="1"/>
  <c r="C28" i="15"/>
  <c r="E28" i="15" s="1"/>
  <c r="F28" i="15" s="1"/>
  <c r="K31" i="10" s="1"/>
  <c r="C12" i="15"/>
  <c r="E12" i="15" s="1"/>
  <c r="F12" i="15" s="1"/>
  <c r="K15" i="10" s="1"/>
  <c r="C65" i="15"/>
  <c r="E65" i="15" s="1"/>
  <c r="F65" i="15" s="1"/>
  <c r="K68" i="10" s="1"/>
  <c r="C63" i="16"/>
  <c r="E63" i="16" s="1"/>
  <c r="F63" i="16" s="1"/>
  <c r="L66" i="10" s="1"/>
  <c r="C66" i="15"/>
  <c r="E66" i="15" s="1"/>
  <c r="F66" i="15" s="1"/>
  <c r="K69" i="10" s="1"/>
  <c r="C42" i="15"/>
  <c r="E42" i="15" s="1"/>
  <c r="F42" i="15" s="1"/>
  <c r="K45" i="10" s="1"/>
  <c r="C59" i="15"/>
  <c r="E59" i="15" s="1"/>
  <c r="F59" i="15" s="1"/>
  <c r="K62" i="10" s="1"/>
  <c r="C41" i="15"/>
  <c r="E41" i="15" s="1"/>
  <c r="F41" i="15" s="1"/>
  <c r="K44" i="10" s="1"/>
  <c r="C31" i="15"/>
  <c r="E31" i="15" s="1"/>
  <c r="F31" i="15" s="1"/>
  <c r="K34" i="10" s="1"/>
  <c r="C23" i="15"/>
  <c r="E23" i="15" s="1"/>
  <c r="F23" i="15" s="1"/>
  <c r="K26" i="10" s="1"/>
  <c r="C30" i="15"/>
  <c r="E30" i="15" s="1"/>
  <c r="F30" i="15" s="1"/>
  <c r="K33" i="10" s="1"/>
  <c r="C35" i="15"/>
  <c r="E35" i="15" s="1"/>
  <c r="F35" i="15" s="1"/>
  <c r="K38" i="10" s="1"/>
  <c r="C11" i="15"/>
  <c r="E11" i="15" s="1"/>
  <c r="F11" i="15" s="1"/>
  <c r="K14" i="10" s="1"/>
  <c r="C3" i="15"/>
  <c r="E3" i="15" s="1"/>
  <c r="F3" i="15" s="1"/>
  <c r="K6" i="10" s="1"/>
  <c r="C21" i="15"/>
  <c r="E21" i="15" s="1"/>
  <c r="F21" i="15" s="1"/>
  <c r="K24" i="10" s="1"/>
  <c r="C69" i="16"/>
  <c r="E69" i="16" s="1"/>
  <c r="F69" i="16" s="1"/>
  <c r="L72" i="10" s="1"/>
  <c r="C45" i="16"/>
  <c r="E45" i="16" s="1"/>
  <c r="F45" i="16" s="1"/>
  <c r="L48" i="10" s="1"/>
  <c r="C58" i="16"/>
  <c r="E58" i="16" s="1"/>
  <c r="F58" i="16" s="1"/>
  <c r="L61" i="10" s="1"/>
  <c r="C47" i="16"/>
  <c r="E47" i="16" s="1"/>
  <c r="F47" i="16" s="1"/>
  <c r="L50" i="10" s="1"/>
  <c r="C49" i="16"/>
  <c r="E49" i="16" s="1"/>
  <c r="F49" i="16" s="1"/>
  <c r="L52" i="10" s="1"/>
  <c r="C43" i="16"/>
  <c r="E43" i="16" s="1"/>
  <c r="F43" i="16" s="1"/>
  <c r="L46" i="10" s="1"/>
  <c r="C25" i="16"/>
  <c r="E25" i="16" s="1"/>
  <c r="F25" i="16" s="1"/>
  <c r="L28" i="10" s="1"/>
  <c r="C9" i="16"/>
  <c r="E9" i="16" s="1"/>
  <c r="F9" i="16" s="1"/>
  <c r="L12" i="10" s="1"/>
  <c r="C27" i="16"/>
  <c r="E27" i="16" s="1"/>
  <c r="F27" i="16" s="1"/>
  <c r="L30" i="10" s="1"/>
  <c r="C28" i="16"/>
  <c r="E28" i="16" s="1"/>
  <c r="F28" i="16" s="1"/>
  <c r="L31" i="10" s="1"/>
  <c r="C31" i="16"/>
  <c r="E31" i="16" s="1"/>
  <c r="F31" i="16" s="1"/>
  <c r="L34" i="10" s="1"/>
  <c r="C56" i="16"/>
  <c r="E56" i="16" s="1"/>
  <c r="F56" i="16" s="1"/>
  <c r="L59" i="10" s="1"/>
  <c r="C19" i="16"/>
  <c r="E19" i="16" s="1"/>
  <c r="F19" i="16" s="1"/>
  <c r="L22" i="10" s="1"/>
  <c r="C34" i="16"/>
  <c r="E34" i="16" s="1"/>
  <c r="F34" i="16" s="1"/>
  <c r="L37" i="10" s="1"/>
  <c r="C62" i="16"/>
  <c r="E62" i="16" s="1"/>
  <c r="F62" i="16" s="1"/>
  <c r="L65" i="10" s="1"/>
  <c r="C30" i="16"/>
  <c r="E30" i="16" s="1"/>
  <c r="F30" i="16" s="1"/>
  <c r="L33" i="10" s="1"/>
  <c r="C38" i="16"/>
  <c r="E38" i="16" s="1"/>
  <c r="F38" i="16" s="1"/>
  <c r="L41" i="10" s="1"/>
  <c r="C52" i="18"/>
  <c r="E52" i="18" s="1"/>
  <c r="F52" i="18" s="1"/>
  <c r="N55" i="10" s="1"/>
  <c r="C41" i="18"/>
  <c r="E41" i="18" s="1"/>
  <c r="F41" i="18" s="1"/>
  <c r="N44" i="10" s="1"/>
  <c r="C38" i="18"/>
  <c r="E38" i="18" s="1"/>
  <c r="F38" i="18" s="1"/>
  <c r="N41" i="10" s="1"/>
  <c r="C51" i="18"/>
  <c r="E51" i="18" s="1"/>
  <c r="F51" i="18" s="1"/>
  <c r="N54" i="10" s="1"/>
  <c r="C36" i="18"/>
  <c r="E36" i="18" s="1"/>
  <c r="F36" i="18" s="1"/>
  <c r="N39" i="10" s="1"/>
  <c r="C21" i="18"/>
  <c r="E21" i="18" s="1"/>
  <c r="F21" i="18" s="1"/>
  <c r="N24" i="10" s="1"/>
  <c r="C26" i="18"/>
  <c r="E26" i="18" s="1"/>
  <c r="F26" i="18" s="1"/>
  <c r="N29" i="10" s="1"/>
  <c r="C35" i="18"/>
  <c r="E35" i="18" s="1"/>
  <c r="F35" i="18" s="1"/>
  <c r="N38" i="10" s="1"/>
  <c r="C69" i="18"/>
  <c r="E69" i="18" s="1"/>
  <c r="F69" i="18" s="1"/>
  <c r="N72" i="10" s="1"/>
  <c r="C7" i="18"/>
  <c r="E7" i="18" s="1"/>
  <c r="F7" i="18" s="1"/>
  <c r="N10" i="10" s="1"/>
  <c r="C49" i="18"/>
  <c r="E49" i="18" s="1"/>
  <c r="F49" i="18" s="1"/>
  <c r="N52" i="10" s="1"/>
  <c r="C63" i="18"/>
  <c r="E63" i="18" s="1"/>
  <c r="F63" i="18" s="1"/>
  <c r="N66" i="10" s="1"/>
  <c r="C47" i="18"/>
  <c r="E47" i="18" s="1"/>
  <c r="F47" i="18" s="1"/>
  <c r="N50" i="10" s="1"/>
  <c r="C31" i="18"/>
  <c r="E31" i="18" s="1"/>
  <c r="F31" i="18" s="1"/>
  <c r="N34" i="10" s="1"/>
  <c r="C64" i="18"/>
  <c r="E64" i="18" s="1"/>
  <c r="F64" i="18" s="1"/>
  <c r="N67" i="10" s="1"/>
  <c r="C48" i="18"/>
  <c r="E48" i="18" s="1"/>
  <c r="F48" i="18" s="1"/>
  <c r="N51" i="10" s="1"/>
  <c r="C32" i="18"/>
  <c r="E32" i="18" s="1"/>
  <c r="F32" i="18" s="1"/>
  <c r="N35" i="10" s="1"/>
  <c r="C40" i="17"/>
  <c r="E40" i="17" s="1"/>
  <c r="F40" i="17" s="1"/>
  <c r="M43" i="10" s="1"/>
  <c r="C36" i="17"/>
  <c r="E36" i="17" s="1"/>
  <c r="F36" i="17" s="1"/>
  <c r="M39" i="10" s="1"/>
  <c r="C20" i="17"/>
  <c r="E20" i="17" s="1"/>
  <c r="F20" i="17" s="1"/>
  <c r="M23" i="10" s="1"/>
  <c r="C7" i="17"/>
  <c r="E7" i="17" s="1"/>
  <c r="F7" i="17" s="1"/>
  <c r="M10" i="10" s="1"/>
  <c r="C58" i="18"/>
  <c r="E58" i="18" s="1"/>
  <c r="F58" i="18" s="1"/>
  <c r="N61" i="10" s="1"/>
  <c r="C62" i="18"/>
  <c r="E62" i="18" s="1"/>
  <c r="F62" i="18" s="1"/>
  <c r="N65" i="10" s="1"/>
  <c r="C66" i="18"/>
  <c r="E66" i="18" s="1"/>
  <c r="F66" i="18" s="1"/>
  <c r="N69" i="10" s="1"/>
  <c r="C18" i="18"/>
  <c r="E18" i="18" s="1"/>
  <c r="F18" i="18" s="1"/>
  <c r="N21" i="10" s="1"/>
  <c r="C4" i="18"/>
  <c r="E4" i="18" s="1"/>
  <c r="F4" i="18" s="1"/>
  <c r="N7" i="10" s="1"/>
  <c r="C16" i="18"/>
  <c r="E16" i="18" s="1"/>
  <c r="F16" i="18" s="1"/>
  <c r="N19" i="10" s="1"/>
  <c r="C29" i="18"/>
  <c r="E29" i="18" s="1"/>
  <c r="F29" i="18" s="1"/>
  <c r="N32" i="10" s="1"/>
  <c r="C17" i="18"/>
  <c r="E17" i="18" s="1"/>
  <c r="F17" i="18" s="1"/>
  <c r="N20" i="10" s="1"/>
  <c r="C65" i="18"/>
  <c r="E65" i="18" s="1"/>
  <c r="F65" i="18" s="1"/>
  <c r="N68" i="10" s="1"/>
  <c r="C59" i="18"/>
  <c r="E59" i="18" s="1"/>
  <c r="F59" i="18" s="1"/>
  <c r="N62" i="10" s="1"/>
  <c r="C43" i="18"/>
  <c r="E43" i="18" s="1"/>
  <c r="F43" i="18" s="1"/>
  <c r="N46" i="10" s="1"/>
  <c r="C27" i="18"/>
  <c r="E27" i="18" s="1"/>
  <c r="F27" i="18" s="1"/>
  <c r="N30" i="10" s="1"/>
  <c r="C60" i="18"/>
  <c r="E60" i="18" s="1"/>
  <c r="F60" i="18" s="1"/>
  <c r="N63" i="10" s="1"/>
  <c r="C44" i="18"/>
  <c r="E44" i="18" s="1"/>
  <c r="F44" i="18" s="1"/>
  <c r="N47" i="10" s="1"/>
  <c r="C28" i="18"/>
  <c r="E28" i="18" s="1"/>
  <c r="F28" i="18" s="1"/>
  <c r="N31" i="10" s="1"/>
  <c r="C53" i="18"/>
  <c r="E53" i="18" s="1"/>
  <c r="F53" i="18" s="1"/>
  <c r="N56" i="10" s="1"/>
  <c r="C57" i="18"/>
  <c r="E57" i="18" s="1"/>
  <c r="F57" i="18" s="1"/>
  <c r="N60" i="10" s="1"/>
  <c r="C50" i="18"/>
  <c r="E50" i="18" s="1"/>
  <c r="F50" i="18" s="1"/>
  <c r="N53" i="10" s="1"/>
  <c r="C14" i="18"/>
  <c r="E14" i="18" s="1"/>
  <c r="F14" i="18" s="1"/>
  <c r="N17" i="10" s="1"/>
  <c r="C45" i="18"/>
  <c r="E45" i="18" s="1"/>
  <c r="F45" i="18" s="1"/>
  <c r="N48" i="10" s="1"/>
  <c r="C12" i="18"/>
  <c r="E12" i="18" s="1"/>
  <c r="F12" i="18" s="1"/>
  <c r="N15" i="10" s="1"/>
  <c r="C22" i="18"/>
  <c r="E22" i="18" s="1"/>
  <c r="F22" i="18" s="1"/>
  <c r="N25" i="10" s="1"/>
  <c r="C3" i="18"/>
  <c r="E3" i="18" s="1"/>
  <c r="F3" i="18" s="1"/>
  <c r="N6" i="10" s="1"/>
  <c r="C5" i="18"/>
  <c r="E5" i="18" s="1"/>
  <c r="F5" i="18" s="1"/>
  <c r="N8" i="10" s="1"/>
  <c r="C55" i="18"/>
  <c r="E55" i="18" s="1"/>
  <c r="F55" i="18" s="1"/>
  <c r="N58" i="10" s="1"/>
  <c r="C39" i="18"/>
  <c r="E39" i="18" s="1"/>
  <c r="F39" i="18" s="1"/>
  <c r="N42" i="10" s="1"/>
  <c r="C23" i="18"/>
  <c r="E23" i="18" s="1"/>
  <c r="F23" i="18" s="1"/>
  <c r="N26" i="10" s="1"/>
  <c r="C56" i="18"/>
  <c r="E56" i="18" s="1"/>
  <c r="F56" i="18" s="1"/>
  <c r="N59" i="10" s="1"/>
  <c r="C40" i="18"/>
  <c r="E40" i="18" s="1"/>
  <c r="F40" i="18" s="1"/>
  <c r="N43" i="10" s="1"/>
  <c r="C24" i="18"/>
  <c r="E24" i="18" s="1"/>
  <c r="F24" i="18" s="1"/>
  <c r="N27" i="10" s="1"/>
  <c r="C42" i="18"/>
  <c r="E42" i="18" s="1"/>
  <c r="F42" i="18" s="1"/>
  <c r="N45" i="10" s="1"/>
  <c r="C46" i="18"/>
  <c r="E46" i="18" s="1"/>
  <c r="F46" i="18" s="1"/>
  <c r="N49" i="10" s="1"/>
  <c r="C34" i="18"/>
  <c r="E34" i="18" s="1"/>
  <c r="F34" i="18" s="1"/>
  <c r="N37" i="10" s="1"/>
  <c r="C10" i="18"/>
  <c r="E10" i="18" s="1"/>
  <c r="F10" i="18" s="1"/>
  <c r="N13" i="10" s="1"/>
  <c r="C30" i="18"/>
  <c r="E30" i="18" s="1"/>
  <c r="F30" i="18" s="1"/>
  <c r="N33" i="10" s="1"/>
  <c r="C6" i="18"/>
  <c r="E6" i="18" s="1"/>
  <c r="F6" i="18" s="1"/>
  <c r="N9" i="10" s="1"/>
  <c r="C11" i="18"/>
  <c r="E11" i="18" s="1"/>
  <c r="F11" i="18" s="1"/>
  <c r="N14" i="10" s="1"/>
  <c r="C8" i="18"/>
  <c r="E8" i="18" s="1"/>
  <c r="F8" i="18" s="1"/>
  <c r="N11" i="10" s="1"/>
  <c r="C13" i="18"/>
  <c r="E13" i="18" s="1"/>
  <c r="F13" i="18" s="1"/>
  <c r="N16" i="10" s="1"/>
  <c r="C59" i="17"/>
  <c r="E59" i="17" s="1"/>
  <c r="F59" i="17" s="1"/>
  <c r="M62" i="10" s="1"/>
  <c r="C48" i="17"/>
  <c r="E48" i="17" s="1"/>
  <c r="F48" i="17" s="1"/>
  <c r="M51" i="10" s="1"/>
  <c r="C38" i="17"/>
  <c r="E38" i="17" s="1"/>
  <c r="F38" i="17" s="1"/>
  <c r="M41" i="10" s="1"/>
  <c r="C27" i="17"/>
  <c r="E27" i="17" s="1"/>
  <c r="F27" i="17" s="1"/>
  <c r="M30" i="10" s="1"/>
  <c r="C45" i="17"/>
  <c r="E45" i="17" s="1"/>
  <c r="F45" i="17" s="1"/>
  <c r="M48" i="10" s="1"/>
  <c r="C60" i="17"/>
  <c r="E60" i="17" s="1"/>
  <c r="F60" i="17" s="1"/>
  <c r="M63" i="10" s="1"/>
  <c r="C28" i="17"/>
  <c r="E28" i="17" s="1"/>
  <c r="F28" i="17" s="1"/>
  <c r="M31" i="10" s="1"/>
  <c r="C50" i="17"/>
  <c r="E50" i="17" s="1"/>
  <c r="F50" i="17" s="1"/>
  <c r="M53" i="10" s="1"/>
  <c r="C21" i="17"/>
  <c r="E21" i="17" s="1"/>
  <c r="F21" i="17" s="1"/>
  <c r="M24" i="10" s="1"/>
  <c r="C41" i="17"/>
  <c r="E41" i="17" s="1"/>
  <c r="F41" i="17" s="1"/>
  <c r="M44" i="10" s="1"/>
  <c r="C17" i="17"/>
  <c r="E17" i="17" s="1"/>
  <c r="F17" i="17" s="1"/>
  <c r="M20" i="10" s="1"/>
  <c r="C6" i="17"/>
  <c r="E6" i="17" s="1"/>
  <c r="F6" i="17" s="1"/>
  <c r="M9" i="10" s="1"/>
  <c r="C55" i="17"/>
  <c r="E55" i="17" s="1"/>
  <c r="F55" i="17" s="1"/>
  <c r="M58" i="10" s="1"/>
  <c r="C63" i="17"/>
  <c r="E63" i="17" s="1"/>
  <c r="F63" i="17" s="1"/>
  <c r="M66" i="10" s="1"/>
  <c r="C12" i="17"/>
  <c r="E12" i="17" s="1"/>
  <c r="F12" i="17" s="1"/>
  <c r="M15" i="10" s="1"/>
  <c r="C8" i="17"/>
  <c r="E8" i="17" s="1"/>
  <c r="F8" i="17" s="1"/>
  <c r="M11" i="10" s="1"/>
  <c r="C68" i="17"/>
  <c r="E68" i="17" s="1"/>
  <c r="F68" i="17" s="1"/>
  <c r="M71" i="10" s="1"/>
  <c r="C56" i="17"/>
  <c r="E56" i="17" s="1"/>
  <c r="F56" i="17" s="1"/>
  <c r="M59" i="10" s="1"/>
  <c r="C46" i="17"/>
  <c r="E46" i="17" s="1"/>
  <c r="F46" i="17" s="1"/>
  <c r="M49" i="10" s="1"/>
  <c r="C35" i="17"/>
  <c r="E35" i="17" s="1"/>
  <c r="F35" i="17" s="1"/>
  <c r="M38" i="10" s="1"/>
  <c r="C24" i="17"/>
  <c r="E24" i="17" s="1"/>
  <c r="F24" i="17" s="1"/>
  <c r="M27" i="10" s="1"/>
  <c r="C37" i="17"/>
  <c r="E37" i="17" s="1"/>
  <c r="F37" i="17" s="1"/>
  <c r="M40" i="10" s="1"/>
  <c r="C52" i="17"/>
  <c r="E52" i="17" s="1"/>
  <c r="F52" i="17" s="1"/>
  <c r="M55" i="10" s="1"/>
  <c r="C22" i="17"/>
  <c r="E22" i="17" s="1"/>
  <c r="F22" i="17" s="1"/>
  <c r="M25" i="10" s="1"/>
  <c r="C42" i="17"/>
  <c r="E42" i="17" s="1"/>
  <c r="F42" i="17" s="1"/>
  <c r="M45" i="10" s="1"/>
  <c r="C65" i="17"/>
  <c r="E65" i="17" s="1"/>
  <c r="F65" i="17" s="1"/>
  <c r="M68" i="10" s="1"/>
  <c r="C33" i="17"/>
  <c r="E33" i="17" s="1"/>
  <c r="F33" i="17" s="1"/>
  <c r="M36" i="10" s="1"/>
  <c r="C13" i="17"/>
  <c r="E13" i="17" s="1"/>
  <c r="F13" i="17" s="1"/>
  <c r="M16" i="10" s="1"/>
  <c r="C18" i="17"/>
  <c r="E18" i="17" s="1"/>
  <c r="F18" i="17" s="1"/>
  <c r="M21" i="10" s="1"/>
  <c r="C11" i="17"/>
  <c r="E11" i="17" s="1"/>
  <c r="F11" i="17" s="1"/>
  <c r="M14" i="10" s="1"/>
  <c r="C4" i="17"/>
  <c r="E4" i="17" s="1"/>
  <c r="F4" i="17" s="1"/>
  <c r="M7" i="10" s="1"/>
  <c r="C39" i="17"/>
  <c r="E39" i="17" s="1"/>
  <c r="F39" i="17" s="1"/>
  <c r="M42" i="10" s="1"/>
  <c r="C19" i="17"/>
  <c r="E19" i="17" s="1"/>
  <c r="F19" i="17" s="1"/>
  <c r="M22" i="10" s="1"/>
  <c r="C64" i="17"/>
  <c r="E64" i="17" s="1"/>
  <c r="F64" i="17" s="1"/>
  <c r="M67" i="10" s="1"/>
  <c r="C54" i="17"/>
  <c r="E54" i="17" s="1"/>
  <c r="F54" i="17" s="1"/>
  <c r="M57" i="10" s="1"/>
  <c r="C43" i="17"/>
  <c r="E43" i="17" s="1"/>
  <c r="F43" i="17" s="1"/>
  <c r="M46" i="10" s="1"/>
  <c r="C32" i="17"/>
  <c r="E32" i="17" s="1"/>
  <c r="F32" i="17" s="1"/>
  <c r="M35" i="10" s="1"/>
  <c r="C61" i="17"/>
  <c r="E61" i="17" s="1"/>
  <c r="F61" i="17" s="1"/>
  <c r="M64" i="10" s="1"/>
  <c r="C29" i="17"/>
  <c r="E29" i="17" s="1"/>
  <c r="F29" i="17" s="1"/>
  <c r="M32" i="10" s="1"/>
  <c r="C44" i="17"/>
  <c r="E44" i="17" s="1"/>
  <c r="F44" i="17" s="1"/>
  <c r="M47" i="10" s="1"/>
  <c r="C66" i="17"/>
  <c r="E66" i="17" s="1"/>
  <c r="F66" i="17" s="1"/>
  <c r="M69" i="10" s="1"/>
  <c r="C34" i="17"/>
  <c r="E34" i="17" s="1"/>
  <c r="F34" i="17" s="1"/>
  <c r="M37" i="10" s="1"/>
  <c r="C57" i="17"/>
  <c r="E57" i="17" s="1"/>
  <c r="F57" i="17" s="1"/>
  <c r="M60" i="10" s="1"/>
  <c r="C25" i="17"/>
  <c r="E25" i="17" s="1"/>
  <c r="F25" i="17" s="1"/>
  <c r="M28" i="10" s="1"/>
  <c r="C9" i="17"/>
  <c r="E9" i="17" s="1"/>
  <c r="F9" i="17" s="1"/>
  <c r="M12" i="10" s="1"/>
  <c r="C14" i="17"/>
  <c r="E14" i="17" s="1"/>
  <c r="F14" i="17" s="1"/>
  <c r="M17" i="10" s="1"/>
  <c r="C16" i="17"/>
  <c r="E16" i="17" s="1"/>
  <c r="F16" i="17" s="1"/>
  <c r="M19" i="10" s="1"/>
  <c r="C23" i="17"/>
  <c r="E23" i="17" s="1"/>
  <c r="F23" i="17" s="1"/>
  <c r="M26" i="10" s="1"/>
  <c r="C15" i="17"/>
  <c r="E15" i="17" s="1"/>
  <c r="F15" i="17" s="1"/>
  <c r="M18" i="10" s="1"/>
  <c r="C61" i="18"/>
  <c r="E61" i="18" s="1"/>
  <c r="F61" i="18" s="1"/>
  <c r="N64" i="10" s="1"/>
  <c r="C19" i="18"/>
  <c r="E19" i="18" s="1"/>
  <c r="F19" i="18" s="1"/>
  <c r="N22" i="10" s="1"/>
  <c r="C54" i="18"/>
  <c r="E54" i="18" s="1"/>
  <c r="F54" i="18" s="1"/>
  <c r="N57" i="10" s="1"/>
  <c r="C15" i="18"/>
  <c r="E15" i="18" s="1"/>
  <c r="F15" i="18" s="1"/>
  <c r="N18" i="10" s="1"/>
  <c r="C20" i="18"/>
  <c r="E20" i="18" s="1"/>
  <c r="F20" i="18" s="1"/>
  <c r="N23" i="10" s="1"/>
  <c r="C9" i="18"/>
  <c r="E9" i="18" s="1"/>
  <c r="F9" i="18" s="1"/>
  <c r="N12" i="10" s="1"/>
  <c r="C24" i="11"/>
  <c r="E24" i="11" s="1"/>
  <c r="F24" i="11" s="1"/>
  <c r="I27" i="10" s="1"/>
  <c r="C40" i="11"/>
  <c r="E40" i="11" s="1"/>
  <c r="F40" i="11" s="1"/>
  <c r="I43" i="10" s="1"/>
  <c r="C8" i="11"/>
  <c r="E8" i="11" s="1"/>
  <c r="C56" i="11"/>
  <c r="E56" i="11" s="1"/>
  <c r="F56" i="11" s="1"/>
  <c r="I59" i="10" s="1"/>
  <c r="C11" i="11"/>
  <c r="E11" i="11" s="1"/>
  <c r="F11" i="11" s="1"/>
  <c r="I14" i="10" s="1"/>
  <c r="C27" i="11"/>
  <c r="E27" i="11" s="1"/>
  <c r="F27" i="11" s="1"/>
  <c r="I30" i="10" s="1"/>
  <c r="C43" i="11"/>
  <c r="E43" i="11" s="1"/>
  <c r="F43" i="11" s="1"/>
  <c r="I46" i="10" s="1"/>
  <c r="C59" i="11"/>
  <c r="E59" i="11" s="1"/>
  <c r="F59" i="11" s="1"/>
  <c r="I62" i="10" s="1"/>
  <c r="C18" i="11"/>
  <c r="E18" i="11" s="1"/>
  <c r="F18" i="11" s="1"/>
  <c r="I21" i="10" s="1"/>
  <c r="C34" i="11"/>
  <c r="E34" i="11" s="1"/>
  <c r="F34" i="11" s="1"/>
  <c r="I37" i="10" s="1"/>
  <c r="C50" i="11"/>
  <c r="E50" i="11" s="1"/>
  <c r="F50" i="11" s="1"/>
  <c r="I53" i="10" s="1"/>
  <c r="C66" i="11"/>
  <c r="E66" i="11" s="1"/>
  <c r="F66" i="11" s="1"/>
  <c r="I69" i="10" s="1"/>
  <c r="C5" i="11"/>
  <c r="E5" i="11" s="1"/>
  <c r="F5" i="11" s="1"/>
  <c r="I8" i="10" s="1"/>
  <c r="C21" i="11"/>
  <c r="E21" i="11" s="1"/>
  <c r="F21" i="11" s="1"/>
  <c r="I24" i="10" s="1"/>
  <c r="C37" i="11"/>
  <c r="E37" i="11" s="1"/>
  <c r="F37" i="11" s="1"/>
  <c r="I40" i="10" s="1"/>
  <c r="C53" i="11"/>
  <c r="E53" i="11" s="1"/>
  <c r="F53" i="11" s="1"/>
  <c r="I56" i="10" s="1"/>
  <c r="C69" i="11"/>
  <c r="E69" i="11" s="1"/>
  <c r="F69" i="11" s="1"/>
  <c r="I72" i="10" s="1"/>
  <c r="F67" i="11"/>
  <c r="I70" i="10" s="1"/>
  <c r="F8" i="11"/>
  <c r="I11" i="10" s="1"/>
  <c r="C4" i="11"/>
  <c r="E4" i="11" s="1"/>
  <c r="C7" i="11"/>
  <c r="E7" i="11" s="1"/>
  <c r="C14" i="11"/>
  <c r="E14" i="11" s="1"/>
  <c r="C17" i="11"/>
  <c r="E17" i="11" s="1"/>
  <c r="C20" i="11"/>
  <c r="E20" i="11" s="1"/>
  <c r="C23" i="11"/>
  <c r="E23" i="11" s="1"/>
  <c r="C30" i="11"/>
  <c r="E30" i="11" s="1"/>
  <c r="C33" i="11"/>
  <c r="E33" i="11" s="1"/>
  <c r="C36" i="11"/>
  <c r="E36" i="11" s="1"/>
  <c r="C39" i="11"/>
  <c r="E39" i="11" s="1"/>
  <c r="C46" i="11"/>
  <c r="E46" i="11" s="1"/>
  <c r="C49" i="11"/>
  <c r="E49" i="11" s="1"/>
  <c r="C52" i="11"/>
  <c r="E52" i="11" s="1"/>
  <c r="C55" i="11"/>
  <c r="E55" i="11" s="1"/>
  <c r="C62" i="11"/>
  <c r="E62" i="11" s="1"/>
  <c r="C65" i="11"/>
  <c r="E65" i="11" s="1"/>
  <c r="C68" i="11"/>
  <c r="E68" i="11" s="1"/>
  <c r="C6" i="11"/>
  <c r="E6" i="11" s="1"/>
  <c r="C9" i="11"/>
  <c r="E9" i="11" s="1"/>
  <c r="C12" i="11"/>
  <c r="E12" i="11" s="1"/>
  <c r="C15" i="11"/>
  <c r="E15" i="11" s="1"/>
  <c r="C22" i="11"/>
  <c r="E22" i="11" s="1"/>
  <c r="C25" i="11"/>
  <c r="E25" i="11" s="1"/>
  <c r="C28" i="11"/>
  <c r="E28" i="11" s="1"/>
  <c r="C31" i="11"/>
  <c r="E31" i="11" s="1"/>
  <c r="C38" i="11"/>
  <c r="E38" i="11" s="1"/>
  <c r="C41" i="11"/>
  <c r="E41" i="11" s="1"/>
  <c r="C44" i="11"/>
  <c r="E44" i="11" s="1"/>
  <c r="C47" i="11"/>
  <c r="E47" i="11" s="1"/>
  <c r="C54" i="11"/>
  <c r="E54" i="11" s="1"/>
  <c r="C57" i="11"/>
  <c r="E57" i="11" s="1"/>
  <c r="C60" i="11"/>
  <c r="E60" i="11" s="1"/>
  <c r="C63" i="11"/>
  <c r="E63" i="11" s="1"/>
  <c r="F63" i="11" s="1"/>
  <c r="I66" i="10" s="1"/>
  <c r="C3" i="11"/>
  <c r="E3" i="11" s="1"/>
  <c r="F3" i="11" s="1"/>
  <c r="C10" i="11"/>
  <c r="E10" i="11" s="1"/>
  <c r="C13" i="11"/>
  <c r="E13" i="11" s="1"/>
  <c r="C16" i="11"/>
  <c r="E16" i="11" s="1"/>
  <c r="C19" i="11"/>
  <c r="E19" i="11" s="1"/>
  <c r="C26" i="11"/>
  <c r="E26" i="11" s="1"/>
  <c r="C29" i="11"/>
  <c r="E29" i="11" s="1"/>
  <c r="C32" i="11"/>
  <c r="E32" i="11" s="1"/>
  <c r="C35" i="11"/>
  <c r="E35" i="11" s="1"/>
  <c r="C42" i="11"/>
  <c r="E42" i="11" s="1"/>
  <c r="C45" i="11"/>
  <c r="E45" i="11" s="1"/>
  <c r="C48" i="11"/>
  <c r="E48" i="11" s="1"/>
  <c r="C51" i="11"/>
  <c r="E51" i="11" s="1"/>
  <c r="C58" i="11"/>
  <c r="E58" i="11" s="1"/>
  <c r="C61" i="11"/>
  <c r="E61" i="11" s="1"/>
  <c r="C64" i="11"/>
  <c r="E64" i="11" s="1"/>
  <c r="C73" i="10"/>
  <c r="D73" i="10"/>
  <c r="E70" i="12"/>
  <c r="C70" i="12"/>
  <c r="B73" i="10"/>
  <c r="E73" i="10"/>
  <c r="D70" i="9"/>
  <c r="F70" i="12" l="1"/>
  <c r="O73" i="10"/>
  <c r="F70" i="19"/>
  <c r="L73" i="10"/>
  <c r="E70" i="16"/>
  <c r="C70" i="19"/>
  <c r="E70" i="19"/>
  <c r="K73" i="10"/>
  <c r="C70" i="15"/>
  <c r="C70" i="16"/>
  <c r="F70" i="15"/>
  <c r="F70" i="16"/>
  <c r="E70" i="15"/>
  <c r="M73" i="10"/>
  <c r="E70" i="17"/>
  <c r="C70" i="17"/>
  <c r="F70" i="18"/>
  <c r="N73" i="10"/>
  <c r="E70" i="18"/>
  <c r="C70" i="18"/>
  <c r="F51" i="11"/>
  <c r="I54" i="10" s="1"/>
  <c r="F38" i="11"/>
  <c r="I41" i="10" s="1"/>
  <c r="F6" i="11"/>
  <c r="I9" i="10" s="1"/>
  <c r="F39" i="11"/>
  <c r="I42" i="10" s="1"/>
  <c r="F7" i="11"/>
  <c r="I10" i="10" s="1"/>
  <c r="F64" i="11"/>
  <c r="I67" i="10" s="1"/>
  <c r="F32" i="11"/>
  <c r="I35" i="10" s="1"/>
  <c r="F31" i="11"/>
  <c r="I34" i="10" s="1"/>
  <c r="F68" i="11"/>
  <c r="I71" i="10" s="1"/>
  <c r="F36" i="11"/>
  <c r="I39" i="10" s="1"/>
  <c r="F4" i="11"/>
  <c r="I7" i="10" s="1"/>
  <c r="E70" i="11"/>
  <c r="F61" i="11"/>
  <c r="I64" i="10" s="1"/>
  <c r="F45" i="11"/>
  <c r="I48" i="10" s="1"/>
  <c r="F29" i="11"/>
  <c r="I32" i="10" s="1"/>
  <c r="F13" i="11"/>
  <c r="I16" i="10" s="1"/>
  <c r="F60" i="11"/>
  <c r="I63" i="10" s="1"/>
  <c r="F44" i="11"/>
  <c r="I47" i="10" s="1"/>
  <c r="F28" i="11"/>
  <c r="I31" i="10" s="1"/>
  <c r="F12" i="11"/>
  <c r="I15" i="10" s="1"/>
  <c r="F65" i="11"/>
  <c r="I68" i="10" s="1"/>
  <c r="F49" i="11"/>
  <c r="I52" i="10" s="1"/>
  <c r="F33" i="11"/>
  <c r="I36" i="10" s="1"/>
  <c r="F17" i="11"/>
  <c r="I20" i="10" s="1"/>
  <c r="F35" i="11"/>
  <c r="I38" i="10" s="1"/>
  <c r="F19" i="11"/>
  <c r="I22" i="10" s="1"/>
  <c r="F54" i="11"/>
  <c r="I57" i="10" s="1"/>
  <c r="F22" i="11"/>
  <c r="I25" i="10" s="1"/>
  <c r="F55" i="11"/>
  <c r="I58" i="10" s="1"/>
  <c r="F23" i="11"/>
  <c r="I26" i="10" s="1"/>
  <c r="C70" i="11"/>
  <c r="F48" i="11"/>
  <c r="I51" i="10" s="1"/>
  <c r="F16" i="11"/>
  <c r="I19" i="10" s="1"/>
  <c r="F47" i="11"/>
  <c r="I50" i="10" s="1"/>
  <c r="F15" i="11"/>
  <c r="I18" i="10" s="1"/>
  <c r="F52" i="11"/>
  <c r="I55" i="10" s="1"/>
  <c r="F20" i="11"/>
  <c r="I23" i="10" s="1"/>
  <c r="F58" i="11"/>
  <c r="I61" i="10" s="1"/>
  <c r="F42" i="11"/>
  <c r="I45" i="10" s="1"/>
  <c r="F26" i="11"/>
  <c r="I29" i="10" s="1"/>
  <c r="F10" i="11"/>
  <c r="I13" i="10" s="1"/>
  <c r="F57" i="11"/>
  <c r="I60" i="10" s="1"/>
  <c r="F41" i="11"/>
  <c r="I44" i="10" s="1"/>
  <c r="F25" i="11"/>
  <c r="I28" i="10" s="1"/>
  <c r="F9" i="11"/>
  <c r="F62" i="11"/>
  <c r="I65" i="10" s="1"/>
  <c r="F46" i="11"/>
  <c r="I49" i="10" s="1"/>
  <c r="F30" i="11"/>
  <c r="I33" i="10" s="1"/>
  <c r="F14" i="11"/>
  <c r="I17" i="10" s="1"/>
  <c r="I6" i="10"/>
  <c r="F73" i="10"/>
  <c r="B70" i="9"/>
  <c r="C68" i="9" s="1"/>
  <c r="E68" i="9" s="1"/>
  <c r="H71" i="10" s="1"/>
  <c r="B3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70" i="8"/>
  <c r="C67" i="8" s="1"/>
  <c r="D67" i="4" s="1"/>
  <c r="F70" i="11" l="1"/>
  <c r="I12" i="10"/>
  <c r="I73" i="10" s="1"/>
  <c r="G73" i="10"/>
  <c r="C24" i="9"/>
  <c r="E24" i="9" s="1"/>
  <c r="H27" i="10" s="1"/>
  <c r="C22" i="9"/>
  <c r="E22" i="9" s="1"/>
  <c r="H25" i="10" s="1"/>
  <c r="C20" i="9"/>
  <c r="E20" i="9" s="1"/>
  <c r="H23" i="10" s="1"/>
  <c r="C53" i="9"/>
  <c r="E53" i="9" s="1"/>
  <c r="H56" i="10" s="1"/>
  <c r="C48" i="9"/>
  <c r="E48" i="9" s="1"/>
  <c r="H51" i="10" s="1"/>
  <c r="C55" i="9"/>
  <c r="E55" i="9" s="1"/>
  <c r="H58" i="10" s="1"/>
  <c r="C56" i="9"/>
  <c r="E56" i="9" s="1"/>
  <c r="H59" i="10" s="1"/>
  <c r="C54" i="9"/>
  <c r="E54" i="9" s="1"/>
  <c r="H57" i="10" s="1"/>
  <c r="C51" i="9"/>
  <c r="E51" i="9" s="1"/>
  <c r="H54" i="10" s="1"/>
  <c r="C52" i="9"/>
  <c r="E52" i="9" s="1"/>
  <c r="H55" i="10" s="1"/>
  <c r="C47" i="9"/>
  <c r="E47" i="9" s="1"/>
  <c r="H50" i="10" s="1"/>
  <c r="C21" i="9"/>
  <c r="E21" i="9" s="1"/>
  <c r="H24" i="10" s="1"/>
  <c r="C19" i="9"/>
  <c r="E19" i="9" s="1"/>
  <c r="H22" i="10" s="1"/>
  <c r="C17" i="9"/>
  <c r="E17" i="9" s="1"/>
  <c r="H20" i="10" s="1"/>
  <c r="C39" i="9"/>
  <c r="E39" i="9" s="1"/>
  <c r="H42" i="10" s="1"/>
  <c r="C18" i="9"/>
  <c r="E18" i="9" s="1"/>
  <c r="H21" i="10" s="1"/>
  <c r="C5" i="9"/>
  <c r="E5" i="9" s="1"/>
  <c r="H8" i="10" s="1"/>
  <c r="C37" i="9"/>
  <c r="E37" i="9" s="1"/>
  <c r="H40" i="10" s="1"/>
  <c r="C69" i="9"/>
  <c r="E69" i="9" s="1"/>
  <c r="H72" i="10" s="1"/>
  <c r="C31" i="9"/>
  <c r="E31" i="9" s="1"/>
  <c r="H34" i="10" s="1"/>
  <c r="C63" i="9"/>
  <c r="E63" i="9" s="1"/>
  <c r="H66" i="10" s="1"/>
  <c r="C32" i="9"/>
  <c r="E32" i="9" s="1"/>
  <c r="H35" i="10" s="1"/>
  <c r="C67" i="9"/>
  <c r="E67" i="9" s="1"/>
  <c r="H70" i="10" s="1"/>
  <c r="C33" i="9"/>
  <c r="E33" i="9" s="1"/>
  <c r="H36" i="10" s="1"/>
  <c r="C8" i="9"/>
  <c r="E8" i="9" s="1"/>
  <c r="H11" i="10" s="1"/>
  <c r="C40" i="9"/>
  <c r="E40" i="9" s="1"/>
  <c r="H43" i="10" s="1"/>
  <c r="C6" i="9"/>
  <c r="E6" i="9" s="1"/>
  <c r="H9" i="10" s="1"/>
  <c r="C38" i="9"/>
  <c r="E38" i="9" s="1"/>
  <c r="H41" i="10" s="1"/>
  <c r="C4" i="9"/>
  <c r="E4" i="9" s="1"/>
  <c r="H7" i="10" s="1"/>
  <c r="C35" i="9"/>
  <c r="E35" i="9" s="1"/>
  <c r="H38" i="10" s="1"/>
  <c r="C10" i="9"/>
  <c r="E10" i="9" s="1"/>
  <c r="H13" i="10" s="1"/>
  <c r="C3" i="9"/>
  <c r="E3" i="9" s="1"/>
  <c r="H6" i="10" s="1"/>
  <c r="C36" i="9"/>
  <c r="E36" i="9" s="1"/>
  <c r="H39" i="10" s="1"/>
  <c r="C62" i="9"/>
  <c r="E62" i="9" s="1"/>
  <c r="H65" i="10" s="1"/>
  <c r="C13" i="9"/>
  <c r="E13" i="9" s="1"/>
  <c r="H16" i="10" s="1"/>
  <c r="C27" i="9"/>
  <c r="E27" i="9" s="1"/>
  <c r="H30" i="10" s="1"/>
  <c r="C43" i="9"/>
  <c r="E43" i="9" s="1"/>
  <c r="H46" i="10" s="1"/>
  <c r="C59" i="9"/>
  <c r="E59" i="9" s="1"/>
  <c r="H62" i="10" s="1"/>
  <c r="C11" i="9"/>
  <c r="E11" i="9" s="1"/>
  <c r="H14" i="10" s="1"/>
  <c r="C25" i="9"/>
  <c r="E25" i="9" s="1"/>
  <c r="H28" i="10" s="1"/>
  <c r="C41" i="9"/>
  <c r="E41" i="9" s="1"/>
  <c r="H44" i="10" s="1"/>
  <c r="C57" i="9"/>
  <c r="E57" i="9" s="1"/>
  <c r="H60" i="10" s="1"/>
  <c r="C9" i="9"/>
  <c r="E9" i="9" s="1"/>
  <c r="H12" i="10" s="1"/>
  <c r="C26" i="9"/>
  <c r="E26" i="9" s="1"/>
  <c r="H29" i="10" s="1"/>
  <c r="C42" i="9"/>
  <c r="E42" i="9" s="1"/>
  <c r="H45" i="10" s="1"/>
  <c r="C58" i="9"/>
  <c r="E58" i="9" s="1"/>
  <c r="H61" i="10" s="1"/>
  <c r="C23" i="9"/>
  <c r="E23" i="9" s="1"/>
  <c r="H26" i="10" s="1"/>
  <c r="C7" i="9"/>
  <c r="E7" i="9" s="1"/>
  <c r="H10" i="10" s="1"/>
  <c r="C46" i="9"/>
  <c r="E46" i="9" s="1"/>
  <c r="H49" i="10" s="1"/>
  <c r="C65" i="9"/>
  <c r="E65" i="9" s="1"/>
  <c r="H68" i="10" s="1"/>
  <c r="C16" i="9"/>
  <c r="E16" i="9" s="1"/>
  <c r="H19" i="10" s="1"/>
  <c r="C34" i="9"/>
  <c r="E34" i="9" s="1"/>
  <c r="H37" i="10" s="1"/>
  <c r="C50" i="9"/>
  <c r="E50" i="9" s="1"/>
  <c r="H53" i="10" s="1"/>
  <c r="C66" i="9"/>
  <c r="E66" i="9" s="1"/>
  <c r="H69" i="10" s="1"/>
  <c r="C14" i="9"/>
  <c r="E14" i="9" s="1"/>
  <c r="H17" i="10" s="1"/>
  <c r="C28" i="9"/>
  <c r="E28" i="9" s="1"/>
  <c r="H31" i="10" s="1"/>
  <c r="C44" i="9"/>
  <c r="E44" i="9" s="1"/>
  <c r="H47" i="10" s="1"/>
  <c r="C60" i="9"/>
  <c r="E60" i="9" s="1"/>
  <c r="H63" i="10" s="1"/>
  <c r="C12" i="9"/>
  <c r="E12" i="9" s="1"/>
  <c r="H15" i="10" s="1"/>
  <c r="C29" i="9"/>
  <c r="E29" i="9" s="1"/>
  <c r="H32" i="10" s="1"/>
  <c r="C45" i="9"/>
  <c r="E45" i="9" s="1"/>
  <c r="H48" i="10" s="1"/>
  <c r="C64" i="9"/>
  <c r="E64" i="9" s="1"/>
  <c r="H67" i="10" s="1"/>
  <c r="C30" i="9"/>
  <c r="E30" i="9" s="1"/>
  <c r="H33" i="10" s="1"/>
  <c r="C61" i="9"/>
  <c r="E61" i="9" s="1"/>
  <c r="H64" i="10" s="1"/>
  <c r="C15" i="9"/>
  <c r="E15" i="9" s="1"/>
  <c r="H18" i="10" s="1"/>
  <c r="C49" i="9"/>
  <c r="E49" i="9" s="1"/>
  <c r="H52" i="10" s="1"/>
  <c r="C16" i="8"/>
  <c r="D16" i="4" s="1"/>
  <c r="C32" i="8"/>
  <c r="D32" i="4" s="1"/>
  <c r="C64" i="8"/>
  <c r="D64" i="4" s="1"/>
  <c r="C11" i="8"/>
  <c r="D11" i="4" s="1"/>
  <c r="C68" i="8"/>
  <c r="D68" i="4" s="1"/>
  <c r="C19" i="8"/>
  <c r="D19" i="4" s="1"/>
  <c r="C36" i="8"/>
  <c r="D36" i="4" s="1"/>
  <c r="C4" i="8"/>
  <c r="D4" i="4" s="1"/>
  <c r="C12" i="8"/>
  <c r="D12" i="4" s="1"/>
  <c r="C20" i="8"/>
  <c r="D20" i="4" s="1"/>
  <c r="C28" i="8"/>
  <c r="D28" i="4" s="1"/>
  <c r="C40" i="8"/>
  <c r="D40" i="4" s="1"/>
  <c r="C56" i="8"/>
  <c r="D56" i="4" s="1"/>
  <c r="C8" i="8"/>
  <c r="D8" i="4" s="1"/>
  <c r="C24" i="8"/>
  <c r="D24" i="4" s="1"/>
  <c r="C48" i="8"/>
  <c r="D48" i="4" s="1"/>
  <c r="C3" i="8"/>
  <c r="D3" i="4" s="1"/>
  <c r="C27" i="8"/>
  <c r="D27" i="4" s="1"/>
  <c r="C52" i="8"/>
  <c r="D52" i="4" s="1"/>
  <c r="C7" i="8"/>
  <c r="D7" i="4" s="1"/>
  <c r="C15" i="8"/>
  <c r="D15" i="4" s="1"/>
  <c r="C23" i="8"/>
  <c r="D23" i="4" s="1"/>
  <c r="C31" i="8"/>
  <c r="D31" i="4" s="1"/>
  <c r="C44" i="8"/>
  <c r="D44" i="4" s="1"/>
  <c r="C60" i="8"/>
  <c r="D60" i="4" s="1"/>
  <c r="C5" i="8"/>
  <c r="D5" i="4" s="1"/>
  <c r="C9" i="8"/>
  <c r="D9" i="4" s="1"/>
  <c r="C13" i="8"/>
  <c r="D13" i="4" s="1"/>
  <c r="C17" i="8"/>
  <c r="D17" i="4" s="1"/>
  <c r="C21" i="8"/>
  <c r="D21" i="4" s="1"/>
  <c r="C25" i="8"/>
  <c r="D25" i="4" s="1"/>
  <c r="C29" i="8"/>
  <c r="D29" i="4" s="1"/>
  <c r="C33" i="8"/>
  <c r="D33" i="4" s="1"/>
  <c r="C37" i="8"/>
  <c r="D37" i="4" s="1"/>
  <c r="C41" i="8"/>
  <c r="D41" i="4" s="1"/>
  <c r="C45" i="8"/>
  <c r="D45" i="4" s="1"/>
  <c r="C49" i="8"/>
  <c r="D49" i="4" s="1"/>
  <c r="C53" i="8"/>
  <c r="D53" i="4" s="1"/>
  <c r="C57" i="8"/>
  <c r="D57" i="4" s="1"/>
  <c r="C61" i="8"/>
  <c r="D61" i="4" s="1"/>
  <c r="C65" i="8"/>
  <c r="D65" i="4" s="1"/>
  <c r="C69" i="8"/>
  <c r="D69" i="4" s="1"/>
  <c r="C6" i="8"/>
  <c r="C10" i="8"/>
  <c r="D10" i="4" s="1"/>
  <c r="C14" i="8"/>
  <c r="D14" i="4" s="1"/>
  <c r="C18" i="8"/>
  <c r="D18" i="4" s="1"/>
  <c r="C22" i="8"/>
  <c r="D22" i="4" s="1"/>
  <c r="C26" i="8"/>
  <c r="D26" i="4" s="1"/>
  <c r="C30" i="8"/>
  <c r="D30" i="4" s="1"/>
  <c r="C34" i="8"/>
  <c r="D34" i="4" s="1"/>
  <c r="C38" i="8"/>
  <c r="D38" i="4" s="1"/>
  <c r="C42" i="8"/>
  <c r="D42" i="4" s="1"/>
  <c r="C46" i="8"/>
  <c r="D46" i="4" s="1"/>
  <c r="C50" i="8"/>
  <c r="D50" i="4" s="1"/>
  <c r="C54" i="8"/>
  <c r="D54" i="4" s="1"/>
  <c r="C58" i="8"/>
  <c r="D58" i="4" s="1"/>
  <c r="C62" i="8"/>
  <c r="D62" i="4" s="1"/>
  <c r="C66" i="8"/>
  <c r="D66" i="4" s="1"/>
  <c r="C1" i="8"/>
  <c r="C35" i="8"/>
  <c r="D35" i="4" s="1"/>
  <c r="C39" i="8"/>
  <c r="D39" i="4" s="1"/>
  <c r="C43" i="8"/>
  <c r="D43" i="4" s="1"/>
  <c r="C47" i="8"/>
  <c r="D47" i="4" s="1"/>
  <c r="C51" i="8"/>
  <c r="D51" i="4" s="1"/>
  <c r="C55" i="8"/>
  <c r="D55" i="4" s="1"/>
  <c r="C59" i="8"/>
  <c r="D59" i="4" s="1"/>
  <c r="C63" i="8"/>
  <c r="D63" i="4" s="1"/>
  <c r="D70" i="8"/>
  <c r="B70" i="6"/>
  <c r="H73" i="10" l="1"/>
  <c r="C70" i="9"/>
  <c r="F70" i="9"/>
  <c r="E70" i="9"/>
  <c r="C70" i="8"/>
  <c r="D6" i="4"/>
  <c r="C70" i="6"/>
  <c r="B70" i="5"/>
  <c r="C70" i="5" l="1"/>
  <c r="D70" i="4" l="1"/>
  <c r="B70" i="4"/>
  <c r="C68" i="4" s="1"/>
  <c r="E68" i="4" s="1"/>
  <c r="C54" i="4"/>
  <c r="E54" i="4" s="1"/>
  <c r="C36" i="4"/>
  <c r="E36" i="4" s="1"/>
  <c r="C32" i="4"/>
  <c r="E32" i="4" s="1"/>
  <c r="C20" i="4"/>
  <c r="E20" i="4" s="1"/>
  <c r="C16" i="4"/>
  <c r="E16" i="4" s="1"/>
  <c r="C9" i="4"/>
  <c r="E9" i="4" s="1"/>
  <c r="C8" i="4"/>
  <c r="E8" i="4" s="1"/>
  <c r="C4" i="4"/>
  <c r="E4" i="4" s="1"/>
  <c r="D70" i="2"/>
  <c r="C69" i="4" l="1"/>
  <c r="E69" i="4" s="1"/>
  <c r="C12" i="4"/>
  <c r="E12" i="4" s="1"/>
  <c r="C24" i="4"/>
  <c r="E24" i="4" s="1"/>
  <c r="C40" i="4"/>
  <c r="E40" i="4" s="1"/>
  <c r="C5" i="4"/>
  <c r="C13" i="4"/>
  <c r="E13" i="4" s="1"/>
  <c r="C28" i="4"/>
  <c r="E28" i="4" s="1"/>
  <c r="C44" i="4"/>
  <c r="E44" i="4" s="1"/>
  <c r="C17" i="4"/>
  <c r="E17" i="4" s="1"/>
  <c r="C25" i="4"/>
  <c r="E25" i="4" s="1"/>
  <c r="C33" i="4"/>
  <c r="E33" i="4" s="1"/>
  <c r="C41" i="4"/>
  <c r="E41" i="4" s="1"/>
  <c r="C58" i="4"/>
  <c r="E58" i="4" s="1"/>
  <c r="C6" i="4"/>
  <c r="E6" i="4" s="1"/>
  <c r="C10" i="4"/>
  <c r="E10" i="4" s="1"/>
  <c r="C14" i="4"/>
  <c r="E14" i="4" s="1"/>
  <c r="C18" i="4"/>
  <c r="E18" i="4" s="1"/>
  <c r="C22" i="4"/>
  <c r="E22" i="4" s="1"/>
  <c r="C26" i="4"/>
  <c r="E26" i="4" s="1"/>
  <c r="C30" i="4"/>
  <c r="E30" i="4" s="1"/>
  <c r="C34" i="4"/>
  <c r="E34" i="4" s="1"/>
  <c r="C38" i="4"/>
  <c r="E38" i="4" s="1"/>
  <c r="C42" i="4"/>
  <c r="E42" i="4" s="1"/>
  <c r="C47" i="4"/>
  <c r="E47" i="4" s="1"/>
  <c r="C60" i="4"/>
  <c r="E60" i="4" s="1"/>
  <c r="C21" i="4"/>
  <c r="E21" i="4" s="1"/>
  <c r="C29" i="4"/>
  <c r="E29" i="4" s="1"/>
  <c r="C37" i="4"/>
  <c r="E37" i="4" s="1"/>
  <c r="C45" i="4"/>
  <c r="E45" i="4" s="1"/>
  <c r="C3" i="4"/>
  <c r="E3" i="4" s="1"/>
  <c r="C7" i="4"/>
  <c r="E7" i="4" s="1"/>
  <c r="C11" i="4"/>
  <c r="E11" i="4" s="1"/>
  <c r="C15" i="4"/>
  <c r="E15" i="4" s="1"/>
  <c r="C19" i="4"/>
  <c r="E19" i="4" s="1"/>
  <c r="C23" i="4"/>
  <c r="E23" i="4" s="1"/>
  <c r="C27" i="4"/>
  <c r="E27" i="4" s="1"/>
  <c r="C31" i="4"/>
  <c r="E31" i="4" s="1"/>
  <c r="C35" i="4"/>
  <c r="E35" i="4" s="1"/>
  <c r="C39" i="4"/>
  <c r="E39" i="4" s="1"/>
  <c r="C43" i="4"/>
  <c r="E43" i="4" s="1"/>
  <c r="C49" i="4"/>
  <c r="E49" i="4" s="1"/>
  <c r="C64" i="4"/>
  <c r="E64" i="4" s="1"/>
  <c r="C53" i="4"/>
  <c r="E53" i="4" s="1"/>
  <c r="C63" i="4"/>
  <c r="E63" i="4" s="1"/>
  <c r="C46" i="4"/>
  <c r="E46" i="4" s="1"/>
  <c r="C50" i="4"/>
  <c r="E50" i="4" s="1"/>
  <c r="C56" i="4"/>
  <c r="E56" i="4" s="1"/>
  <c r="C61" i="4"/>
  <c r="E61" i="4" s="1"/>
  <c r="C65" i="4"/>
  <c r="E65" i="4" s="1"/>
  <c r="C51" i="4"/>
  <c r="E51" i="4" s="1"/>
  <c r="C57" i="4"/>
  <c r="E57" i="4" s="1"/>
  <c r="C62" i="4"/>
  <c r="E62" i="4" s="1"/>
  <c r="C67" i="4"/>
  <c r="E67" i="4" s="1"/>
  <c r="C48" i="4"/>
  <c r="E48" i="4" s="1"/>
  <c r="C52" i="4"/>
  <c r="E52" i="4" s="1"/>
  <c r="C55" i="4"/>
  <c r="E55" i="4" s="1"/>
  <c r="C59" i="4"/>
  <c r="E59" i="4" s="1"/>
  <c r="C66" i="4"/>
  <c r="E66" i="4" s="1"/>
  <c r="E5" i="4"/>
  <c r="B70" i="2"/>
  <c r="C68" i="2" s="1"/>
  <c r="E68" i="2" s="1"/>
  <c r="C43" i="2"/>
  <c r="E43" i="2" s="1"/>
  <c r="C7" i="2"/>
  <c r="E7" i="2" s="1"/>
  <c r="C66" i="2"/>
  <c r="E66" i="2" s="1"/>
  <c r="C50" i="2"/>
  <c r="E50" i="2" s="1"/>
  <c r="C34" i="2"/>
  <c r="E34" i="2" s="1"/>
  <c r="C19" i="2"/>
  <c r="E19" i="2" s="1"/>
  <c r="C69" i="2"/>
  <c r="E69" i="2" s="1"/>
  <c r="C65" i="2"/>
  <c r="E65" i="2" s="1"/>
  <c r="C53" i="2"/>
  <c r="E53" i="2" s="1"/>
  <c r="C49" i="2"/>
  <c r="E49" i="2" s="1"/>
  <c r="C37" i="2"/>
  <c r="E37" i="2" s="1"/>
  <c r="C33" i="2"/>
  <c r="E33" i="2" s="1"/>
  <c r="C21" i="2"/>
  <c r="E21" i="2" s="1"/>
  <c r="C16" i="2"/>
  <c r="E16" i="2" s="1"/>
  <c r="C5" i="2"/>
  <c r="E5" i="2" s="1"/>
  <c r="C10" i="2"/>
  <c r="E10" i="2" s="1"/>
  <c r="C32" i="2"/>
  <c r="E32" i="2" s="1"/>
  <c r="C36" i="2"/>
  <c r="E36" i="2" s="1"/>
  <c r="C44" i="2"/>
  <c r="E44" i="2" s="1"/>
  <c r="C48" i="2"/>
  <c r="E48" i="2" s="1"/>
  <c r="C52" i="2"/>
  <c r="E52" i="2" s="1"/>
  <c r="C60" i="2"/>
  <c r="E60" i="2" s="1"/>
  <c r="C64" i="2"/>
  <c r="E64" i="2" s="1"/>
  <c r="C17" i="2" l="1"/>
  <c r="E17" i="2" s="1"/>
  <c r="C59" i="2"/>
  <c r="E59" i="2" s="1"/>
  <c r="C26" i="2"/>
  <c r="E26" i="2" s="1"/>
  <c r="C70" i="4"/>
  <c r="E70" i="4"/>
  <c r="F70" i="4"/>
  <c r="C8" i="2"/>
  <c r="E8" i="2" s="1"/>
  <c r="C24" i="2"/>
  <c r="E24" i="2" s="1"/>
  <c r="C41" i="2"/>
  <c r="E41" i="2" s="1"/>
  <c r="C57" i="2"/>
  <c r="E57" i="2" s="1"/>
  <c r="C6" i="2"/>
  <c r="E6" i="2" s="1"/>
  <c r="C22" i="2"/>
  <c r="E22" i="2" s="1"/>
  <c r="C38" i="2"/>
  <c r="E38" i="2" s="1"/>
  <c r="C54" i="2"/>
  <c r="E54" i="2" s="1"/>
  <c r="C4" i="2"/>
  <c r="E4" i="2" s="1"/>
  <c r="C20" i="2"/>
  <c r="E20" i="2" s="1"/>
  <c r="C15" i="2"/>
  <c r="E15" i="2" s="1"/>
  <c r="C31" i="2"/>
  <c r="E31" i="2" s="1"/>
  <c r="C47" i="2"/>
  <c r="E47" i="2" s="1"/>
  <c r="C63" i="2"/>
  <c r="E63" i="2" s="1"/>
  <c r="C56" i="2"/>
  <c r="E56" i="2" s="1"/>
  <c r="C40" i="2"/>
  <c r="E40" i="2" s="1"/>
  <c r="C3" i="2"/>
  <c r="E3" i="2" s="1"/>
  <c r="C13" i="2"/>
  <c r="E13" i="2" s="1"/>
  <c r="C29" i="2"/>
  <c r="E29" i="2" s="1"/>
  <c r="C45" i="2"/>
  <c r="E45" i="2" s="1"/>
  <c r="C61" i="2"/>
  <c r="E61" i="2" s="1"/>
  <c r="C11" i="2"/>
  <c r="E11" i="2" s="1"/>
  <c r="C27" i="2"/>
  <c r="E27" i="2" s="1"/>
  <c r="C42" i="2"/>
  <c r="E42" i="2" s="1"/>
  <c r="C58" i="2"/>
  <c r="E58" i="2" s="1"/>
  <c r="C9" i="2"/>
  <c r="E9" i="2" s="1"/>
  <c r="C25" i="2"/>
  <c r="E25" i="2" s="1"/>
  <c r="C18" i="2"/>
  <c r="E18" i="2" s="1"/>
  <c r="C35" i="2"/>
  <c r="E35" i="2" s="1"/>
  <c r="C51" i="2"/>
  <c r="E51" i="2" s="1"/>
  <c r="C67" i="2"/>
  <c r="E67" i="2" s="1"/>
  <c r="C14" i="2"/>
  <c r="E14" i="2" s="1"/>
  <c r="C30" i="2"/>
  <c r="E30" i="2" s="1"/>
  <c r="C46" i="2"/>
  <c r="E46" i="2" s="1"/>
  <c r="C62" i="2"/>
  <c r="E62" i="2" s="1"/>
  <c r="C12" i="2"/>
  <c r="E12" i="2" s="1"/>
  <c r="C28" i="2"/>
  <c r="E28" i="2" s="1"/>
  <c r="C23" i="2"/>
  <c r="E23" i="2" s="1"/>
  <c r="C39" i="2"/>
  <c r="E39" i="2" s="1"/>
  <c r="C55" i="2"/>
  <c r="E55" i="2" s="1"/>
  <c r="F70" i="2" l="1"/>
  <c r="E70" i="2"/>
  <c r="C70" i="2"/>
  <c r="C67" i="1" l="1"/>
  <c r="E67" i="1" s="1"/>
  <c r="C63" i="1"/>
  <c r="E63" i="1" s="1"/>
  <c r="C59" i="1"/>
  <c r="E59" i="1" s="1"/>
  <c r="C55" i="1"/>
  <c r="E55" i="1" s="1"/>
  <c r="C51" i="1"/>
  <c r="E51" i="1" s="1"/>
  <c r="C47" i="1"/>
  <c r="E47" i="1" s="1"/>
  <c r="C43" i="1"/>
  <c r="E43" i="1" s="1"/>
  <c r="C39" i="1"/>
  <c r="E39" i="1" s="1"/>
  <c r="C35" i="1"/>
  <c r="E35" i="1" s="1"/>
  <c r="C31" i="1"/>
  <c r="E31" i="1" s="1"/>
  <c r="C27" i="1"/>
  <c r="E27" i="1" s="1"/>
  <c r="C23" i="1"/>
  <c r="E23" i="1" s="1"/>
  <c r="C19" i="1"/>
  <c r="E19" i="1" s="1"/>
  <c r="C15" i="1"/>
  <c r="E15" i="1" s="1"/>
  <c r="C11" i="1"/>
  <c r="E11" i="1" s="1"/>
  <c r="C7" i="1"/>
  <c r="E7" i="1" s="1"/>
  <c r="D70" i="1"/>
  <c r="B70" i="1"/>
  <c r="C66" i="1" s="1"/>
  <c r="E66" i="1" s="1"/>
  <c r="C3" i="1" l="1"/>
  <c r="C4" i="1"/>
  <c r="E4" i="1" s="1"/>
  <c r="C8" i="1"/>
  <c r="E8" i="1" s="1"/>
  <c r="C12" i="1"/>
  <c r="E12" i="1" s="1"/>
  <c r="C16" i="1"/>
  <c r="E16" i="1" s="1"/>
  <c r="C20" i="1"/>
  <c r="E20" i="1" s="1"/>
  <c r="C24" i="1"/>
  <c r="E24" i="1" s="1"/>
  <c r="C28" i="1"/>
  <c r="E28" i="1" s="1"/>
  <c r="C32" i="1"/>
  <c r="E32" i="1" s="1"/>
  <c r="C36" i="1"/>
  <c r="E36" i="1" s="1"/>
  <c r="C40" i="1"/>
  <c r="E40" i="1" s="1"/>
  <c r="C44" i="1"/>
  <c r="E44" i="1" s="1"/>
  <c r="C48" i="1"/>
  <c r="E48" i="1" s="1"/>
  <c r="C52" i="1"/>
  <c r="E52" i="1" s="1"/>
  <c r="C56" i="1"/>
  <c r="E56" i="1" s="1"/>
  <c r="C60" i="1"/>
  <c r="E60" i="1" s="1"/>
  <c r="C64" i="1"/>
  <c r="E64" i="1" s="1"/>
  <c r="C68" i="1"/>
  <c r="E68" i="1" s="1"/>
  <c r="C5" i="1"/>
  <c r="E5" i="1" s="1"/>
  <c r="C9" i="1"/>
  <c r="E9" i="1" s="1"/>
  <c r="C13" i="1"/>
  <c r="E13" i="1" s="1"/>
  <c r="C17" i="1"/>
  <c r="E17" i="1" s="1"/>
  <c r="C21" i="1"/>
  <c r="E21" i="1" s="1"/>
  <c r="C25" i="1"/>
  <c r="E25" i="1" s="1"/>
  <c r="C29" i="1"/>
  <c r="E29" i="1" s="1"/>
  <c r="C33" i="1"/>
  <c r="E33" i="1" s="1"/>
  <c r="C37" i="1"/>
  <c r="E37" i="1" s="1"/>
  <c r="C41" i="1"/>
  <c r="E41" i="1" s="1"/>
  <c r="C45" i="1"/>
  <c r="E45" i="1" s="1"/>
  <c r="C49" i="1"/>
  <c r="E49" i="1" s="1"/>
  <c r="C53" i="1"/>
  <c r="E53" i="1" s="1"/>
  <c r="C57" i="1"/>
  <c r="E57" i="1" s="1"/>
  <c r="C61" i="1"/>
  <c r="E61" i="1" s="1"/>
  <c r="C65" i="1"/>
  <c r="E65" i="1" s="1"/>
  <c r="C69" i="1"/>
  <c r="E69" i="1" s="1"/>
  <c r="C6" i="1"/>
  <c r="E6" i="1" s="1"/>
  <c r="C10" i="1"/>
  <c r="E10" i="1" s="1"/>
  <c r="C14" i="1"/>
  <c r="E14" i="1" s="1"/>
  <c r="C18" i="1"/>
  <c r="E18" i="1" s="1"/>
  <c r="C22" i="1"/>
  <c r="E22" i="1" s="1"/>
  <c r="C26" i="1"/>
  <c r="E26" i="1" s="1"/>
  <c r="C30" i="1"/>
  <c r="E30" i="1" s="1"/>
  <c r="C34" i="1"/>
  <c r="E34" i="1" s="1"/>
  <c r="C38" i="1"/>
  <c r="E38" i="1" s="1"/>
  <c r="C42" i="1"/>
  <c r="E42" i="1" s="1"/>
  <c r="C46" i="1"/>
  <c r="E46" i="1" s="1"/>
  <c r="C50" i="1"/>
  <c r="E50" i="1" s="1"/>
  <c r="C54" i="1"/>
  <c r="E54" i="1" s="1"/>
  <c r="C58" i="1"/>
  <c r="E58" i="1" s="1"/>
  <c r="C62" i="1"/>
  <c r="E62" i="1" s="1"/>
  <c r="C70" i="1" l="1"/>
  <c r="E3" i="1"/>
  <c r="F70" i="1" s="1"/>
  <c r="E70" i="1" l="1"/>
  <c r="F70" i="17" l="1"/>
</calcChain>
</file>

<file path=xl/sharedStrings.xml><?xml version="1.0" encoding="utf-8"?>
<sst xmlns="http://schemas.openxmlformats.org/spreadsheetml/2006/main" count="1162" uniqueCount="171">
  <si>
    <t>County Name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</si>
  <si>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</si>
  <si>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</si>
  <si>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</si>
  <si>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</si>
  <si>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</si>
  <si>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</si>
  <si>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</si>
  <si>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</si>
  <si>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</si>
  <si>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</si>
  <si>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</si>
  <si>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</si>
  <si>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</si>
  <si>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</si>
  <si>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</si>
  <si>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</si>
  <si>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</si>
  <si>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</si>
  <si>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</si>
  <si>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</si>
  <si>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</si>
  <si>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</si>
  <si>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</si>
  <si>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</si>
  <si>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</si>
  <si>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</si>
  <si>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</si>
  <si>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</si>
  <si>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</si>
  <si>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</si>
  <si>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</si>
  <si>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</si>
  <si>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</si>
  <si>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</si>
  <si>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</si>
  <si>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</si>
  <si>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</si>
  <si>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</si>
  <si>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</si>
  <si>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</si>
  <si>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</si>
  <si>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</si>
  <si>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</si>
  <si>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</si>
  <si>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</si>
  <si>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</si>
  <si>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</si>
  <si>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</si>
  <si>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</si>
  <si>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</si>
  <si>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</si>
  <si>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</si>
  <si>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</si>
  <si>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</si>
  <si>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SAINT JOHNS</t>
  </si>
  <si>
    <t>SAINT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</si>
  <si>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</si>
  <si>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</si>
  <si>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</si>
  <si>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</si>
  <si>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</si>
  <si>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</si>
  <si>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</si>
  <si>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</si>
  <si>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</si>
  <si>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</si>
  <si>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</si>
  <si>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TOTAL</t>
  </si>
  <si>
    <t>Percentage from April 1, 2012-March 31, 2013</t>
  </si>
  <si>
    <t>Enrollment from March 1, 2017</t>
  </si>
  <si>
    <t>% Enrollment from March 1, 2017</t>
  </si>
  <si>
    <t>Total Medicaid Contribution for All Counties</t>
  </si>
  <si>
    <t>FY17-18 County Share</t>
  </si>
  <si>
    <t>Total Weight FY17-18</t>
  </si>
  <si>
    <t>Enrollment from March 1, 2016</t>
  </si>
  <si>
    <t>% Enrollment from March 1, 2016</t>
  </si>
  <si>
    <t>Enrollment from March 1, 2015</t>
  </si>
  <si>
    <t>% Enrollment from March 1, 2015</t>
  </si>
  <si>
    <t>FY15-16 County Share</t>
  </si>
  <si>
    <t>Total Weight FY15-16</t>
  </si>
  <si>
    <t>FY16-17 County Share</t>
  </si>
  <si>
    <t>Total Weight FY16-17</t>
  </si>
  <si>
    <t>FY14-15 County Share</t>
  </si>
  <si>
    <t>FY13-14 County Share</t>
  </si>
  <si>
    <t>Enrollment from March 1, 2018</t>
  </si>
  <si>
    <t>% Enrollment from March 1, 2018</t>
  </si>
  <si>
    <t>Final Accounting of Amounts Paid by County from April 1, 2012 - March 31, 2013</t>
  </si>
  <si>
    <t>% from April 1, 2012 - March 31, 2013</t>
  </si>
  <si>
    <t>s. 409.915(3)(a)3., F.S. Original %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</si>
  <si>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</si>
  <si>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</si>
  <si>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</si>
  <si>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</si>
  <si>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</si>
  <si>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</si>
  <si>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</si>
  <si>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</si>
  <si>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Social Services Estimating Conference</t>
  </si>
  <si>
    <t>August 17, 2018</t>
  </si>
  <si>
    <t>Medicaid Services Expenditures (in Millions)</t>
  </si>
  <si>
    <t>State and Federal Share Calculation</t>
  </si>
  <si>
    <t>FY 14-15</t>
  </si>
  <si>
    <t>FY 15-16</t>
  </si>
  <si>
    <t>FY 16-17</t>
  </si>
  <si>
    <t>FY 17-18</t>
  </si>
  <si>
    <t>FY 18-19</t>
  </si>
  <si>
    <t>FY 19-20</t>
  </si>
  <si>
    <t>FY 20-21</t>
  </si>
  <si>
    <t>FY 21-22</t>
  </si>
  <si>
    <t>FY 22-23</t>
  </si>
  <si>
    <t>FY 23-24</t>
  </si>
  <si>
    <t>TOTAL MEDICAID SERVICES*</t>
  </si>
  <si>
    <t>FEDERAL SHARE*</t>
  </si>
  <si>
    <t>PARTIAL MEDICAL CARE TRUST FUND (1)</t>
  </si>
  <si>
    <t>TOTAL REFUGEE ASSISTANCE TF</t>
  </si>
  <si>
    <t>PARTIAL GRANTS &amp; DONATIONS TF (2)</t>
  </si>
  <si>
    <t>PARTIAL PRIOR YEAR PAYMENT (5)</t>
  </si>
  <si>
    <t>STATE SHARE*</t>
  </si>
  <si>
    <t>TOTAL GENERAL REVENUE</t>
  </si>
  <si>
    <t>PARTIAL MEDICAL CARE TRUST FUND (3)</t>
  </si>
  <si>
    <t>TOTAL PUBLIC MEDICAL ASSIST TF</t>
  </si>
  <si>
    <t>TOTAL OTHER STATE FUNDS</t>
  </si>
  <si>
    <t>PARTIAL GRANTS &amp; DONATIONS TF (4)</t>
  </si>
  <si>
    <t>TOTAL HEALTH CARE TF</t>
  </si>
  <si>
    <t>TOTAL TOBACCO SETTLEMENT TF</t>
  </si>
  <si>
    <t>PARTIAL PRIOR YEAR PAYMENT (6)</t>
  </si>
  <si>
    <t>* Inclusive of Prior Year Payments shown below</t>
  </si>
  <si>
    <t>(1) Medical Care Trust Fund excluding the State Share of Recoveries and Recoupments</t>
  </si>
  <si>
    <t>(2) Federal Share of Drug Rebates in the Grants and Donations Trust Fund</t>
  </si>
  <si>
    <t>(3) State Share of Recoveries and Recoupments in the Medical Care Trust Fund</t>
  </si>
  <si>
    <t>(4) Grants and Donations Trust Fund excluding the Federal Share of Drug Rebates</t>
  </si>
  <si>
    <t>(5) Federal Share of the $203.2 FY 16-17 payment made in FY 17-18</t>
  </si>
  <si>
    <t>(6) State Share of the $203.2 FY 16-17 payment made in FY 17-18</t>
  </si>
  <si>
    <t>2020-21</t>
  </si>
  <si>
    <t>2021-22</t>
  </si>
  <si>
    <t>2022-23</t>
  </si>
  <si>
    <t>2023-24</t>
  </si>
  <si>
    <t>2024-25</t>
  </si>
  <si>
    <t>2025-26</t>
  </si>
  <si>
    <t>FY18-19 County Share</t>
  </si>
  <si>
    <t>Total Weight FY18-19</t>
  </si>
  <si>
    <t>FY19-20 County Share</t>
  </si>
  <si>
    <t>Total Weight FY19-20</t>
  </si>
  <si>
    <t>Projected Enrollment for March 2019</t>
  </si>
  <si>
    <t>Projected Enrollment % for March 2019</t>
  </si>
  <si>
    <t>Projected Enrollment for March 2020</t>
  </si>
  <si>
    <t>Projected Enrollment % for March 2020</t>
  </si>
  <si>
    <t>Total Weight FY20-21</t>
  </si>
  <si>
    <t>FY20-21 County Share</t>
  </si>
  <si>
    <t>Projected Enrollment for March 2021</t>
  </si>
  <si>
    <t>Projected Enrollment % for March 2021</t>
  </si>
  <si>
    <t>Total Weight FY21-22</t>
  </si>
  <si>
    <t>FY21-22 County Share</t>
  </si>
  <si>
    <t>Projected Enrollment for March 2022</t>
  </si>
  <si>
    <t>Projected Enrollment % for March 2022</t>
  </si>
  <si>
    <t>Total Weight FY22-23</t>
  </si>
  <si>
    <t>FY22-23 County Share</t>
  </si>
  <si>
    <t>Projected Enrollment for March 2023</t>
  </si>
  <si>
    <t>Projected Enrollment % for March 2023</t>
  </si>
  <si>
    <t>Total Weight FY23-24</t>
  </si>
  <si>
    <t>FY23-24 County Share</t>
  </si>
  <si>
    <t>Projected Enrollment for March 2024</t>
  </si>
  <si>
    <t>Projected Enrollment % for March 2024</t>
  </si>
  <si>
    <t>Total Weight FY24-25</t>
  </si>
  <si>
    <t>FY24-25 County Share</t>
  </si>
  <si>
    <t>Projected Enrollment for March 2025</t>
  </si>
  <si>
    <t>Projected Enrollment % for March 2025</t>
  </si>
  <si>
    <t>Total Weight FY25-26</t>
  </si>
  <si>
    <t>FY25-26 County Share</t>
  </si>
  <si>
    <t>Assumed Adjusted Percent of the Percentage Change in the State Medicaid Expenditures as determined by the Social Services Estimating Conference starting in 2020-2021: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</si>
</sst>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_(&quot;$&quot;* #,##0_);_(&quot;$&quot;* \(#,##0\);_(&quot;$&quot;* &quot;-&quot;??_);_(@_)"/>
    <numFmt numFmtId="166" formatCode="&quot;$&quot;#,##0.00"/>
    <numFmt numFmtId="167" formatCode="&quot;$&quot;#,##0"/>
    <numFmt numFmtId="168" formatCode="[$$-809]#,##0.00"/>
    <numFmt numFmtId="169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 Bold"/>
      <family val="2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48">
    <xf numFmtId="0" fontId="0" fillId="0" borderId="0" xfId="0"/>
    <xf numFmtId="0" fontId="0" fillId="0" borderId="2" xfId="0" applyBorder="1"/>
    <xf numFmtId="164" fontId="0" fillId="0" borderId="1" xfId="2" applyNumberFormat="1" applyFont="1" applyFill="1" applyBorder="1" applyAlignment="1">
      <alignment horizontal="center" wrapText="1"/>
    </xf>
    <xf numFmtId="164" fontId="0" fillId="0" borderId="0" xfId="2" applyNumberFormat="1" applyFont="1" applyFill="1"/>
    <xf numFmtId="164" fontId="0" fillId="0" borderId="2" xfId="2" applyNumberFormat="1" applyFont="1" applyFill="1" applyBorder="1"/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3" fontId="0" fillId="0" borderId="0" xfId="2" applyNumberFormat="1" applyFont="1" applyFill="1"/>
    <xf numFmtId="3" fontId="0" fillId="0" borderId="2" xfId="2" applyNumberFormat="1" applyFont="1" applyFill="1" applyBorder="1"/>
    <xf numFmtId="164" fontId="0" fillId="0" borderId="1" xfId="2" applyNumberFormat="1" applyFont="1" applyFill="1" applyBorder="1" applyAlignment="1">
      <alignment horizontal="center" vertical="center" wrapText="1"/>
    </xf>
    <xf numFmtId="165" fontId="0" fillId="0" borderId="0" xfId="1" applyNumberFormat="1" applyFont="1" applyFill="1"/>
    <xf numFmtId="44" fontId="0" fillId="0" borderId="1" xfId="1" applyFont="1" applyFill="1" applyBorder="1"/>
    <xf numFmtId="164" fontId="0" fillId="0" borderId="1" xfId="2" applyNumberFormat="1" applyFont="1" applyFill="1" applyBorder="1"/>
    <xf numFmtId="9" fontId="2" fillId="2" borderId="0" xfId="2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0" fillId="0" borderId="0" xfId="0" applyNumberFormat="1"/>
    <xf numFmtId="166" fontId="0" fillId="0" borderId="2" xfId="0" applyNumberFormat="1" applyBorder="1"/>
    <xf numFmtId="3" fontId="0" fillId="0" borderId="0" xfId="0" applyNumberFormat="1"/>
    <xf numFmtId="0" fontId="4" fillId="0" borderId="0" xfId="0" applyFont="1"/>
    <xf numFmtId="0" fontId="3" fillId="2" borderId="1" xfId="0" applyFont="1" applyFill="1" applyBorder="1" applyAlignment="1">
      <alignment horizontal="left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2" xfId="0" applyFont="1" applyBorder="1"/>
    <xf numFmtId="0" fontId="6" fillId="0" borderId="2" xfId="0" applyFont="1" applyBorder="1"/>
    <xf numFmtId="3" fontId="6" fillId="0" borderId="1" xfId="2" applyNumberFormat="1" applyFont="1" applyFill="1" applyBorder="1"/>
    <xf numFmtId="0" fontId="7" fillId="0" borderId="0" xfId="3"/>
    <xf numFmtId="0" fontId="8" fillId="0" borderId="0" xfId="3" applyNumberFormat="1" applyFont="1"/>
    <xf numFmtId="0" fontId="9" fillId="0" borderId="0" xfId="3" applyNumberFormat="1" applyFont="1"/>
    <xf numFmtId="168" fontId="8" fillId="0" borderId="0" xfId="3" applyNumberFormat="1" applyFont="1"/>
    <xf numFmtId="169" fontId="9" fillId="0" borderId="0" xfId="3" applyNumberFormat="1" applyFont="1"/>
    <xf numFmtId="169" fontId="8" fillId="0" borderId="0" xfId="3" applyNumberFormat="1" applyFont="1"/>
    <xf numFmtId="168" fontId="9" fillId="0" borderId="0" xfId="3" applyNumberFormat="1" applyFont="1"/>
    <xf numFmtId="164" fontId="8" fillId="0" borderId="0" xfId="3" applyNumberFormat="1" applyFont="1"/>
    <xf numFmtId="165" fontId="0" fillId="0" borderId="1" xfId="1" applyNumberFormat="1" applyFont="1" applyFill="1" applyBorder="1"/>
    <xf numFmtId="167" fontId="5" fillId="0" borderId="0" xfId="2" applyNumberFormat="1" applyFont="1" applyFill="1"/>
    <xf numFmtId="167" fontId="5" fillId="0" borderId="0" xfId="1" applyNumberFormat="1" applyFont="1" applyFill="1"/>
    <xf numFmtId="0" fontId="10" fillId="0" borderId="0" xfId="0" applyFont="1" applyFill="1" applyAlignment="1">
      <alignment horizontal="center"/>
    </xf>
    <xf numFmtId="0" fontId="3" fillId="0" borderId="0" xfId="0" applyFont="1" applyFill="1"/>
    <xf numFmtId="9" fontId="11" fillId="3" borderId="5" xfId="0" applyNumberFormat="1" applyFont="1" applyFill="1" applyBorder="1" applyAlignment="1">
      <alignment horizontal="center" vertical="center"/>
    </xf>
    <xf numFmtId="9" fontId="11" fillId="3" borderId="8" xfId="0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6" fontId="3" fillId="2" borderId="2" xfId="0" applyNumberFormat="1" applyFont="1" applyFill="1" applyBorder="1" applyAlignment="1">
      <alignment horizontal="center" vertical="center"/>
    </xf>
    <xf numFmtId="8" fontId="3" fillId="2" borderId="2" xfId="0" applyNumberFormat="1" applyFont="1" applyFill="1" applyBorder="1" applyAlignment="1">
      <alignment horizontal="center" vertical="center"/>
    </xf>
    <xf numFmtId="167" fontId="3" fillId="2" borderId="2" xfId="1" applyNumberFormat="1" applyFont="1" applyFill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2" xfId="3" xr:uid="{27B9DC83-4DC5-4491-B4E6-48714DB13596}"/>
    <cellStyle name="Percent" xfId="2" builtinId="5"/>
  </cellStyles>
  <dxfs count="9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8E6C182-A7B9-45E2-B7D8-DCE793949C24}">
      <tableStyleElement type="wholeTable" dxfId="94"/>
      <tableStyleElement type="headerRow" dxfId="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5D32-AAF5-483A-82FB-AF888B4AB1CD}">
  <sheetPr>
    <pageSetUpPr fitToPage="1"/>
  </sheetPr>
  <dimension ref="A1:O73"/>
  <sheetViews>
    <sheetView tabSelected="1" workbookViewId="0">
      <pane ySplit="5" topLeftCell="A6" activePane="bottomLeft" state="frozen"/>
      <selection pane="bottomLeft" activeCell="M2" sqref="M2:M3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15" width="16.28515625" bestFit="1" customWidth="1"/>
  </cols>
  <sheetData>
    <row r="1" spans="1:15" ht="3.75" customHeight="1" thickBot="1" x14ac:dyDescent="0.3"/>
    <row r="2" spans="1:15" ht="15" customHeight="1" x14ac:dyDescent="0.25">
      <c r="C2" s="40" t="s">
        <v>170</v>
      </c>
      <c r="D2" s="41"/>
      <c r="E2" s="41"/>
      <c r="F2" s="41"/>
      <c r="G2" s="41"/>
      <c r="H2" s="41"/>
      <c r="I2" s="41"/>
      <c r="J2" s="41"/>
      <c r="K2" s="41"/>
      <c r="L2" s="41"/>
      <c r="M2" s="38">
        <v>1</v>
      </c>
    </row>
    <row r="3" spans="1:15" ht="15.75" customHeight="1" thickBot="1" x14ac:dyDescent="0.3">
      <c r="A3" s="36"/>
      <c r="C3" s="42"/>
      <c r="D3" s="43"/>
      <c r="E3" s="43"/>
      <c r="F3" s="43"/>
      <c r="G3" s="43"/>
      <c r="H3" s="43"/>
      <c r="I3" s="43"/>
      <c r="J3" s="43"/>
      <c r="K3" s="43"/>
      <c r="L3" s="43"/>
      <c r="M3" s="39"/>
    </row>
    <row r="5" spans="1:15" s="37" customFormat="1" ht="18.75" x14ac:dyDescent="0.3">
      <c r="A5" s="19" t="s">
        <v>0</v>
      </c>
      <c r="B5" s="20" t="s">
        <v>90</v>
      </c>
      <c r="C5" s="20" t="s">
        <v>91</v>
      </c>
      <c r="D5" s="20" t="s">
        <v>92</v>
      </c>
      <c r="E5" s="20" t="s">
        <v>93</v>
      </c>
      <c r="F5" s="20" t="s">
        <v>94</v>
      </c>
      <c r="G5" s="20" t="s">
        <v>95</v>
      </c>
      <c r="H5" s="20" t="s">
        <v>96</v>
      </c>
      <c r="I5" s="20" t="s">
        <v>97</v>
      </c>
      <c r="J5" s="20" t="s">
        <v>134</v>
      </c>
      <c r="K5" s="20" t="s">
        <v>135</v>
      </c>
      <c r="L5" s="20" t="s">
        <v>136</v>
      </c>
      <c r="M5" s="20" t="s">
        <v>137</v>
      </c>
      <c r="N5" s="20" t="s">
        <v>138</v>
      </c>
      <c r="O5" s="20" t="s">
        <v>139</v>
      </c>
    </row>
    <row r="6" spans="1:15" ht="15.75" x14ac:dyDescent="0.25">
      <c r="A6" s="21" t="s">
        <v>1</v>
      </c>
      <c r="B6" s="34">
        <f>'2012-13'!B3</f>
        <v>3196800.19</v>
      </c>
      <c r="C6" s="34">
        <f>'2013-14'!C3</f>
        <v>3445488</v>
      </c>
      <c r="D6" s="34">
        <f>'2014-15'!C3</f>
        <v>3540060</v>
      </c>
      <c r="E6" s="34">
        <f>'2015-16'!F3</f>
        <v>3745059.2747119772</v>
      </c>
      <c r="F6" s="35">
        <f>'2016-17'!F3</f>
        <v>3645900.8201659061</v>
      </c>
      <c r="G6" s="35">
        <f>'2017-18'!F3</f>
        <v>3436803.6995140314</v>
      </c>
      <c r="H6" s="35">
        <f>'2018-19'!F3</f>
        <v>3375505.9338559438</v>
      </c>
      <c r="I6" s="35">
        <f>'2019-20'!F3</f>
        <v>3330393.7374887252</v>
      </c>
      <c r="J6" s="35">
        <f>'2020-21'!F3</f>
        <v>3416775.0372384088</v>
      </c>
      <c r="K6" s="35">
        <f>'2021-22'!F3</f>
        <v>3450674.1994156111</v>
      </c>
      <c r="L6" s="35">
        <f>'2022-23'!F3</f>
        <v>3657905.8800748088</v>
      </c>
      <c r="M6" s="35">
        <f>'2023-24'!F3</f>
        <v>3786017.29589043</v>
      </c>
      <c r="N6" s="35">
        <f>'2024-25'!F3</f>
        <v>3731060.0020344146</v>
      </c>
      <c r="O6" s="35">
        <f>'2025-26'!F3</f>
        <v>3861406.9500895203</v>
      </c>
    </row>
    <row r="7" spans="1:15" ht="15.75" x14ac:dyDescent="0.25">
      <c r="A7" s="21" t="s">
        <v>2</v>
      </c>
      <c r="B7" s="34">
        <f>'2012-13'!B4</f>
        <v>276774.92</v>
      </c>
      <c r="C7" s="34">
        <f>'2013-14'!C4</f>
        <v>312736</v>
      </c>
      <c r="D7" s="34">
        <f>'2014-15'!C4</f>
        <v>321320</v>
      </c>
      <c r="E7" s="34">
        <f>'2015-16'!F4</f>
        <v>360814.27045324811</v>
      </c>
      <c r="F7" s="35">
        <f>'2016-17'!F4</f>
        <v>389584.26488139009</v>
      </c>
      <c r="G7" s="35">
        <f>'2017-18'!F4</f>
        <v>404730.55079376511</v>
      </c>
      <c r="H7" s="35">
        <f>'2018-19'!F4</f>
        <v>435778.54237453832</v>
      </c>
      <c r="I7" s="35">
        <f>'2019-20'!F4</f>
        <v>470456.50464718754</v>
      </c>
      <c r="J7" s="35">
        <f>'2020-21'!F4</f>
        <v>476536.97186214727</v>
      </c>
      <c r="K7" s="35">
        <f>'2021-22'!F4</f>
        <v>475160.67530177918</v>
      </c>
      <c r="L7" s="35">
        <f>'2022-23'!F4</f>
        <v>497307.92464531405</v>
      </c>
      <c r="M7" s="35">
        <f>'2023-24'!F4</f>
        <v>508196.61239179585</v>
      </c>
      <c r="N7" s="35">
        <f>'2024-25'!F4</f>
        <v>494467.46866103192</v>
      </c>
      <c r="O7" s="35">
        <f>'2025-26'!F4</f>
        <v>505251.2351789992</v>
      </c>
    </row>
    <row r="8" spans="1:15" ht="15.75" x14ac:dyDescent="0.25">
      <c r="A8" s="21" t="s">
        <v>3</v>
      </c>
      <c r="B8" s="34">
        <f>'2012-13'!B5</f>
        <v>1555677.07</v>
      </c>
      <c r="C8" s="34">
        <f>'2013-14'!C5</f>
        <v>1636472</v>
      </c>
      <c r="D8" s="34">
        <f>'2014-15'!C5</f>
        <v>1681390</v>
      </c>
      <c r="E8" s="34">
        <f>'2015-16'!F5</f>
        <v>2064942.4298969724</v>
      </c>
      <c r="F8" s="35">
        <f>'2016-17'!F5</f>
        <v>2257229.0701852003</v>
      </c>
      <c r="G8" s="35">
        <f>'2017-18'!F5</f>
        <v>2408280.6910695527</v>
      </c>
      <c r="H8" s="35">
        <f>'2018-19'!F5</f>
        <v>2651065.6161133531</v>
      </c>
      <c r="I8" s="35">
        <f>'2019-20'!F5</f>
        <v>2928528.5175438714</v>
      </c>
      <c r="J8" s="35">
        <f>'2020-21'!F5</f>
        <v>2988286.5251443656</v>
      </c>
      <c r="K8" s="35">
        <f>'2021-22'!F5</f>
        <v>3001661.9665137585</v>
      </c>
      <c r="L8" s="35">
        <f>'2022-23'!F5</f>
        <v>3164771.2681455975</v>
      </c>
      <c r="M8" s="35">
        <f>'2023-24'!F5</f>
        <v>3257949.6548706088</v>
      </c>
      <c r="N8" s="35">
        <f>'2024-25'!F5</f>
        <v>3193346.0460097571</v>
      </c>
      <c r="O8" s="35">
        <f>'2025-26'!F5</f>
        <v>3287087.7556826039</v>
      </c>
    </row>
    <row r="9" spans="1:15" ht="15.75" x14ac:dyDescent="0.25">
      <c r="A9" s="21" t="s">
        <v>4</v>
      </c>
      <c r="B9" s="34">
        <f>'2012-13'!B6</f>
        <v>469948.81</v>
      </c>
      <c r="C9" s="34">
        <f>'2013-14'!C6</f>
        <v>482584</v>
      </c>
      <c r="D9" s="34">
        <f>'2014-15'!C6</f>
        <v>495830</v>
      </c>
      <c r="E9" s="34">
        <f>'2015-16'!F6</f>
        <v>551919.01488896983</v>
      </c>
      <c r="F9" s="35">
        <f>'2016-17'!F6</f>
        <v>533987.9489007931</v>
      </c>
      <c r="G9" s="35">
        <f>'2017-18'!F6</f>
        <v>506820.2950109386</v>
      </c>
      <c r="H9" s="35">
        <f>'2018-19'!F6</f>
        <v>493575.73113759462</v>
      </c>
      <c r="I9" s="35">
        <f>'2019-20'!F6</f>
        <v>481926.48077474651</v>
      </c>
      <c r="J9" s="35">
        <f>'2020-21'!F6</f>
        <v>490525.52319630998</v>
      </c>
      <c r="K9" s="35">
        <f>'2021-22'!F6</f>
        <v>491483.78677911207</v>
      </c>
      <c r="L9" s="35">
        <f>'2022-23'!F6</f>
        <v>516889.58403327456</v>
      </c>
      <c r="M9" s="35">
        <f>'2023-24'!F6</f>
        <v>530771.82682755962</v>
      </c>
      <c r="N9" s="35">
        <f>'2024-25'!F6</f>
        <v>518940.44179063302</v>
      </c>
      <c r="O9" s="35">
        <f>'2025-26'!F6</f>
        <v>532832.70378311444</v>
      </c>
    </row>
    <row r="10" spans="1:15" ht="15.75" x14ac:dyDescent="0.25">
      <c r="A10" s="21" t="s">
        <v>5</v>
      </c>
      <c r="B10" s="34">
        <f>'2012-13'!B7</f>
        <v>5708779.6399999997</v>
      </c>
      <c r="C10" s="34">
        <f>'2013-14'!C7</f>
        <v>6661816</v>
      </c>
      <c r="D10" s="34">
        <f>'2014-15'!C7</f>
        <v>6844670</v>
      </c>
      <c r="E10" s="34">
        <f>'2015-16'!F7</f>
        <v>6940617.0278833387</v>
      </c>
      <c r="F10" s="35">
        <f>'2016-17'!F7</f>
        <v>7029722.1984830406</v>
      </c>
      <c r="G10" s="35">
        <f>'2017-18'!F7</f>
        <v>6881462.9644435951</v>
      </c>
      <c r="H10" s="35">
        <f>'2018-19'!F7</f>
        <v>7033111.6422306485</v>
      </c>
      <c r="I10" s="35">
        <f>'2019-20'!F7</f>
        <v>7231368.6354820542</v>
      </c>
      <c r="J10" s="35">
        <f>'2020-21'!F7</f>
        <v>7382484.9270362398</v>
      </c>
      <c r="K10" s="35">
        <f>'2021-22'!F7</f>
        <v>7419103.0518273367</v>
      </c>
      <c r="L10" s="35">
        <f>'2022-23'!F7</f>
        <v>7826025.1079539154</v>
      </c>
      <c r="M10" s="35">
        <f>'2023-24'!F7</f>
        <v>8060325.2594315792</v>
      </c>
      <c r="N10" s="35">
        <f>'2024-25'!F7</f>
        <v>7904301.0059565874</v>
      </c>
      <c r="O10" s="35">
        <f>'2025-26'!F7</f>
        <v>8140256.2123554414</v>
      </c>
    </row>
    <row r="11" spans="1:15" ht="15.75" x14ac:dyDescent="0.25">
      <c r="A11" s="21" t="s">
        <v>6</v>
      </c>
      <c r="B11" s="34">
        <f>'2012-13'!B8</f>
        <v>21143199.16</v>
      </c>
      <c r="C11" s="34">
        <f>'2013-14'!C8</f>
        <v>24878688</v>
      </c>
      <c r="D11" s="34">
        <f>'2014-15'!C8</f>
        <v>25561560</v>
      </c>
      <c r="E11" s="34">
        <f>'2015-16'!F8</f>
        <v>25592027.279667396</v>
      </c>
      <c r="F11" s="35">
        <f>'2016-17'!F8</f>
        <v>25976436.370347008</v>
      </c>
      <c r="G11" s="35">
        <f>'2017-18'!F8</f>
        <v>25822178.579410531</v>
      </c>
      <c r="H11" s="35">
        <f>'2018-19'!F8</f>
        <v>26144517.971851125</v>
      </c>
      <c r="I11" s="35">
        <f>'2019-20'!F8</f>
        <v>27180517.360507324</v>
      </c>
      <c r="J11" s="35">
        <f>'2020-21'!F8</f>
        <v>28028850.997967705</v>
      </c>
      <c r="K11" s="35">
        <f>'2021-22'!F8</f>
        <v>28452447.958203692</v>
      </c>
      <c r="L11" s="35">
        <f>'2022-23'!F8</f>
        <v>30316215.062752817</v>
      </c>
      <c r="M11" s="35">
        <f>'2023-24'!F8</f>
        <v>31539283.135959886</v>
      </c>
      <c r="N11" s="35">
        <f>'2024-25'!F8</f>
        <v>31241237.557725713</v>
      </c>
      <c r="O11" s="35">
        <f>'2025-26'!F8</f>
        <v>32498876.050195079</v>
      </c>
    </row>
    <row r="12" spans="1:15" ht="15.75" x14ac:dyDescent="0.25">
      <c r="A12" s="21" t="s">
        <v>7</v>
      </c>
      <c r="B12" s="34">
        <f>'2012-13'!B9</f>
        <v>189912.86</v>
      </c>
      <c r="C12" s="34">
        <f>'2013-14'!C9</f>
        <v>226464</v>
      </c>
      <c r="D12" s="34">
        <f>'2014-15'!C9</f>
        <v>232680</v>
      </c>
      <c r="E12" s="34">
        <f>'2015-16'!F9</f>
        <v>237480.89103284923</v>
      </c>
      <c r="F12" s="35">
        <f>'2016-17'!F9</f>
        <v>246545.21396169165</v>
      </c>
      <c r="G12" s="35">
        <f>'2017-18'!F9</f>
        <v>245967.31970966051</v>
      </c>
      <c r="H12" s="35">
        <f>'2018-19'!F9</f>
        <v>255816.57401223842</v>
      </c>
      <c r="I12" s="35">
        <f>'2019-20'!F9</f>
        <v>265909.00520915783</v>
      </c>
      <c r="J12" s="35">
        <f>'2020-21'!F9</f>
        <v>268655.70633664256</v>
      </c>
      <c r="K12" s="35">
        <f>'2021-22'!F9</f>
        <v>267193.48267831886</v>
      </c>
      <c r="L12" s="35">
        <f>'2022-23'!F9</f>
        <v>278930.91450181894</v>
      </c>
      <c r="M12" s="35">
        <f>'2023-24'!F9</f>
        <v>284307.90667801554</v>
      </c>
      <c r="N12" s="35">
        <f>'2024-25'!F9</f>
        <v>275918.48538865714</v>
      </c>
      <c r="O12" s="35">
        <f>'2025-26'!F9</f>
        <v>281213.62451253884</v>
      </c>
    </row>
    <row r="13" spans="1:15" ht="15.75" x14ac:dyDescent="0.25">
      <c r="A13" s="21" t="s">
        <v>8</v>
      </c>
      <c r="B13" s="34">
        <f>'2012-13'!B10</f>
        <v>1380707.4</v>
      </c>
      <c r="C13" s="34">
        <f>'2013-14'!C10</f>
        <v>1558288</v>
      </c>
      <c r="D13" s="34">
        <f>'2014-15'!C10</f>
        <v>1601060</v>
      </c>
      <c r="E13" s="34">
        <f>'2015-16'!F10</f>
        <v>1704231.2396178858</v>
      </c>
      <c r="F13" s="35">
        <f>'2016-17'!F10</f>
        <v>1734110.7907784367</v>
      </c>
      <c r="G13" s="35">
        <f>'2017-18'!F10</f>
        <v>1700069.9632263142</v>
      </c>
      <c r="H13" s="35">
        <f>'2018-19'!F10</f>
        <v>1762846.4167738468</v>
      </c>
      <c r="I13" s="35">
        <f>'2019-20'!F10</f>
        <v>1809036.9941426616</v>
      </c>
      <c r="J13" s="35">
        <f>'2020-21'!F10</f>
        <v>1826080.0135178182</v>
      </c>
      <c r="K13" s="35">
        <f>'2021-22'!F10</f>
        <v>1814508.1576962876</v>
      </c>
      <c r="L13" s="35">
        <f>'2022-23'!F10</f>
        <v>1892513.7598073855</v>
      </c>
      <c r="M13" s="35">
        <f>'2023-24'!F10</f>
        <v>1927261.5787336302</v>
      </c>
      <c r="N13" s="35">
        <f>'2024-25'!F10</f>
        <v>1868709.7604400427</v>
      </c>
      <c r="O13" s="35">
        <f>'2025-26'!F10</f>
        <v>1902859.5986766794</v>
      </c>
    </row>
    <row r="14" spans="1:15" ht="15.75" x14ac:dyDescent="0.25">
      <c r="A14" s="21" t="s">
        <v>9</v>
      </c>
      <c r="B14" s="34">
        <f>'2012-13'!B11</f>
        <v>1597924.63</v>
      </c>
      <c r="C14" s="34">
        <f>'2013-14'!C11</f>
        <v>1787448</v>
      </c>
      <c r="D14" s="34">
        <f>'2014-15'!C11</f>
        <v>1836510</v>
      </c>
      <c r="E14" s="34">
        <f>'2015-16'!F11</f>
        <v>1959735.7359677204</v>
      </c>
      <c r="F14" s="35">
        <f>'2016-17'!F11</f>
        <v>1999413.7801588161</v>
      </c>
      <c r="G14" s="35">
        <f>'2017-18'!F11</f>
        <v>1968613.7085907413</v>
      </c>
      <c r="H14" s="35">
        <f>'2018-19'!F11</f>
        <v>2077513.4592018479</v>
      </c>
      <c r="I14" s="35">
        <f>'2019-20'!F11</f>
        <v>2182360.1113302018</v>
      </c>
      <c r="J14" s="35">
        <f>'2020-21'!F11</f>
        <v>2244173.1456888495</v>
      </c>
      <c r="K14" s="35">
        <f>'2021-22'!F11</f>
        <v>2271710.9644114948</v>
      </c>
      <c r="L14" s="35">
        <f>'2022-23'!F11</f>
        <v>2413741.6585550322</v>
      </c>
      <c r="M14" s="35">
        <f>'2023-24'!F11</f>
        <v>2504090.350943591</v>
      </c>
      <c r="N14" s="35">
        <f>'2024-25'!F11</f>
        <v>2473482.1250628014</v>
      </c>
      <c r="O14" s="35">
        <f>'2025-26'!F11</f>
        <v>2565849.969174373</v>
      </c>
    </row>
    <row r="15" spans="1:15" ht="15.75" x14ac:dyDescent="0.25">
      <c r="A15" s="21" t="s">
        <v>10</v>
      </c>
      <c r="B15" s="34">
        <f>'2012-13'!B12</f>
        <v>1461374.77</v>
      </c>
      <c r="C15" s="34">
        <f>'2013-14'!C12</f>
        <v>1711960</v>
      </c>
      <c r="D15" s="34">
        <f>'2014-15'!C12</f>
        <v>1758950</v>
      </c>
      <c r="E15" s="34">
        <f>'2015-16'!F12</f>
        <v>1869946.2186076676</v>
      </c>
      <c r="F15" s="35">
        <f>'2016-17'!F12</f>
        <v>2010433.2266490993</v>
      </c>
      <c r="G15" s="35">
        <f>'2017-18'!F12</f>
        <v>2111249.1520189918</v>
      </c>
      <c r="H15" s="35">
        <f>'2018-19'!F12</f>
        <v>2275935.5566506074</v>
      </c>
      <c r="I15" s="35">
        <f>'2019-20'!F12</f>
        <v>2509460.4601626019</v>
      </c>
      <c r="J15" s="35">
        <f>'2020-21'!F12</f>
        <v>2600073.7658769717</v>
      </c>
      <c r="K15" s="35">
        <f>'2021-22'!F12</f>
        <v>2651903.6951202741</v>
      </c>
      <c r="L15" s="35">
        <f>'2022-23'!F12</f>
        <v>2839035.5213477919</v>
      </c>
      <c r="M15" s="35">
        <f>'2023-24'!F12</f>
        <v>2967600.2654726533</v>
      </c>
      <c r="N15" s="35">
        <f>'2024-25'!F12</f>
        <v>2953517.5026420341</v>
      </c>
      <c r="O15" s="35">
        <f>'2025-26'!F12</f>
        <v>3087005.4581797188</v>
      </c>
    </row>
    <row r="16" spans="1:15" ht="15.75" x14ac:dyDescent="0.25">
      <c r="A16" s="21" t="s">
        <v>11</v>
      </c>
      <c r="B16" s="34">
        <f>'2012-13'!B13</f>
        <v>2523160.7000000002</v>
      </c>
      <c r="C16" s="34">
        <f>'2013-14'!C13</f>
        <v>3130056</v>
      </c>
      <c r="D16" s="34">
        <f>'2014-15'!C13</f>
        <v>3215970</v>
      </c>
      <c r="E16" s="34">
        <f>'2015-16'!F13</f>
        <v>3170312.7724960982</v>
      </c>
      <c r="F16" s="35">
        <f>'2016-17'!F13</f>
        <v>3256058.9478934868</v>
      </c>
      <c r="G16" s="35">
        <f>'2017-18'!F13</f>
        <v>3236069.2052028677</v>
      </c>
      <c r="H16" s="35">
        <f>'2018-19'!F13</f>
        <v>3305610.2757239612</v>
      </c>
      <c r="I16" s="35">
        <f>'2019-20'!F13</f>
        <v>3354779.3681355091</v>
      </c>
      <c r="J16" s="35">
        <f>'2020-21'!F13</f>
        <v>3326905.0338755017</v>
      </c>
      <c r="K16" s="35">
        <f>'2021-22'!F13</f>
        <v>3247757.6301690885</v>
      </c>
      <c r="L16" s="35">
        <f>'2022-23'!F13</f>
        <v>3327881.2299386049</v>
      </c>
      <c r="M16" s="35">
        <f>'2023-24'!F13</f>
        <v>3329457.8531331611</v>
      </c>
      <c r="N16" s="35">
        <f>'2024-25'!F13</f>
        <v>3171602.8376103705</v>
      </c>
      <c r="O16" s="35">
        <f>'2025-26'!F13</f>
        <v>3172837.0977353128</v>
      </c>
    </row>
    <row r="17" spans="1:15" ht="15.75" x14ac:dyDescent="0.25">
      <c r="A17" s="21" t="s">
        <v>12</v>
      </c>
      <c r="B17" s="34">
        <f>'2012-13'!B14</f>
        <v>1254833.28</v>
      </c>
      <c r="C17" s="34">
        <f>'2013-14'!C14</f>
        <v>1501672</v>
      </c>
      <c r="D17" s="34">
        <f>'2014-15'!C14</f>
        <v>1542890</v>
      </c>
      <c r="E17" s="34">
        <f>'2015-16'!F14</f>
        <v>1490544.9991612043</v>
      </c>
      <c r="F17" s="35">
        <f>'2016-17'!F14</f>
        <v>1464949.0595329918</v>
      </c>
      <c r="G17" s="35">
        <f>'2017-18'!F14</f>
        <v>1408743.1824683822</v>
      </c>
      <c r="H17" s="35">
        <f>'2018-19'!F14</f>
        <v>1411933.3856677185</v>
      </c>
      <c r="I17" s="35">
        <f>'2019-20'!F14</f>
        <v>1420030.9942348674</v>
      </c>
      <c r="J17" s="35">
        <f>'2020-21'!F14</f>
        <v>1455827.9008285119</v>
      </c>
      <c r="K17" s="35">
        <f>'2021-22'!F14</f>
        <v>1469227.4032643102</v>
      </c>
      <c r="L17" s="35">
        <f>'2022-23'!F14</f>
        <v>1556356.20123837</v>
      </c>
      <c r="M17" s="35">
        <f>'2023-24'!F14</f>
        <v>1609720.5112580422</v>
      </c>
      <c r="N17" s="35">
        <f>'2024-25'!F14</f>
        <v>1585227.2457703084</v>
      </c>
      <c r="O17" s="35">
        <f>'2025-26'!F14</f>
        <v>1639442.8391958345</v>
      </c>
    </row>
    <row r="18" spans="1:15" ht="15.75" x14ac:dyDescent="0.25">
      <c r="A18" s="21" t="s">
        <v>13</v>
      </c>
      <c r="B18" s="34">
        <f>'2012-13'!B15</f>
        <v>42735567.799999997</v>
      </c>
      <c r="C18" s="34">
        <f>'2013-14'!C15</f>
        <v>50827688</v>
      </c>
      <c r="D18" s="34">
        <f>'2014-15'!C15</f>
        <v>52222810</v>
      </c>
      <c r="E18" s="34">
        <f>'2015-16'!F15</f>
        <v>52400226.699061796</v>
      </c>
      <c r="F18" s="35">
        <f>'2016-17'!F15</f>
        <v>53570262.119472504</v>
      </c>
      <c r="G18" s="35">
        <f>'2017-18'!F15</f>
        <v>53007256.211410455</v>
      </c>
      <c r="H18" s="35">
        <f>'2018-19'!F15</f>
        <v>53362935.110557824</v>
      </c>
      <c r="I18" s="35">
        <f>'2019-20'!F15</f>
        <v>54593810.933793902</v>
      </c>
      <c r="J18" s="35">
        <f>'2020-21'!F15</f>
        <v>55256875.488798164</v>
      </c>
      <c r="K18" s="35">
        <f>'2021-22'!F15</f>
        <v>55054903.216381595</v>
      </c>
      <c r="L18" s="35">
        <f>'2022-23'!F15</f>
        <v>57576688.347046733</v>
      </c>
      <c r="M18" s="35">
        <f>'2023-24'!F15</f>
        <v>58792084.310786515</v>
      </c>
      <c r="N18" s="35">
        <f>'2024-25'!F15</f>
        <v>57159787.449710891</v>
      </c>
      <c r="O18" s="35">
        <f>'2025-26'!F15</f>
        <v>58361447.401014417</v>
      </c>
    </row>
    <row r="19" spans="1:15" ht="15.75" x14ac:dyDescent="0.25">
      <c r="A19" s="21" t="s">
        <v>14</v>
      </c>
      <c r="B19" s="34">
        <f>'2012-13'!B16</f>
        <v>366531.89</v>
      </c>
      <c r="C19" s="34">
        <f>'2013-14'!C16</f>
        <v>450232</v>
      </c>
      <c r="D19" s="34">
        <f>'2014-15'!C16</f>
        <v>462590</v>
      </c>
      <c r="E19" s="34">
        <f>'2015-16'!F16</f>
        <v>486367.6434994266</v>
      </c>
      <c r="F19" s="35">
        <f>'2016-17'!F16</f>
        <v>519428.94986351079</v>
      </c>
      <c r="G19" s="35">
        <f>'2017-18'!F16</f>
        <v>543026.12590383436</v>
      </c>
      <c r="H19" s="35">
        <f>'2018-19'!F16</f>
        <v>584785.04549523268</v>
      </c>
      <c r="I19" s="35">
        <f>'2019-20'!F16</f>
        <v>621818.90875840303</v>
      </c>
      <c r="J19" s="35">
        <f>'2020-21'!F16</f>
        <v>618317.9059384627</v>
      </c>
      <c r="K19" s="35">
        <f>'2021-22'!F16</f>
        <v>605238.42095487716</v>
      </c>
      <c r="L19" s="35">
        <f>'2022-23'!F16</f>
        <v>621845.01109521708</v>
      </c>
      <c r="M19" s="35">
        <f>'2023-24'!F16</f>
        <v>623820.03160120547</v>
      </c>
      <c r="N19" s="35">
        <f>'2024-25'!F16</f>
        <v>595848.77517125243</v>
      </c>
      <c r="O19" s="35">
        <f>'2025-26'!F16</f>
        <v>597690.68369917269</v>
      </c>
    </row>
    <row r="20" spans="1:15" ht="15.75" x14ac:dyDescent="0.25">
      <c r="A20" s="21" t="s">
        <v>15</v>
      </c>
      <c r="B20" s="34">
        <f>'2012-13'!B17</f>
        <v>217182.78</v>
      </c>
      <c r="C20" s="34">
        <f>'2013-14'!C17</f>
        <v>264208</v>
      </c>
      <c r="D20" s="34">
        <f>'2014-15'!C17</f>
        <v>271460</v>
      </c>
      <c r="E20" s="34">
        <f>'2015-16'!F17</f>
        <v>277107.4018557166</v>
      </c>
      <c r="F20" s="35">
        <f>'2016-17'!F17</f>
        <v>290025.0261663092</v>
      </c>
      <c r="G20" s="35">
        <f>'2017-18'!F17</f>
        <v>303160.29213237611</v>
      </c>
      <c r="H20" s="35">
        <f>'2018-19'!F17</f>
        <v>329865.72510700184</v>
      </c>
      <c r="I20" s="35">
        <f>'2019-20'!F17</f>
        <v>359914.36160084442</v>
      </c>
      <c r="J20" s="35">
        <f>'2020-21'!F17</f>
        <v>370590.18362397997</v>
      </c>
      <c r="K20" s="35">
        <f>'2021-22'!F17</f>
        <v>375625.79884941876</v>
      </c>
      <c r="L20" s="35">
        <f>'2022-23'!F17</f>
        <v>399629.8439499191</v>
      </c>
      <c r="M20" s="35">
        <f>'2023-24'!F17</f>
        <v>415127.88891166786</v>
      </c>
      <c r="N20" s="35">
        <f>'2024-25'!F17</f>
        <v>410587.27080047649</v>
      </c>
      <c r="O20" s="35">
        <f>'2025-26'!F17</f>
        <v>426474.18914702971</v>
      </c>
    </row>
    <row r="21" spans="1:15" ht="15.75" x14ac:dyDescent="0.25">
      <c r="A21" s="21" t="s">
        <v>16</v>
      </c>
      <c r="B21" s="34">
        <f>'2012-13'!B18</f>
        <v>12267430.880000001</v>
      </c>
      <c r="C21" s="34">
        <f>'2013-14'!C18</f>
        <v>14388552</v>
      </c>
      <c r="D21" s="34">
        <f>'2014-15'!C18</f>
        <v>14783490</v>
      </c>
      <c r="E21" s="34">
        <f>'2015-16'!F18</f>
        <v>14976460.472669158</v>
      </c>
      <c r="F21" s="35">
        <f>'2016-17'!F18</f>
        <v>15238890.903673947</v>
      </c>
      <c r="G21" s="35">
        <f>'2017-18'!F18</f>
        <v>15163059.219786393</v>
      </c>
      <c r="H21" s="35">
        <f>'2018-19'!F18</f>
        <v>15727479.050086915</v>
      </c>
      <c r="I21" s="35">
        <f>'2019-20'!F18</f>
        <v>16495578.805476978</v>
      </c>
      <c r="J21" s="35">
        <f>'2020-21'!F18</f>
        <v>16999234.365484841</v>
      </c>
      <c r="K21" s="35">
        <f>'2021-22'!F18</f>
        <v>17244790.82855799</v>
      </c>
      <c r="L21" s="35">
        <f>'2022-23'!F18</f>
        <v>18362317.787191171</v>
      </c>
      <c r="M21" s="35">
        <f>'2023-24'!F18</f>
        <v>19090555.446614221</v>
      </c>
      <c r="N21" s="35">
        <f>'2024-25'!F18</f>
        <v>18897710.974266961</v>
      </c>
      <c r="O21" s="35">
        <f>'2025-26'!F18</f>
        <v>19645520.575405195</v>
      </c>
    </row>
    <row r="22" spans="1:15" ht="15.75" x14ac:dyDescent="0.25">
      <c r="A22" s="21" t="s">
        <v>17</v>
      </c>
      <c r="B22" s="34">
        <f>'2012-13'!B19</f>
        <v>3789147.72</v>
      </c>
      <c r="C22" s="34">
        <f>'2013-14'!C19</f>
        <v>4354040</v>
      </c>
      <c r="D22" s="34">
        <f>'2014-15'!C19</f>
        <v>4473550</v>
      </c>
      <c r="E22" s="34">
        <f>'2015-16'!F19</f>
        <v>4706120.7950607026</v>
      </c>
      <c r="F22" s="35">
        <f>'2016-17'!F19</f>
        <v>4856790.416277878</v>
      </c>
      <c r="G22" s="35">
        <f>'2017-18'!F19</f>
        <v>4899670.2546405392</v>
      </c>
      <c r="H22" s="35">
        <f>'2018-19'!F19</f>
        <v>5109504.2958198274</v>
      </c>
      <c r="I22" s="35">
        <f>'2019-20'!F19</f>
        <v>5385155.0867895968</v>
      </c>
      <c r="J22" s="35">
        <f>'2020-21'!F19</f>
        <v>5506451.447902862</v>
      </c>
      <c r="K22" s="35">
        <f>'2021-22'!F19</f>
        <v>5542582.6809993424</v>
      </c>
      <c r="L22" s="35">
        <f>'2022-23'!F19</f>
        <v>5855898.5649710083</v>
      </c>
      <c r="M22" s="35">
        <f>'2023-24'!F19</f>
        <v>6040827.1238195878</v>
      </c>
      <c r="N22" s="35">
        <f>'2024-25'!F19</f>
        <v>5933334.6219853088</v>
      </c>
      <c r="O22" s="35">
        <f>'2025-26'!F19</f>
        <v>6120191.0222997628</v>
      </c>
    </row>
    <row r="23" spans="1:15" ht="15.75" x14ac:dyDescent="0.25">
      <c r="A23" s="21" t="s">
        <v>18</v>
      </c>
      <c r="B23" s="34">
        <f>'2012-13'!B20</f>
        <v>938811.91</v>
      </c>
      <c r="C23" s="34">
        <f>'2013-14'!C20</f>
        <v>1070312</v>
      </c>
      <c r="D23" s="34">
        <f>'2014-15'!C20</f>
        <v>1099690</v>
      </c>
      <c r="E23" s="34">
        <f>'2015-16'!F20</f>
        <v>1166890.3436281893</v>
      </c>
      <c r="F23" s="35">
        <f>'2016-17'!F20</f>
        <v>1203650.1318016951</v>
      </c>
      <c r="G23" s="35">
        <f>'2017-18'!F20</f>
        <v>1207362.5612322791</v>
      </c>
      <c r="H23" s="35">
        <f>'2018-19'!F20</f>
        <v>1257091.0139614032</v>
      </c>
      <c r="I23" s="35">
        <f>'2019-20'!F20</f>
        <v>1316600.2646903596</v>
      </c>
      <c r="J23" s="35">
        <f>'2020-21'!F20</f>
        <v>1340468.3829643247</v>
      </c>
      <c r="K23" s="35">
        <f>'2021-22'!F20</f>
        <v>1343463.8307304287</v>
      </c>
      <c r="L23" s="35">
        <f>'2022-23'!F20</f>
        <v>1413306.5810532116</v>
      </c>
      <c r="M23" s="35">
        <f>'2023-24'!F20</f>
        <v>1451671.2667840712</v>
      </c>
      <c r="N23" s="35">
        <f>'2024-25'!F20</f>
        <v>1419710.365201829</v>
      </c>
      <c r="O23" s="35">
        <f>'2025-26'!F20</f>
        <v>1458125.5712936779</v>
      </c>
    </row>
    <row r="24" spans="1:15" ht="15.75" x14ac:dyDescent="0.25">
      <c r="A24" s="21" t="s">
        <v>19</v>
      </c>
      <c r="B24" s="34">
        <f>'2012-13'!B21</f>
        <v>154943.03</v>
      </c>
      <c r="C24" s="34">
        <f>'2013-14'!C21</f>
        <v>245336</v>
      </c>
      <c r="D24" s="34">
        <f>'2014-15'!C21</f>
        <v>252070</v>
      </c>
      <c r="E24" s="34">
        <f>'2015-16'!F21</f>
        <v>188768.31250007625</v>
      </c>
      <c r="F24" s="35">
        <f>'2016-17'!F21</f>
        <v>189190.55929345466</v>
      </c>
      <c r="G24" s="35">
        <f>'2017-18'!F21</f>
        <v>183273.7193818739</v>
      </c>
      <c r="H24" s="35">
        <f>'2018-19'!F21</f>
        <v>188266.4009091715</v>
      </c>
      <c r="I24" s="35">
        <f>'2019-20'!F21</f>
        <v>191041.31050244538</v>
      </c>
      <c r="J24" s="35">
        <f>'2020-21'!F21</f>
        <v>193134.13516998565</v>
      </c>
      <c r="K24" s="35">
        <f>'2021-22'!F21</f>
        <v>192201.84695875412</v>
      </c>
      <c r="L24" s="35">
        <f>'2022-23'!F21</f>
        <v>200769.1928461896</v>
      </c>
      <c r="M24" s="35">
        <f>'2023-24'!F21</f>
        <v>204766.11299914637</v>
      </c>
      <c r="N24" s="35">
        <f>'2024-25'!F21</f>
        <v>198846.8301885672</v>
      </c>
      <c r="O24" s="35">
        <f>'2025-26'!F21</f>
        <v>202788.33022915231</v>
      </c>
    </row>
    <row r="25" spans="1:15" ht="15.75" x14ac:dyDescent="0.25">
      <c r="A25" s="21" t="s">
        <v>20</v>
      </c>
      <c r="B25" s="34">
        <f>'2012-13'!B22</f>
        <v>539408.02</v>
      </c>
      <c r="C25" s="34">
        <f>'2013-14'!C22</f>
        <v>644344</v>
      </c>
      <c r="D25" s="34">
        <f>'2014-15'!C22</f>
        <v>662030</v>
      </c>
      <c r="E25" s="34">
        <f>'2015-16'!F22</f>
        <v>718900.42770184728</v>
      </c>
      <c r="F25" s="35">
        <f>'2016-17'!F22</f>
        <v>780756.03245884681</v>
      </c>
      <c r="G25" s="35">
        <f>'2017-18'!F22</f>
        <v>826879.73898550041</v>
      </c>
      <c r="H25" s="35">
        <f>'2018-19'!F22</f>
        <v>908840.09109739074</v>
      </c>
      <c r="I25" s="35">
        <f>'2019-20'!F22</f>
        <v>992167.18979619048</v>
      </c>
      <c r="J25" s="35">
        <f>'2020-21'!F22</f>
        <v>1002474.9362139225</v>
      </c>
      <c r="K25" s="35">
        <f>'2021-22'!F22</f>
        <v>997077.58290394978</v>
      </c>
      <c r="L25" s="35">
        <f>'2022-23'!F22</f>
        <v>1040939.2392397523</v>
      </c>
      <c r="M25" s="35">
        <f>'2023-24'!F22</f>
        <v>1061068.2141784348</v>
      </c>
      <c r="N25" s="35">
        <f>'2024-25'!F22</f>
        <v>1029818.767778761</v>
      </c>
      <c r="O25" s="35">
        <f>'2025-26'!F22</f>
        <v>1049643.9350459245</v>
      </c>
    </row>
    <row r="26" spans="1:15" ht="15.75" x14ac:dyDescent="0.25">
      <c r="A26" s="21" t="s">
        <v>21</v>
      </c>
      <c r="B26" s="34">
        <f>'2012-13'!B23</f>
        <v>165401.84</v>
      </c>
      <c r="C26" s="34">
        <f>'2013-14'!C23</f>
        <v>210288</v>
      </c>
      <c r="D26" s="34">
        <f>'2014-15'!C23</f>
        <v>216060</v>
      </c>
      <c r="E26" s="34">
        <f>'2015-16'!F23</f>
        <v>219336.14956306777</v>
      </c>
      <c r="F26" s="35">
        <f>'2016-17'!F23</f>
        <v>237467.57955883094</v>
      </c>
      <c r="G26" s="35">
        <f>'2017-18'!F23</f>
        <v>254833.18498538618</v>
      </c>
      <c r="H26" s="35">
        <f>'2018-19'!F23</f>
        <v>278795.81314021588</v>
      </c>
      <c r="I26" s="35">
        <f>'2019-20'!F23</f>
        <v>306145.70911302511</v>
      </c>
      <c r="J26" s="35">
        <f>'2020-21'!F23</f>
        <v>311379.20155327127</v>
      </c>
      <c r="K26" s="35">
        <f>'2021-22'!F23</f>
        <v>311758.13261261827</v>
      </c>
      <c r="L26" s="35">
        <f>'2022-23'!F23</f>
        <v>327632.50398695545</v>
      </c>
      <c r="M26" s="35">
        <f>'2023-24'!F23</f>
        <v>336184.4856413473</v>
      </c>
      <c r="N26" s="35">
        <f>'2024-25'!F23</f>
        <v>328448.98707415233</v>
      </c>
      <c r="O26" s="35">
        <f>'2025-26'!F23</f>
        <v>336993.78156621923</v>
      </c>
    </row>
    <row r="27" spans="1:15" ht="15.75" x14ac:dyDescent="0.25">
      <c r="A27" s="21" t="s">
        <v>22</v>
      </c>
      <c r="B27" s="34">
        <f>'2012-13'!B24</f>
        <v>129457.26</v>
      </c>
      <c r="C27" s="34">
        <f>'2013-14'!C24</f>
        <v>148280</v>
      </c>
      <c r="D27" s="34">
        <f>'2014-15'!C24</f>
        <v>152350</v>
      </c>
      <c r="E27" s="34">
        <f>'2015-16'!F24</f>
        <v>145323.38646734157</v>
      </c>
      <c r="F27" s="35">
        <f>'2016-17'!F24</f>
        <v>129915.30740732278</v>
      </c>
      <c r="G27" s="35">
        <f>'2017-18'!F24</f>
        <v>107378.37472765154</v>
      </c>
      <c r="H27" s="35">
        <f>'2018-19'!F24</f>
        <v>87589.157760798698</v>
      </c>
      <c r="I27" s="35">
        <f>'2019-20'!F24</f>
        <v>62707.591912835851</v>
      </c>
      <c r="J27" s="35">
        <f>'2020-21'!F24</f>
        <v>57371.514571134547</v>
      </c>
      <c r="K27" s="35">
        <f>'2021-22'!F24</f>
        <v>51670.096633022571</v>
      </c>
      <c r="L27" s="35">
        <f>'2022-23'!F24</f>
        <v>48845.350600835911</v>
      </c>
      <c r="M27" s="35">
        <f>'2023-24'!F24</f>
        <v>45084.648252232189</v>
      </c>
      <c r="N27" s="35">
        <f>'2024-25'!F24</f>
        <v>39621.755421951493</v>
      </c>
      <c r="O27" s="35">
        <f>'2025-26'!F24</f>
        <v>36568.103788272558</v>
      </c>
    </row>
    <row r="28" spans="1:15" ht="15.75" x14ac:dyDescent="0.25">
      <c r="A28" s="21" t="s">
        <v>23</v>
      </c>
      <c r="B28" s="34">
        <f>'2012-13'!B25</f>
        <v>211358.23</v>
      </c>
      <c r="C28" s="34">
        <f>'2013-14'!C25</f>
        <v>204896</v>
      </c>
      <c r="D28" s="34">
        <f>'2014-15'!C25</f>
        <v>210520</v>
      </c>
      <c r="E28" s="34">
        <f>'2015-16'!F25</f>
        <v>248592.1063204839</v>
      </c>
      <c r="F28" s="35">
        <f>'2016-17'!F25</f>
        <v>241233.26164908282</v>
      </c>
      <c r="G28" s="35">
        <f>'2017-18'!F25</f>
        <v>225404.17296902664</v>
      </c>
      <c r="H28" s="35">
        <f>'2018-19'!F25</f>
        <v>214499.22082234803</v>
      </c>
      <c r="I28" s="35">
        <f>'2019-20'!F25</f>
        <v>203359.17450674175</v>
      </c>
      <c r="J28" s="35">
        <f>'2020-21'!F25</f>
        <v>203276.80409222082</v>
      </c>
      <c r="K28" s="35">
        <f>'2021-22'!F25</f>
        <v>200022.40504725405</v>
      </c>
      <c r="L28" s="35">
        <f>'2022-23'!F25</f>
        <v>206590.55598981504</v>
      </c>
      <c r="M28" s="35">
        <f>'2023-24'!F25</f>
        <v>208335.74069979027</v>
      </c>
      <c r="N28" s="35">
        <f>'2024-25'!F25</f>
        <v>200039.91911762467</v>
      </c>
      <c r="O28" s="35">
        <f>'2025-26'!F25</f>
        <v>201712.70828973406</v>
      </c>
    </row>
    <row r="29" spans="1:15" ht="15.75" x14ac:dyDescent="0.25">
      <c r="A29" s="21" t="s">
        <v>24</v>
      </c>
      <c r="B29" s="34">
        <f>'2012-13'!B26</f>
        <v>194753.61</v>
      </c>
      <c r="C29" s="34">
        <f>'2013-14'!C26</f>
        <v>202200</v>
      </c>
      <c r="D29" s="34">
        <f>'2014-15'!C26</f>
        <v>207750</v>
      </c>
      <c r="E29" s="34">
        <f>'2015-16'!F26</f>
        <v>248522.65861072543</v>
      </c>
      <c r="F29" s="35">
        <f>'2016-17'!F26</f>
        <v>261833.25687922895</v>
      </c>
      <c r="G29" s="35">
        <f>'2017-18'!F26</f>
        <v>268088.1710191929</v>
      </c>
      <c r="H29" s="35">
        <f>'2018-19'!F26</f>
        <v>281328.4662986396</v>
      </c>
      <c r="I29" s="35">
        <f>'2019-20'!F26</f>
        <v>296753.25594735442</v>
      </c>
      <c r="J29" s="35">
        <f>'2020-21'!F26</f>
        <v>299217.24564546224</v>
      </c>
      <c r="K29" s="35">
        <f>'2021-22'!F26</f>
        <v>296991.83923675132</v>
      </c>
      <c r="L29" s="35">
        <f>'2022-23'!F26</f>
        <v>309416.45763568231</v>
      </c>
      <c r="M29" s="35">
        <f>'2023-24'!F26</f>
        <v>314748.59538191895</v>
      </c>
      <c r="N29" s="35">
        <f>'2024-25'!F26</f>
        <v>304848.29068876896</v>
      </c>
      <c r="O29" s="35">
        <f>'2025-26'!F26</f>
        <v>310075.4829077574</v>
      </c>
    </row>
    <row r="30" spans="1:15" ht="15.75" x14ac:dyDescent="0.25">
      <c r="A30" s="21" t="s">
        <v>25</v>
      </c>
      <c r="B30" s="34">
        <f>'2012-13'!B27</f>
        <v>303486.07</v>
      </c>
      <c r="C30" s="34">
        <f>'2013-14'!C27</f>
        <v>296560</v>
      </c>
      <c r="D30" s="34">
        <f>'2014-15'!C27</f>
        <v>304700</v>
      </c>
      <c r="E30" s="34">
        <f>'2015-16'!F27</f>
        <v>418587.68336083501</v>
      </c>
      <c r="F30" s="35">
        <f>'2016-17'!F27</f>
        <v>466915.58818327135</v>
      </c>
      <c r="G30" s="35">
        <f>'2017-18'!F27</f>
        <v>492979.75600457913</v>
      </c>
      <c r="H30" s="35">
        <f>'2018-19'!F27</f>
        <v>551411.28927904787</v>
      </c>
      <c r="I30" s="35">
        <f>'2019-20'!F27</f>
        <v>602834.97176171734</v>
      </c>
      <c r="J30" s="35">
        <f>'2020-21'!F27</f>
        <v>601649.17777747149</v>
      </c>
      <c r="K30" s="35">
        <f>'2021-22'!F27</f>
        <v>591091.86617267306</v>
      </c>
      <c r="L30" s="35">
        <f>'2022-23'!F27</f>
        <v>609547.61693292868</v>
      </c>
      <c r="M30" s="35">
        <f>'2023-24'!F27</f>
        <v>613736.26951040444</v>
      </c>
      <c r="N30" s="35">
        <f>'2024-25'!F27</f>
        <v>588376.76405333809</v>
      </c>
      <c r="O30" s="35">
        <f>'2025-26'!F27</f>
        <v>592369.83979031281</v>
      </c>
    </row>
    <row r="31" spans="1:15" ht="15.75" x14ac:dyDescent="0.25">
      <c r="A31" s="21" t="s">
        <v>26</v>
      </c>
      <c r="B31" s="34">
        <f>'2012-13'!B28</f>
        <v>447616.7</v>
      </c>
      <c r="C31" s="34">
        <f>'2013-14'!C28</f>
        <v>439448</v>
      </c>
      <c r="D31" s="34">
        <f>'2014-15'!C28</f>
        <v>451510</v>
      </c>
      <c r="E31" s="34">
        <f>'2015-16'!F28</f>
        <v>636600.97215174465</v>
      </c>
      <c r="F31" s="35">
        <f>'2016-17'!F28</f>
        <v>736272.03416103893</v>
      </c>
      <c r="G31" s="35">
        <f>'2017-18'!F28</f>
        <v>821480.52998428117</v>
      </c>
      <c r="H31" s="35">
        <f>'2018-19'!F28</f>
        <v>951712.70542356221</v>
      </c>
      <c r="I31" s="35">
        <f>'2019-20'!F28</f>
        <v>1092894.7728253151</v>
      </c>
      <c r="J31" s="35">
        <f>'2020-21'!F28</f>
        <v>1119011.534055759</v>
      </c>
      <c r="K31" s="35">
        <f>'2021-22'!F28</f>
        <v>1127866.101795875</v>
      </c>
      <c r="L31" s="35">
        <f>'2022-23'!F28</f>
        <v>1193222.7470610975</v>
      </c>
      <c r="M31" s="35">
        <f>'2023-24'!F28</f>
        <v>1232556.9670029895</v>
      </c>
      <c r="N31" s="35">
        <f>'2024-25'!F28</f>
        <v>1212249.6027388189</v>
      </c>
      <c r="O31" s="35">
        <f>'2025-26'!F28</f>
        <v>1252105.1475677625</v>
      </c>
    </row>
    <row r="32" spans="1:15" ht="15.75" x14ac:dyDescent="0.25">
      <c r="A32" s="21" t="s">
        <v>27</v>
      </c>
      <c r="B32" s="34">
        <f>'2012-13'!B29</f>
        <v>1638496.78</v>
      </c>
      <c r="C32" s="34">
        <f>'2013-14'!C29</f>
        <v>2323952</v>
      </c>
      <c r="D32" s="34">
        <f>'2014-15'!C29</f>
        <v>2387740</v>
      </c>
      <c r="E32" s="34">
        <f>'2015-16'!F29</f>
        <v>2147614.8572878875</v>
      </c>
      <c r="F32" s="35">
        <f>'2016-17'!F29</f>
        <v>2342404.8471926008</v>
      </c>
      <c r="G32" s="35">
        <f>'2017-18'!F29</f>
        <v>2441802.6514759092</v>
      </c>
      <c r="H32" s="35">
        <f>'2018-19'!F29</f>
        <v>2720220.6849946994</v>
      </c>
      <c r="I32" s="35">
        <f>'2019-20'!F29</f>
        <v>3010259.0932923388</v>
      </c>
      <c r="J32" s="35">
        <f>'2020-21'!F29</f>
        <v>3091704.6365807764</v>
      </c>
      <c r="K32" s="35">
        <f>'2021-22'!F29</f>
        <v>3125783.4288064437</v>
      </c>
      <c r="L32" s="35">
        <f>'2022-23'!F29</f>
        <v>3317116.8504237416</v>
      </c>
      <c r="M32" s="35">
        <f>'2023-24'!F29</f>
        <v>3437036.5734747048</v>
      </c>
      <c r="N32" s="35">
        <f>'2024-25'!F29</f>
        <v>3390838.5283902404</v>
      </c>
      <c r="O32" s="35">
        <f>'2025-26'!F29</f>
        <v>3513126.3199930019</v>
      </c>
    </row>
    <row r="33" spans="1:15" ht="15.75" x14ac:dyDescent="0.25">
      <c r="A33" s="21" t="s">
        <v>28</v>
      </c>
      <c r="B33" s="34">
        <f>'2012-13'!B30</f>
        <v>1099439.56</v>
      </c>
      <c r="C33" s="34">
        <f>'2013-14'!C30</f>
        <v>1261728</v>
      </c>
      <c r="D33" s="34">
        <f>'2014-15'!C30</f>
        <v>1296360</v>
      </c>
      <c r="E33" s="34">
        <f>'2015-16'!F30</f>
        <v>1397629.3641929696</v>
      </c>
      <c r="F33" s="35">
        <f>'2016-17'!F30</f>
        <v>1470527.9663692017</v>
      </c>
      <c r="G33" s="35">
        <f>'2017-18'!F30</f>
        <v>1501336.0279284136</v>
      </c>
      <c r="H33" s="35">
        <f>'2018-19'!F30</f>
        <v>1622977.7234084152</v>
      </c>
      <c r="I33" s="35">
        <f>'2019-20'!F30</f>
        <v>1747402.3216645753</v>
      </c>
      <c r="J33" s="35">
        <f>'2020-21'!F30</f>
        <v>1787820.5138481823</v>
      </c>
      <c r="K33" s="35">
        <f>'2021-22'!F30</f>
        <v>1800618.4292468023</v>
      </c>
      <c r="L33" s="35">
        <f>'2022-23'!F30</f>
        <v>1903533.23698988</v>
      </c>
      <c r="M33" s="35">
        <f>'2023-24'!F30</f>
        <v>1964810.7915150647</v>
      </c>
      <c r="N33" s="35">
        <f>'2024-25'!F30</f>
        <v>1930992.4598610124</v>
      </c>
      <c r="O33" s="35">
        <f>'2025-26'!F30</f>
        <v>1992985.422241139</v>
      </c>
    </row>
    <row r="34" spans="1:15" ht="15.75" x14ac:dyDescent="0.25">
      <c r="A34" s="21" t="s">
        <v>29</v>
      </c>
      <c r="B34" s="34">
        <f>'2012-13'!B31</f>
        <v>15710052.039999999</v>
      </c>
      <c r="C34" s="34">
        <f>'2013-14'!C31</f>
        <v>18745288</v>
      </c>
      <c r="D34" s="34">
        <f>'2014-15'!C31</f>
        <v>19259810</v>
      </c>
      <c r="E34" s="34">
        <f>'2015-16'!F31</f>
        <v>19659877.688408248</v>
      </c>
      <c r="F34" s="35">
        <f>'2016-17'!F31</f>
        <v>20392911.912835207</v>
      </c>
      <c r="G34" s="35">
        <f>'2017-18'!F31</f>
        <v>20385143.63857552</v>
      </c>
      <c r="H34" s="35">
        <f>'2018-19'!F31</f>
        <v>21520156.267921466</v>
      </c>
      <c r="I34" s="35">
        <f>'2019-20'!F31</f>
        <v>22633306.014721006</v>
      </c>
      <c r="J34" s="35">
        <f>'2020-21'!F31</f>
        <v>23009002.622220196</v>
      </c>
      <c r="K34" s="35">
        <f>'2021-22'!F31</f>
        <v>23025780.415139835</v>
      </c>
      <c r="L34" s="35">
        <f>'2022-23'!F31</f>
        <v>24186438.515708674</v>
      </c>
      <c r="M34" s="35">
        <f>'2023-24'!F31</f>
        <v>24805671.24475807</v>
      </c>
      <c r="N34" s="35">
        <f>'2024-25'!F31</f>
        <v>24223094.151917506</v>
      </c>
      <c r="O34" s="35">
        <f>'2025-26'!F31</f>
        <v>24841164.558367312</v>
      </c>
    </row>
    <row r="35" spans="1:15" ht="15.75" x14ac:dyDescent="0.25">
      <c r="A35" s="21" t="s">
        <v>30</v>
      </c>
      <c r="B35" s="34">
        <f>'2012-13'!B32</f>
        <v>227896.37</v>
      </c>
      <c r="C35" s="34">
        <f>'2013-14'!C32</f>
        <v>272296</v>
      </c>
      <c r="D35" s="34">
        <f>'2014-15'!C32</f>
        <v>279770</v>
      </c>
      <c r="E35" s="34">
        <f>'2015-16'!F32</f>
        <v>298547.81530273991</v>
      </c>
      <c r="F35" s="35">
        <f>'2016-17'!F32</f>
        <v>316623.16774953366</v>
      </c>
      <c r="G35" s="35">
        <f>'2017-18'!F32</f>
        <v>324746.67597050912</v>
      </c>
      <c r="H35" s="35">
        <f>'2018-19'!F32</f>
        <v>358931.66458416719</v>
      </c>
      <c r="I35" s="35">
        <f>'2019-20'!F32</f>
        <v>385302.85450001067</v>
      </c>
      <c r="J35" s="35">
        <f>'2020-21'!F32</f>
        <v>387699.12456154084</v>
      </c>
      <c r="K35" s="35">
        <f>'2021-22'!F32</f>
        <v>384020.29873187654</v>
      </c>
      <c r="L35" s="35">
        <f>'2022-23'!F32</f>
        <v>399258.84006829368</v>
      </c>
      <c r="M35" s="35">
        <f>'2023-24'!F32</f>
        <v>405299.80735863408</v>
      </c>
      <c r="N35" s="35">
        <f>'2024-25'!F32</f>
        <v>391739.91666289925</v>
      </c>
      <c r="O35" s="35">
        <f>'2025-26'!F32</f>
        <v>397633.4916823089</v>
      </c>
    </row>
    <row r="36" spans="1:15" ht="15.75" x14ac:dyDescent="0.25">
      <c r="A36" s="21" t="s">
        <v>31</v>
      </c>
      <c r="B36" s="34">
        <f>'2012-13'!B33</f>
        <v>872811.12</v>
      </c>
      <c r="C36" s="34">
        <f>'2013-14'!C33</f>
        <v>1070312</v>
      </c>
      <c r="D36" s="34">
        <f>'2014-15'!C33</f>
        <v>1099690</v>
      </c>
      <c r="E36" s="34">
        <f>'2015-16'!F33</f>
        <v>1187548.8420139488</v>
      </c>
      <c r="F36" s="35">
        <f>'2016-17'!F33</f>
        <v>1362947.9216322771</v>
      </c>
      <c r="G36" s="35">
        <f>'2017-18'!F33</f>
        <v>1491992.2798662034</v>
      </c>
      <c r="H36" s="35">
        <f>'2018-19'!F33</f>
        <v>1646677.1466436116</v>
      </c>
      <c r="I36" s="35">
        <f>'2019-20'!F33</f>
        <v>1869363.4305956578</v>
      </c>
      <c r="J36" s="35">
        <f>'2020-21'!F33</f>
        <v>1926566.6675890828</v>
      </c>
      <c r="K36" s="35">
        <f>'2021-22'!F33</f>
        <v>1954524.4541749787</v>
      </c>
      <c r="L36" s="35">
        <f>'2022-23'!F33</f>
        <v>2081321.5156021568</v>
      </c>
      <c r="M36" s="35">
        <f>'2023-24'!F33</f>
        <v>2164007.3724476886</v>
      </c>
      <c r="N36" s="35">
        <f>'2024-25'!F33</f>
        <v>2142288.0781364175</v>
      </c>
      <c r="O36" s="35">
        <f>'2025-26'!F33</f>
        <v>2227207.6354832686</v>
      </c>
    </row>
    <row r="37" spans="1:15" ht="15.75" x14ac:dyDescent="0.25">
      <c r="A37" s="21" t="s">
        <v>32</v>
      </c>
      <c r="B37" s="34">
        <f>'2012-13'!B34</f>
        <v>543819.91</v>
      </c>
      <c r="C37" s="34">
        <f>'2013-14'!C34</f>
        <v>590424</v>
      </c>
      <c r="D37" s="34">
        <f>'2014-15'!C34</f>
        <v>606630</v>
      </c>
      <c r="E37" s="34">
        <f>'2015-16'!F34</f>
        <v>707926.38824858726</v>
      </c>
      <c r="F37" s="35">
        <f>'2016-17'!F34</f>
        <v>751063.30035673245</v>
      </c>
      <c r="G37" s="35">
        <f>'2017-18'!F34</f>
        <v>781526.20607448206</v>
      </c>
      <c r="H37" s="35">
        <f>'2018-19'!F34</f>
        <v>834648.62500954687</v>
      </c>
      <c r="I37" s="35">
        <f>'2019-20'!F34</f>
        <v>889566.59224845318</v>
      </c>
      <c r="J37" s="35">
        <f>'2020-21'!F34</f>
        <v>893655.89523853012</v>
      </c>
      <c r="K37" s="35">
        <f>'2021-22'!F34</f>
        <v>883749.03302322782</v>
      </c>
      <c r="L37" s="35">
        <f>'2022-23'!F34</f>
        <v>917336.29586551408</v>
      </c>
      <c r="M37" s="35">
        <f>'2023-24'!F34</f>
        <v>929714.7051800763</v>
      </c>
      <c r="N37" s="35">
        <f>'2024-25'!F34</f>
        <v>897161.0192660999</v>
      </c>
      <c r="O37" s="35">
        <f>'2025-26'!F34</f>
        <v>909190.29667844495</v>
      </c>
    </row>
    <row r="38" spans="1:15" ht="15.75" x14ac:dyDescent="0.25">
      <c r="A38" s="21" t="s">
        <v>33</v>
      </c>
      <c r="B38" s="34">
        <f>'2012-13'!B35</f>
        <v>188477.91</v>
      </c>
      <c r="C38" s="34">
        <f>'2013-14'!C35</f>
        <v>223768</v>
      </c>
      <c r="D38" s="34">
        <f>'2014-15'!C35</f>
        <v>229910</v>
      </c>
      <c r="E38" s="34">
        <f>'2015-16'!F35</f>
        <v>227738.86131611303</v>
      </c>
      <c r="F38" s="35">
        <f>'2016-17'!F35</f>
        <v>228467.50757568417</v>
      </c>
      <c r="G38" s="35">
        <f>'2017-18'!F35</f>
        <v>220494.05673887077</v>
      </c>
      <c r="H38" s="35">
        <f>'2018-19'!F35</f>
        <v>219715.45127409257</v>
      </c>
      <c r="I38" s="35">
        <f>'2019-20'!F35</f>
        <v>219516.53752559799</v>
      </c>
      <c r="J38" s="35">
        <f>'2020-21'!F35</f>
        <v>221290.905585884</v>
      </c>
      <c r="K38" s="35">
        <f>'2021-22'!F35</f>
        <v>219597.12760532129</v>
      </c>
      <c r="L38" s="35">
        <f>'2022-23'!F35</f>
        <v>228734.00959230089</v>
      </c>
      <c r="M38" s="35">
        <f>'2023-24'!F35</f>
        <v>232624.96880913261</v>
      </c>
      <c r="N38" s="35">
        <f>'2024-25'!F35</f>
        <v>225258.65439548212</v>
      </c>
      <c r="O38" s="35">
        <f>'2025-26'!F35</f>
        <v>229071.12251319728</v>
      </c>
    </row>
    <row r="39" spans="1:15" ht="15.75" x14ac:dyDescent="0.25">
      <c r="A39" s="21" t="s">
        <v>34</v>
      </c>
      <c r="B39" s="34">
        <f>'2012-13'!B36</f>
        <v>35539.56</v>
      </c>
      <c r="C39" s="34">
        <f>'2013-14'!C36</f>
        <v>37744</v>
      </c>
      <c r="D39" s="34">
        <f>'2014-15'!C36</f>
        <v>38780</v>
      </c>
      <c r="E39" s="34">
        <f>'2015-16'!F36</f>
        <v>56338.972546049285</v>
      </c>
      <c r="F39" s="35">
        <f>'2016-17'!F36</f>
        <v>70802.515241122543</v>
      </c>
      <c r="G39" s="35">
        <f>'2017-18'!F36</f>
        <v>83798.112111963957</v>
      </c>
      <c r="H39" s="35">
        <f>'2018-19'!F36</f>
        <v>99224.227806104536</v>
      </c>
      <c r="I39" s="35">
        <f>'2019-20'!F36</f>
        <v>116928.00160361422</v>
      </c>
      <c r="J39" s="35">
        <f>'2020-21'!F36</f>
        <v>119145.3263115208</v>
      </c>
      <c r="K39" s="35">
        <f>'2021-22'!F36</f>
        <v>119509.45384109115</v>
      </c>
      <c r="L39" s="35">
        <f>'2022-23'!F36</f>
        <v>125825.45546409469</v>
      </c>
      <c r="M39" s="35">
        <f>'2023-24'!F36</f>
        <v>129346.96938667345</v>
      </c>
      <c r="N39" s="35">
        <f>'2024-25'!F36</f>
        <v>126602.8775217479</v>
      </c>
      <c r="O39" s="35">
        <f>'2025-26'!F36</f>
        <v>130135.14395707606</v>
      </c>
    </row>
    <row r="40" spans="1:15" ht="15.75" x14ac:dyDescent="0.25">
      <c r="A40" s="21" t="s">
        <v>35</v>
      </c>
      <c r="B40" s="34">
        <f>'2012-13'!B37</f>
        <v>3357970.93</v>
      </c>
      <c r="C40" s="34">
        <f>'2013-14'!C37</f>
        <v>4111400</v>
      </c>
      <c r="D40" s="34">
        <f>'2014-15'!C37</f>
        <v>4224250</v>
      </c>
      <c r="E40" s="34">
        <f>'2015-16'!F37</f>
        <v>4159001.7122938624</v>
      </c>
      <c r="F40" s="35">
        <f>'2016-17'!F37</f>
        <v>4285166.9117735708</v>
      </c>
      <c r="G40" s="35">
        <f>'2017-18'!F37</f>
        <v>4240281.5490440801</v>
      </c>
      <c r="H40" s="35">
        <f>'2018-19'!F37</f>
        <v>4456084.550293128</v>
      </c>
      <c r="I40" s="35">
        <f>'2019-20'!F37</f>
        <v>4667387.0856609019</v>
      </c>
      <c r="J40" s="35">
        <f>'2020-21'!F37</f>
        <v>4761898.4959385423</v>
      </c>
      <c r="K40" s="35">
        <f>'2021-22'!F37</f>
        <v>4782480.569984843</v>
      </c>
      <c r="L40" s="35">
        <f>'2022-23'!F37</f>
        <v>5041587.3203393957</v>
      </c>
      <c r="M40" s="35">
        <f>'2023-24'!F37</f>
        <v>5189229.3991913861</v>
      </c>
      <c r="N40" s="35">
        <f>'2024-25'!F37</f>
        <v>5085551.0575995781</v>
      </c>
      <c r="O40" s="35">
        <f>'2025-26'!F37</f>
        <v>5234037.9690119904</v>
      </c>
    </row>
    <row r="41" spans="1:15" ht="15.75" x14ac:dyDescent="0.25">
      <c r="A41" s="21" t="s">
        <v>36</v>
      </c>
      <c r="B41" s="34">
        <f>'2012-13'!B38</f>
        <v>6032776.1799999997</v>
      </c>
      <c r="C41" s="34">
        <f>'2013-14'!C38</f>
        <v>6772352</v>
      </c>
      <c r="D41" s="34">
        <f>'2014-15'!C38</f>
        <v>6958240</v>
      </c>
      <c r="E41" s="34">
        <f>'2015-16'!F38</f>
        <v>7697879.3091946226</v>
      </c>
      <c r="F41" s="35">
        <f>'2016-17'!F38</f>
        <v>8116709.3159091454</v>
      </c>
      <c r="G41" s="35">
        <f>'2017-18'!F38</f>
        <v>8323957.8948440645</v>
      </c>
      <c r="H41" s="35">
        <f>'2018-19'!F38</f>
        <v>8895098.0052515659</v>
      </c>
      <c r="I41" s="35">
        <f>'2019-20'!F38</f>
        <v>9517136.5273871478</v>
      </c>
      <c r="J41" s="35">
        <f>'2020-21'!F38</f>
        <v>9679380.1251492053</v>
      </c>
      <c r="K41" s="35">
        <f>'2021-22'!F38</f>
        <v>9690709.1395527013</v>
      </c>
      <c r="L41" s="35">
        <f>'2022-23'!F38</f>
        <v>10183675.930770868</v>
      </c>
      <c r="M41" s="35">
        <f>'2023-24'!F38</f>
        <v>10449008.427263947</v>
      </c>
      <c r="N41" s="35">
        <f>'2024-25'!F38</f>
        <v>10208105.763176296</v>
      </c>
      <c r="O41" s="35">
        <f>'2025-26'!F38</f>
        <v>10473189.061994992</v>
      </c>
    </row>
    <row r="42" spans="1:15" ht="15.75" x14ac:dyDescent="0.25">
      <c r="A42" s="21" t="s">
        <v>37</v>
      </c>
      <c r="B42" s="34">
        <f>'2012-13'!B39</f>
        <v>2044341.77</v>
      </c>
      <c r="C42" s="34">
        <f>'2013-14'!C39</f>
        <v>2504584</v>
      </c>
      <c r="D42" s="34">
        <f>'2014-15'!C39</f>
        <v>2573330</v>
      </c>
      <c r="E42" s="34">
        <f>'2015-16'!F39</f>
        <v>2608003.9503895901</v>
      </c>
      <c r="F42" s="35">
        <f>'2016-17'!F39</f>
        <v>2762175.7810517889</v>
      </c>
      <c r="G42" s="35">
        <f>'2017-18'!F39</f>
        <v>2839338.0994047695</v>
      </c>
      <c r="H42" s="35">
        <f>'2018-19'!F39</f>
        <v>3036825.5059649097</v>
      </c>
      <c r="I42" s="35">
        <f>'2019-20'!F39</f>
        <v>3265028.9200127907</v>
      </c>
      <c r="J42" s="35">
        <f>'2020-21'!F39</f>
        <v>3332043.7191974376</v>
      </c>
      <c r="K42" s="35">
        <f>'2021-22'!F39</f>
        <v>3347349.9379420732</v>
      </c>
      <c r="L42" s="35">
        <f>'2022-23'!F39</f>
        <v>3529657.2996197874</v>
      </c>
      <c r="M42" s="35">
        <f>'2023-24'!F39</f>
        <v>3634004.5142170629</v>
      </c>
      <c r="N42" s="35">
        <f>'2024-25'!F39</f>
        <v>3562361.2375717196</v>
      </c>
      <c r="O42" s="35">
        <f>'2025-26'!F39</f>
        <v>3667365.1321040881</v>
      </c>
    </row>
    <row r="43" spans="1:15" ht="15.75" x14ac:dyDescent="0.25">
      <c r="A43" s="21" t="s">
        <v>38</v>
      </c>
      <c r="B43" s="34">
        <f>'2012-13'!B40</f>
        <v>571519.96</v>
      </c>
      <c r="C43" s="34">
        <f>'2013-14'!C40</f>
        <v>690176</v>
      </c>
      <c r="D43" s="34">
        <f>'2014-15'!C40</f>
        <v>709120</v>
      </c>
      <c r="E43" s="34">
        <f>'2015-16'!F40</f>
        <v>701038.21380496316</v>
      </c>
      <c r="F43" s="35">
        <f>'2016-17'!F40</f>
        <v>709849.02241405495</v>
      </c>
      <c r="G43" s="35">
        <f>'2017-18'!F40</f>
        <v>705565.44029341871</v>
      </c>
      <c r="H43" s="35">
        <f>'2018-19'!F40</f>
        <v>730679.85726069333</v>
      </c>
      <c r="I43" s="35">
        <f>'2019-20'!F40</f>
        <v>758776.13883601921</v>
      </c>
      <c r="J43" s="35">
        <f>'2020-21'!F40</f>
        <v>774593.89588345075</v>
      </c>
      <c r="K43" s="35">
        <f>'2021-22'!F40</f>
        <v>778397.15899233462</v>
      </c>
      <c r="L43" s="35">
        <f>'2022-23'!F40</f>
        <v>821049.63604336663</v>
      </c>
      <c r="M43" s="35">
        <f>'2023-24'!F40</f>
        <v>845588.52479715017</v>
      </c>
      <c r="N43" s="35">
        <f>'2024-25'!F40</f>
        <v>829179.05078276095</v>
      </c>
      <c r="O43" s="35">
        <f>'2025-26'!F40</f>
        <v>853888.69242757419</v>
      </c>
    </row>
    <row r="44" spans="1:15" ht="15.75" x14ac:dyDescent="0.25">
      <c r="A44" s="21" t="s">
        <v>39</v>
      </c>
      <c r="B44" s="34">
        <f>'2012-13'!B41</f>
        <v>106703.32</v>
      </c>
      <c r="C44" s="34">
        <f>'2013-14'!C41</f>
        <v>134800</v>
      </c>
      <c r="D44" s="34">
        <f>'2014-15'!C41</f>
        <v>138500</v>
      </c>
      <c r="E44" s="34">
        <f>'2015-16'!F41</f>
        <v>129610.88116705297</v>
      </c>
      <c r="F44" s="35">
        <f>'2016-17'!F41</f>
        <v>129119.30854211758</v>
      </c>
      <c r="G44" s="35">
        <f>'2017-18'!F41</f>
        <v>125631.74704110494</v>
      </c>
      <c r="H44" s="35">
        <f>'2018-19'!F41</f>
        <v>127579.97418209702</v>
      </c>
      <c r="I44" s="35">
        <f>'2019-20'!F41</f>
        <v>128500.80910029321</v>
      </c>
      <c r="J44" s="35">
        <f>'2020-21'!F41</f>
        <v>129656.71729324185</v>
      </c>
      <c r="K44" s="35">
        <f>'2021-22'!F41</f>
        <v>128780.749452326</v>
      </c>
      <c r="L44" s="35">
        <f>'2022-23'!F41</f>
        <v>134260.38043408503</v>
      </c>
      <c r="M44" s="35">
        <f>'2023-24'!F41</f>
        <v>136667.82903650316</v>
      </c>
      <c r="N44" s="35">
        <f>'2024-25'!F41</f>
        <v>132459.85968821542</v>
      </c>
      <c r="O44" s="35">
        <f>'2025-26'!F41</f>
        <v>134823.62088104349</v>
      </c>
    </row>
    <row r="45" spans="1:15" ht="15.75" x14ac:dyDescent="0.25">
      <c r="A45" s="21" t="s">
        <v>40</v>
      </c>
      <c r="B45" s="34">
        <f>'2012-13'!B42</f>
        <v>227838.83</v>
      </c>
      <c r="C45" s="34">
        <f>'2013-14'!C42</f>
        <v>231856</v>
      </c>
      <c r="D45" s="34">
        <f>'2014-15'!C42</f>
        <v>238220</v>
      </c>
      <c r="E45" s="34">
        <f>'2015-16'!F42</f>
        <v>298075.48276482191</v>
      </c>
      <c r="F45" s="35">
        <f>'2016-17'!F42</f>
        <v>319231.58898134343</v>
      </c>
      <c r="G45" s="35">
        <f>'2017-18'!F42</f>
        <v>325218.52481121232</v>
      </c>
      <c r="H45" s="35">
        <f>'2018-19'!F42</f>
        <v>350116.42863034672</v>
      </c>
      <c r="I45" s="35">
        <f>'2019-20'!F42</f>
        <v>371031.24904630298</v>
      </c>
      <c r="J45" s="35">
        <f>'2020-21'!F42</f>
        <v>370422.80170685484</v>
      </c>
      <c r="K45" s="35">
        <f>'2021-22'!F42</f>
        <v>364042.17711818853</v>
      </c>
      <c r="L45" s="35">
        <f>'2022-23'!F42</f>
        <v>375531.7771788169</v>
      </c>
      <c r="M45" s="35">
        <f>'2023-24'!F42</f>
        <v>378236.27612663026</v>
      </c>
      <c r="N45" s="35">
        <f>'2024-25'!F42</f>
        <v>362726.46075565409</v>
      </c>
      <c r="O45" s="35">
        <f>'2025-26'!F42</f>
        <v>365307.84477761079</v>
      </c>
    </row>
    <row r="46" spans="1:15" ht="15.75" x14ac:dyDescent="0.25">
      <c r="A46" s="21" t="s">
        <v>41</v>
      </c>
      <c r="B46" s="34">
        <f>'2012-13'!B43</f>
        <v>3747332.51</v>
      </c>
      <c r="C46" s="34">
        <f>'2013-14'!C43</f>
        <v>4375608</v>
      </c>
      <c r="D46" s="34">
        <f>'2014-15'!C43</f>
        <v>4495710</v>
      </c>
      <c r="E46" s="34">
        <f>'2015-16'!F43</f>
        <v>4541040.5909388773</v>
      </c>
      <c r="F46" s="35">
        <f>'2016-17'!F43</f>
        <v>4516494.7178502968</v>
      </c>
      <c r="G46" s="35">
        <f>'2017-18'!F43</f>
        <v>4349527.055371603</v>
      </c>
      <c r="H46" s="35">
        <f>'2018-19'!F43</f>
        <v>4341073.5669062817</v>
      </c>
      <c r="I46" s="35">
        <f>'2019-20'!F43</f>
        <v>4296722.9627949977</v>
      </c>
      <c r="J46" s="35">
        <f>'2020-21'!F43</f>
        <v>4296510.8490251061</v>
      </c>
      <c r="K46" s="35">
        <f>'2021-22'!F43</f>
        <v>4229229.3704294488</v>
      </c>
      <c r="L46" s="35">
        <f>'2022-23'!F43</f>
        <v>4369659.1853496227</v>
      </c>
      <c r="M46" s="35">
        <f>'2023-24'!F43</f>
        <v>4408140.0894996366</v>
      </c>
      <c r="N46" s="35">
        <f>'2024-25'!F43</f>
        <v>4234116.3035821682</v>
      </c>
      <c r="O46" s="35">
        <f>'2025-26'!F43</f>
        <v>4271042.3661563518</v>
      </c>
    </row>
    <row r="47" spans="1:15" ht="15.75" x14ac:dyDescent="0.25">
      <c r="A47" s="21" t="s">
        <v>42</v>
      </c>
      <c r="B47" s="34">
        <f>'2012-13'!B44</f>
        <v>3840088.7</v>
      </c>
      <c r="C47" s="34">
        <f>'2013-14'!C44</f>
        <v>4394480</v>
      </c>
      <c r="D47" s="34">
        <f>'2014-15'!C44</f>
        <v>4515100</v>
      </c>
      <c r="E47" s="34">
        <f>'2015-16'!F44</f>
        <v>4889100.033724634</v>
      </c>
      <c r="F47" s="35">
        <f>'2016-17'!F44</f>
        <v>5149141.3739751885</v>
      </c>
      <c r="G47" s="35">
        <f>'2017-18'!F44</f>
        <v>5226210.0219785897</v>
      </c>
      <c r="H47" s="35">
        <f>'2018-19'!F44</f>
        <v>5639990.5069058547</v>
      </c>
      <c r="I47" s="35">
        <f>'2019-20'!F44</f>
        <v>6038529.4970954675</v>
      </c>
      <c r="J47" s="35">
        <f>'2020-21'!F44</f>
        <v>6151313.8720753156</v>
      </c>
      <c r="K47" s="35">
        <f>'2021-22'!F44</f>
        <v>6168383.2603087975</v>
      </c>
      <c r="L47" s="35">
        <f>'2022-23'!F44</f>
        <v>6492557.5976721607</v>
      </c>
      <c r="M47" s="35">
        <f>'2023-24'!F44</f>
        <v>6672395.3231668156</v>
      </c>
      <c r="N47" s="35">
        <f>'2024-25'!F44</f>
        <v>6529009.4943763735</v>
      </c>
      <c r="O47" s="35">
        <f>'2025-26'!F44</f>
        <v>6709289.5037340242</v>
      </c>
    </row>
    <row r="48" spans="1:15" ht="15.75" x14ac:dyDescent="0.25">
      <c r="A48" s="21" t="s">
        <v>43</v>
      </c>
      <c r="B48" s="34">
        <f>'2012-13'!B45</f>
        <v>1024759.53</v>
      </c>
      <c r="C48" s="34">
        <f>'2013-14'!C45</f>
        <v>951688</v>
      </c>
      <c r="D48" s="34">
        <f>'2014-15'!C45</f>
        <v>977810</v>
      </c>
      <c r="E48" s="34">
        <f>'2015-16'!F45</f>
        <v>1262519.6195158688</v>
      </c>
      <c r="F48" s="35">
        <f>'2016-17'!F45</f>
        <v>1310178.6329639307</v>
      </c>
      <c r="G48" s="35">
        <f>'2017-18'!F45</f>
        <v>1315687.4361374814</v>
      </c>
      <c r="H48" s="35">
        <f>'2018-19'!F45</f>
        <v>1367210.7840381756</v>
      </c>
      <c r="I48" s="35">
        <f>'2019-20'!F45</f>
        <v>1451237.2834093738</v>
      </c>
      <c r="J48" s="35">
        <f>'2020-21'!F45</f>
        <v>1498134.062956966</v>
      </c>
      <c r="K48" s="35">
        <f>'2021-22'!F45</f>
        <v>1522403.2309346693</v>
      </c>
      <c r="L48" s="35">
        <f>'2022-23'!F45</f>
        <v>1623864.2251458985</v>
      </c>
      <c r="M48" s="35">
        <f>'2023-24'!F45</f>
        <v>1691185.4293756601</v>
      </c>
      <c r="N48" s="35">
        <f>'2024-25'!F45</f>
        <v>1676997.1135107931</v>
      </c>
      <c r="O48" s="35">
        <f>'2025-26'!F45</f>
        <v>1746373.3802360431</v>
      </c>
    </row>
    <row r="49" spans="1:15" ht="15.75" x14ac:dyDescent="0.25">
      <c r="A49" s="21" t="s">
        <v>44</v>
      </c>
      <c r="B49" s="34">
        <f>'2012-13'!B46</f>
        <v>711204.26</v>
      </c>
      <c r="C49" s="34">
        <f>'2013-14'!C46</f>
        <v>706352</v>
      </c>
      <c r="D49" s="34">
        <f>'2014-15'!C46</f>
        <v>725740</v>
      </c>
      <c r="E49" s="34">
        <f>'2015-16'!F46</f>
        <v>826377.71304292162</v>
      </c>
      <c r="F49" s="35">
        <f>'2016-17'!F46</f>
        <v>799528.92295401136</v>
      </c>
      <c r="G49" s="35">
        <f>'2017-18'!F46</f>
        <v>754187.20989220287</v>
      </c>
      <c r="H49" s="35">
        <f>'2018-19'!F46</f>
        <v>709209.32631189853</v>
      </c>
      <c r="I49" s="35">
        <f>'2019-20'!F46</f>
        <v>681010.74625339161</v>
      </c>
      <c r="J49" s="35">
        <f>'2020-21'!F46</f>
        <v>693818.12114157667</v>
      </c>
      <c r="K49" s="35">
        <f>'2021-22'!F46</f>
        <v>695831.48997937946</v>
      </c>
      <c r="L49" s="35">
        <f>'2022-23'!F46</f>
        <v>732493.06641721691</v>
      </c>
      <c r="M49" s="35">
        <f>'2023-24'!F46</f>
        <v>752877.73583997227</v>
      </c>
      <c r="N49" s="35">
        <f>'2024-25'!F46</f>
        <v>736792.10438513337</v>
      </c>
      <c r="O49" s="35">
        <f>'2025-26'!F46</f>
        <v>757232.37389510917</v>
      </c>
    </row>
    <row r="50" spans="1:15" ht="15.75" x14ac:dyDescent="0.25">
      <c r="A50" s="21" t="s">
        <v>45</v>
      </c>
      <c r="B50" s="34">
        <f>'2012-13'!B47</f>
        <v>577586.49</v>
      </c>
      <c r="C50" s="34">
        <f>'2013-14'!C47</f>
        <v>647040</v>
      </c>
      <c r="D50" s="34">
        <f>'2014-15'!C47</f>
        <v>664800</v>
      </c>
      <c r="E50" s="34">
        <f>'2015-16'!F47</f>
        <v>731009.3052073099</v>
      </c>
      <c r="F50" s="35">
        <f>'2016-17'!F47</f>
        <v>765937.0188924754</v>
      </c>
      <c r="G50" s="35">
        <f>'2017-18'!F47</f>
        <v>788462.42692816758</v>
      </c>
      <c r="H50" s="35">
        <f>'2018-19'!F47</f>
        <v>838253.68870653864</v>
      </c>
      <c r="I50" s="35">
        <f>'2019-20'!F47</f>
        <v>898830.07646406116</v>
      </c>
      <c r="J50" s="35">
        <f>'2020-21'!F47</f>
        <v>919473.85752126668</v>
      </c>
      <c r="K50" s="35">
        <f>'2021-22'!F47</f>
        <v>925908.22581279383</v>
      </c>
      <c r="L50" s="35">
        <f>'2022-23'!F47</f>
        <v>978672.75379873801</v>
      </c>
      <c r="M50" s="35">
        <f>'2023-24'!F47</f>
        <v>1010016.6894667498</v>
      </c>
      <c r="N50" s="35">
        <f>'2024-25'!F47</f>
        <v>992474.08416528779</v>
      </c>
      <c r="O50" s="35">
        <f>'2025-26'!F47</f>
        <v>1024173.4212690451</v>
      </c>
    </row>
    <row r="51" spans="1:15" ht="15.75" x14ac:dyDescent="0.25">
      <c r="A51" s="21" t="s">
        <v>46</v>
      </c>
      <c r="B51" s="34">
        <f>'2012-13'!B48</f>
        <v>1428710.38</v>
      </c>
      <c r="C51" s="34">
        <f>'2013-14'!C48</f>
        <v>1528632</v>
      </c>
      <c r="D51" s="34">
        <f>'2014-15'!C48</f>
        <v>1570590</v>
      </c>
      <c r="E51" s="34">
        <f>'2015-16'!F48</f>
        <v>1823465.2605219139</v>
      </c>
      <c r="F51" s="35">
        <f>'2016-17'!F48</f>
        <v>1943615.5956543384</v>
      </c>
      <c r="G51" s="35">
        <f>'2017-18'!F48</f>
        <v>2031512.9492223761</v>
      </c>
      <c r="H51" s="35">
        <f>'2018-19'!F48</f>
        <v>2179425.1971124033</v>
      </c>
      <c r="I51" s="35">
        <f>'2019-20'!F48</f>
        <v>2381100.5266211019</v>
      </c>
      <c r="J51" s="35">
        <f>'2020-21'!F48</f>
        <v>2455241.8503762097</v>
      </c>
      <c r="K51" s="35">
        <f>'2021-22'!F48</f>
        <v>2492169.5888579045</v>
      </c>
      <c r="L51" s="35">
        <f>'2022-23'!F48</f>
        <v>2655228.5246334043</v>
      </c>
      <c r="M51" s="35">
        <f>'2023-24'!F48</f>
        <v>2762152.8958820784</v>
      </c>
      <c r="N51" s="35">
        <f>'2024-25'!F48</f>
        <v>2735855.1334881843</v>
      </c>
      <c r="O51" s="35">
        <f>'2025-26'!F48</f>
        <v>2845785.6213752008</v>
      </c>
    </row>
    <row r="52" spans="1:15" ht="15.75" x14ac:dyDescent="0.25">
      <c r="A52" s="21" t="s">
        <v>47</v>
      </c>
      <c r="B52" s="34">
        <f>'2012-13'!B49</f>
        <v>515944.18</v>
      </c>
      <c r="C52" s="34">
        <f>'2013-14'!C49</f>
        <v>633560</v>
      </c>
      <c r="D52" s="34">
        <f>'2014-15'!C49</f>
        <v>650950</v>
      </c>
      <c r="E52" s="34">
        <f>'2015-16'!F49</f>
        <v>667360.44336491369</v>
      </c>
      <c r="F52" s="35">
        <f>'2016-17'!F49</f>
        <v>717705.71352778317</v>
      </c>
      <c r="G52" s="35">
        <f>'2017-18'!F49</f>
        <v>750977.81990409747</v>
      </c>
      <c r="H52" s="35">
        <f>'2018-19'!F49</f>
        <v>807847.92698827793</v>
      </c>
      <c r="I52" s="35">
        <f>'2019-20'!F49</f>
        <v>879286.398880678</v>
      </c>
      <c r="J52" s="35">
        <f>'2020-21'!F49</f>
        <v>898621.55042581994</v>
      </c>
      <c r="K52" s="35">
        <f>'2021-22'!F49</f>
        <v>904045.04555216711</v>
      </c>
      <c r="L52" s="35">
        <f>'2022-23'!F49</f>
        <v>954650.29318124079</v>
      </c>
      <c r="M52" s="35">
        <f>'2023-24'!F49</f>
        <v>984283.14235996606</v>
      </c>
      <c r="N52" s="35">
        <f>'2024-25'!F49</f>
        <v>966263.01482243941</v>
      </c>
      <c r="O52" s="35">
        <f>'2025-26'!F49</f>
        <v>996172.08352617093</v>
      </c>
    </row>
    <row r="53" spans="1:15" ht="15.75" x14ac:dyDescent="0.25">
      <c r="A53" s="21" t="s">
        <v>48</v>
      </c>
      <c r="B53" s="34">
        <f>'2012-13'!B50</f>
        <v>15165670.01</v>
      </c>
      <c r="C53" s="34">
        <f>'2013-14'!C50</f>
        <v>18014672</v>
      </c>
      <c r="D53" s="34">
        <f>'2014-15'!C50</f>
        <v>18509140</v>
      </c>
      <c r="E53" s="34">
        <f>'2015-16'!F50</f>
        <v>18767438.003192738</v>
      </c>
      <c r="F53" s="35">
        <f>'2016-17'!F50</f>
        <v>19457701.421000581</v>
      </c>
      <c r="G53" s="35">
        <f>'2017-18'!F50</f>
        <v>19373018.609871842</v>
      </c>
      <c r="H53" s="35">
        <f>'2018-19'!F50</f>
        <v>20293696.550754435</v>
      </c>
      <c r="I53" s="35">
        <f>'2019-20'!F50</f>
        <v>21410847.959964219</v>
      </c>
      <c r="J53" s="35">
        <f>'2020-21'!F50</f>
        <v>21957696.787207518</v>
      </c>
      <c r="K53" s="35">
        <f>'2021-22'!F50</f>
        <v>22166976.794053264</v>
      </c>
      <c r="L53" s="35">
        <f>'2022-23'!F50</f>
        <v>23489141.733851951</v>
      </c>
      <c r="M53" s="35">
        <f>'2023-24'!F50</f>
        <v>24302409.094058152</v>
      </c>
      <c r="N53" s="35">
        <f>'2024-25'!F50</f>
        <v>23940382.161099985</v>
      </c>
      <c r="O53" s="35">
        <f>'2025-26'!F50</f>
        <v>24767178.33180733</v>
      </c>
    </row>
    <row r="54" spans="1:15" ht="15.75" x14ac:dyDescent="0.25">
      <c r="A54" s="21" t="s">
        <v>49</v>
      </c>
      <c r="B54" s="34">
        <f>'2012-13'!B51</f>
        <v>3395738.95</v>
      </c>
      <c r="C54" s="34">
        <f>'2013-14'!C51</f>
        <v>4348648</v>
      </c>
      <c r="D54" s="34">
        <f>'2014-15'!C51</f>
        <v>4468010</v>
      </c>
      <c r="E54" s="34">
        <f>'2015-16'!F51</f>
        <v>4665683.2385756224</v>
      </c>
      <c r="F54" s="35">
        <f>'2016-17'!F51</f>
        <v>5342561.2842595177</v>
      </c>
      <c r="G54" s="35">
        <f>'2017-18'!F51</f>
        <v>5790843.2301563686</v>
      </c>
      <c r="H54" s="35">
        <f>'2018-19'!F51</f>
        <v>6863502.3191937217</v>
      </c>
      <c r="I54" s="35">
        <f>'2019-20'!F51</f>
        <v>7985657.0321981441</v>
      </c>
      <c r="J54" s="35">
        <f>'2020-21'!F51</f>
        <v>8343395.448768802</v>
      </c>
      <c r="K54" s="35">
        <f>'2021-22'!F51</f>
        <v>8581076.4074621797</v>
      </c>
      <c r="L54" s="35">
        <f>'2022-23'!F51</f>
        <v>9263640.8401309866</v>
      </c>
      <c r="M54" s="35">
        <f>'2023-24'!F51</f>
        <v>9764345.6661375463</v>
      </c>
      <c r="N54" s="35">
        <f>'2024-25'!F51</f>
        <v>9799505.3598883729</v>
      </c>
      <c r="O54" s="35">
        <f>'2025-26'!F51</f>
        <v>10328300.498432504</v>
      </c>
    </row>
    <row r="55" spans="1:15" ht="15.75" x14ac:dyDescent="0.25">
      <c r="A55" s="21" t="s">
        <v>50</v>
      </c>
      <c r="B55" s="34">
        <f>'2012-13'!B52</f>
        <v>13620800.76</v>
      </c>
      <c r="C55" s="34">
        <f>'2013-14'!C52</f>
        <v>15903704</v>
      </c>
      <c r="D55" s="34">
        <f>'2014-15'!C52</f>
        <v>16340230</v>
      </c>
      <c r="E55" s="34">
        <f>'2015-16'!F52</f>
        <v>16572852.557940096</v>
      </c>
      <c r="F55" s="35">
        <f>'2016-17'!F52</f>
        <v>16953070.333226062</v>
      </c>
      <c r="G55" s="35">
        <f>'2017-18'!F52</f>
        <v>16991428.849189844</v>
      </c>
      <c r="H55" s="35">
        <f>'2018-19'!F52</f>
        <v>17299085.969559867</v>
      </c>
      <c r="I55" s="35">
        <f>'2019-20'!F52</f>
        <v>18150801.720433947</v>
      </c>
      <c r="J55" s="35">
        <f>'2020-21'!F52</f>
        <v>18756989.69489339</v>
      </c>
      <c r="K55" s="35">
        <f>'2021-22'!F52</f>
        <v>19080828.757347517</v>
      </c>
      <c r="L55" s="35">
        <f>'2022-23'!F52</f>
        <v>20373813.525469504</v>
      </c>
      <c r="M55" s="35">
        <f>'2023-24'!F52</f>
        <v>21240704.488580536</v>
      </c>
      <c r="N55" s="35">
        <f>'2024-25'!F52</f>
        <v>21084586.073694918</v>
      </c>
      <c r="O55" s="35">
        <f>'2025-26'!F52</f>
        <v>21979861.072832204</v>
      </c>
    </row>
    <row r="56" spans="1:15" ht="15.75" x14ac:dyDescent="0.25">
      <c r="A56" s="21" t="s">
        <v>51</v>
      </c>
      <c r="B56" s="34">
        <f>'2012-13'!B53</f>
        <v>5133838.71</v>
      </c>
      <c r="C56" s="34">
        <f>'2013-14'!C53</f>
        <v>6448832</v>
      </c>
      <c r="D56" s="34">
        <f>'2014-15'!C53</f>
        <v>6625840</v>
      </c>
      <c r="E56" s="34">
        <f>'2015-16'!F53</f>
        <v>6371617.557425716</v>
      </c>
      <c r="F56" s="35">
        <f>'2016-17'!F53</f>
        <v>6544849.7110592527</v>
      </c>
      <c r="G56" s="35">
        <f>'2017-18'!F53</f>
        <v>6564671.2223947793</v>
      </c>
      <c r="H56" s="35">
        <f>'2018-19'!F53</f>
        <v>6992717.0521337744</v>
      </c>
      <c r="I56" s="35">
        <f>'2019-20'!F53</f>
        <v>7424430.9142679172</v>
      </c>
      <c r="J56" s="35">
        <f>'2020-21'!F53</f>
        <v>7629432.3216793668</v>
      </c>
      <c r="K56" s="35">
        <f>'2021-22'!F53</f>
        <v>7717702.7267184369</v>
      </c>
      <c r="L56" s="35">
        <f>'2022-23'!F53</f>
        <v>8194545.4140614439</v>
      </c>
      <c r="M56" s="35">
        <f>'2023-24'!F53</f>
        <v>8495387.31420739</v>
      </c>
      <c r="N56" s="35">
        <f>'2024-25'!F53</f>
        <v>8385733.8314156532</v>
      </c>
      <c r="O56" s="35">
        <f>'2025-26'!F53</f>
        <v>8692859.5799350273</v>
      </c>
    </row>
    <row r="57" spans="1:15" ht="15.75" x14ac:dyDescent="0.25">
      <c r="A57" s="21" t="s">
        <v>52</v>
      </c>
      <c r="B57" s="34">
        <f>'2012-13'!B54</f>
        <v>14194891.140000001</v>
      </c>
      <c r="C57" s="34">
        <f>'2013-14'!C54</f>
        <v>17914920</v>
      </c>
      <c r="D57" s="34">
        <f>'2014-15'!C54</f>
        <v>18406650</v>
      </c>
      <c r="E57" s="34">
        <f>'2015-16'!F54</f>
        <v>16253260.53661512</v>
      </c>
      <c r="F57" s="35">
        <f>'2016-17'!F54</f>
        <v>15278720.70741591</v>
      </c>
      <c r="G57" s="35">
        <f>'2017-18'!F54</f>
        <v>13770941.413883751</v>
      </c>
      <c r="H57" s="35">
        <f>'2018-19'!F54</f>
        <v>12853072.611738577</v>
      </c>
      <c r="I57" s="35">
        <f>'2019-20'!F54</f>
        <v>11764311.845065242</v>
      </c>
      <c r="J57" s="35">
        <f>'2020-21'!F54</f>
        <v>11847775.168599829</v>
      </c>
      <c r="K57" s="35">
        <f>'2021-22'!F54</f>
        <v>11745563.225796914</v>
      </c>
      <c r="L57" s="35">
        <f>'2022-23'!F54</f>
        <v>12222270.430029863</v>
      </c>
      <c r="M57" s="35">
        <f>'2023-24'!F54</f>
        <v>12417993.47749839</v>
      </c>
      <c r="N57" s="35">
        <f>'2024-25'!F54</f>
        <v>12012974.045953222</v>
      </c>
      <c r="O57" s="35">
        <f>'2025-26'!F54</f>
        <v>12204313.387176102</v>
      </c>
    </row>
    <row r="58" spans="1:15" ht="15.75" x14ac:dyDescent="0.25">
      <c r="A58" s="21" t="s">
        <v>53</v>
      </c>
      <c r="B58" s="34">
        <f>'2012-13'!B55</f>
        <v>7832467.6600000001</v>
      </c>
      <c r="C58" s="34">
        <f>'2013-14'!C55</f>
        <v>9821528</v>
      </c>
      <c r="D58" s="34">
        <f>'2014-15'!C55</f>
        <v>10091110</v>
      </c>
      <c r="E58" s="34">
        <f>'2015-16'!F55</f>
        <v>9893918.0396952759</v>
      </c>
      <c r="F58" s="35">
        <f>'2016-17'!F55</f>
        <v>10416886.734211927</v>
      </c>
      <c r="G58" s="35">
        <f>'2017-18'!F55</f>
        <v>10654709.551869005</v>
      </c>
      <c r="H58" s="35">
        <f>'2018-19'!F55</f>
        <v>11810604.437997013</v>
      </c>
      <c r="I58" s="35">
        <f>'2019-20'!F55</f>
        <v>13006365.074962266</v>
      </c>
      <c r="J58" s="35">
        <f>'2020-21'!F55</f>
        <v>13550334.125398725</v>
      </c>
      <c r="K58" s="35">
        <f>'2021-22'!F55</f>
        <v>13896672.90259229</v>
      </c>
      <c r="L58" s="35">
        <f>'2022-23'!F55</f>
        <v>14959347.99588874</v>
      </c>
      <c r="M58" s="35">
        <f>'2023-24'!F55</f>
        <v>15723020.913921256</v>
      </c>
      <c r="N58" s="35">
        <f>'2024-25'!F55</f>
        <v>15734715.386175714</v>
      </c>
      <c r="O58" s="35">
        <f>'2025-26'!F55</f>
        <v>16536572.231476313</v>
      </c>
    </row>
    <row r="59" spans="1:15" ht="15.75" x14ac:dyDescent="0.25">
      <c r="A59" s="21" t="s">
        <v>54</v>
      </c>
      <c r="B59" s="34">
        <f>'2012-13'!B56</f>
        <v>1160748.96</v>
      </c>
      <c r="C59" s="34">
        <f>'2013-14'!C56</f>
        <v>1124232</v>
      </c>
      <c r="D59" s="34">
        <f>'2014-15'!C56</f>
        <v>1155090</v>
      </c>
      <c r="E59" s="34">
        <f>'2015-16'!F56</f>
        <v>1469705.226887288</v>
      </c>
      <c r="F59" s="35">
        <f>'2016-17'!F56</f>
        <v>1530671.0620258246</v>
      </c>
      <c r="G59" s="35">
        <f>'2017-18'!F56</f>
        <v>1557136.9490415966</v>
      </c>
      <c r="H59" s="35">
        <f>'2018-19'!F56</f>
        <v>1653444.279857392</v>
      </c>
      <c r="I59" s="35">
        <f>'2019-20'!F56</f>
        <v>1751152.478987145</v>
      </c>
      <c r="J59" s="35">
        <f>'2020-21'!F56</f>
        <v>1776405.7618385488</v>
      </c>
      <c r="K59" s="35">
        <f>'2021-22'!F56</f>
        <v>1773891.8970992048</v>
      </c>
      <c r="L59" s="35">
        <f>'2022-23'!F56</f>
        <v>1859315.6530825549</v>
      </c>
      <c r="M59" s="35">
        <f>'2023-24'!F56</f>
        <v>1902832.6649619595</v>
      </c>
      <c r="N59" s="35">
        <f>'2024-25'!F56</f>
        <v>1854161.8599390863</v>
      </c>
      <c r="O59" s="35">
        <f>'2025-26'!F56</f>
        <v>1897397.7866084515</v>
      </c>
    </row>
    <row r="60" spans="1:15" ht="15.75" x14ac:dyDescent="0.25">
      <c r="A60" s="21" t="s">
        <v>55</v>
      </c>
      <c r="B60" s="34">
        <f>'2012-13'!B57</f>
        <v>1017424.44</v>
      </c>
      <c r="C60" s="34">
        <f>'2013-14'!C57</f>
        <v>1237464</v>
      </c>
      <c r="D60" s="34">
        <f>'2014-15'!C57</f>
        <v>1271430</v>
      </c>
      <c r="E60" s="34">
        <f>'2015-16'!F57</f>
        <v>1292704.5709365492</v>
      </c>
      <c r="F60" s="35">
        <f>'2016-17'!F57</f>
        <v>1358398.5032997674</v>
      </c>
      <c r="G60" s="35">
        <f>'2017-18'!F57</f>
        <v>1403899.9972813579</v>
      </c>
      <c r="H60" s="35">
        <f>'2018-19'!F57</f>
        <v>1479045.1357463852</v>
      </c>
      <c r="I60" s="35">
        <f>'2019-20'!F57</f>
        <v>1579077.5801861596</v>
      </c>
      <c r="J60" s="35">
        <f>'2020-21'!F57</f>
        <v>1607442.8391178949</v>
      </c>
      <c r="K60" s="35">
        <f>'2021-22'!F57</f>
        <v>1610773.1288848203</v>
      </c>
      <c r="L60" s="35">
        <f>'2022-23'!F57</f>
        <v>1694237.1976136633</v>
      </c>
      <c r="M60" s="35">
        <f>'2023-24'!F57</f>
        <v>1739945.1034359003</v>
      </c>
      <c r="N60" s="35">
        <f>'2024-25'!F57</f>
        <v>1701360.9181633356</v>
      </c>
      <c r="O60" s="35">
        <f>'2025-26'!F57</f>
        <v>1747113.2589871422</v>
      </c>
    </row>
    <row r="61" spans="1:15" ht="15.75" x14ac:dyDescent="0.25">
      <c r="A61" s="21" t="s">
        <v>56</v>
      </c>
      <c r="B61" s="34">
        <f>'2012-13'!B58</f>
        <v>2586003.37</v>
      </c>
      <c r="C61" s="34">
        <f>'2013-14'!C58</f>
        <v>3113880</v>
      </c>
      <c r="D61" s="34">
        <f>'2014-15'!C58</f>
        <v>3199350</v>
      </c>
      <c r="E61" s="34">
        <f>'2015-16'!F58</f>
        <v>3408984.0876316675</v>
      </c>
      <c r="F61" s="35">
        <f>'2016-17'!F58</f>
        <v>3791970.7287443266</v>
      </c>
      <c r="G61" s="35">
        <f>'2017-18'!F58</f>
        <v>4088172.8135991711</v>
      </c>
      <c r="H61" s="35">
        <f>'2018-19'!F58</f>
        <v>4499981.0044236574</v>
      </c>
      <c r="I61" s="35">
        <f>'2019-20'!F58</f>
        <v>5080766.2075913008</v>
      </c>
      <c r="J61" s="35">
        <f>'2020-21'!F58</f>
        <v>5279070.6961927935</v>
      </c>
      <c r="K61" s="35">
        <f>'2021-22'!F58</f>
        <v>5399487.1468576146</v>
      </c>
      <c r="L61" s="35">
        <f>'2022-23'!F58</f>
        <v>5796803.0367791848</v>
      </c>
      <c r="M61" s="35">
        <f>'2023-24'!F58</f>
        <v>6076396.0635903748</v>
      </c>
      <c r="N61" s="35">
        <f>'2024-25'!F58</f>
        <v>6064614.1642970154</v>
      </c>
      <c r="O61" s="35">
        <f>'2025-26'!F58</f>
        <v>6356586.7608577125</v>
      </c>
    </row>
    <row r="62" spans="1:15" ht="15.75" x14ac:dyDescent="0.25">
      <c r="A62" s="21" t="s">
        <v>57</v>
      </c>
      <c r="B62" s="34">
        <f>'2012-13'!B59</f>
        <v>1858770.83</v>
      </c>
      <c r="C62" s="34">
        <f>'2013-14'!C59</f>
        <v>1245552</v>
      </c>
      <c r="D62" s="34">
        <f>'2014-15'!C59</f>
        <v>1279740</v>
      </c>
      <c r="E62" s="34">
        <f>'2015-16'!F59</f>
        <v>2161853.8534706864</v>
      </c>
      <c r="F62" s="35">
        <f>'2016-17'!F59</f>
        <v>2102441.9489956941</v>
      </c>
      <c r="G62" s="35">
        <f>'2017-18'!F59</f>
        <v>1992265.1031340871</v>
      </c>
      <c r="H62" s="35">
        <f>'2018-19'!F59</f>
        <v>1947977.6370676777</v>
      </c>
      <c r="I62" s="35">
        <f>'2019-20'!F59</f>
        <v>1941502.9013109098</v>
      </c>
      <c r="J62" s="35">
        <f>'2020-21'!F59</f>
        <v>2017219.4286254868</v>
      </c>
      <c r="K62" s="35">
        <f>'2021-22'!F59</f>
        <v>2063169.9692585133</v>
      </c>
      <c r="L62" s="35">
        <f>'2022-23'!F59</f>
        <v>2214919.1189864962</v>
      </c>
      <c r="M62" s="35">
        <f>'2023-24'!F59</f>
        <v>2321679.3209554525</v>
      </c>
      <c r="N62" s="35">
        <f>'2024-25'!F59</f>
        <v>2317107.4152635974</v>
      </c>
      <c r="O62" s="35">
        <f>'2025-26'!F59</f>
        <v>2428587.760133836</v>
      </c>
    </row>
    <row r="63" spans="1:15" ht="15.75" x14ac:dyDescent="0.25">
      <c r="A63" s="21" t="s">
        <v>58</v>
      </c>
      <c r="B63" s="34">
        <f>'2012-13'!B60</f>
        <v>2396882.14</v>
      </c>
      <c r="C63" s="34">
        <f>'2013-14'!C60</f>
        <v>3316080</v>
      </c>
      <c r="D63" s="34">
        <f>'2014-15'!C60</f>
        <v>3407100</v>
      </c>
      <c r="E63" s="34">
        <f>'2015-16'!F60</f>
        <v>3087443.7108386429</v>
      </c>
      <c r="F63" s="35">
        <f>'2016-17'!F60</f>
        <v>3210707.1058251881</v>
      </c>
      <c r="G63" s="35">
        <f>'2017-18'!F60</f>
        <v>3245359.6057491787</v>
      </c>
      <c r="H63" s="35">
        <f>'2018-19'!F60</f>
        <v>3393159.7898488077</v>
      </c>
      <c r="I63" s="35">
        <f>'2019-20'!F60</f>
        <v>3490201.308155898</v>
      </c>
      <c r="J63" s="35">
        <f>'2020-21'!F60</f>
        <v>3443335.3704437115</v>
      </c>
      <c r="K63" s="35">
        <f>'2021-22'!F60</f>
        <v>3344066.7477581431</v>
      </c>
      <c r="L63" s="35">
        <f>'2022-23'!F60</f>
        <v>3408878.7166277193</v>
      </c>
      <c r="M63" s="35">
        <f>'2023-24'!F60</f>
        <v>3392889.0598222828</v>
      </c>
      <c r="N63" s="35">
        <f>'2024-25'!F60</f>
        <v>3215343.2444413304</v>
      </c>
      <c r="O63" s="35">
        <f>'2025-26'!F60</f>
        <v>3199990.7627432714</v>
      </c>
    </row>
    <row r="64" spans="1:15" ht="15.75" x14ac:dyDescent="0.25">
      <c r="A64" s="21" t="s">
        <v>59</v>
      </c>
      <c r="B64" s="34">
        <f>'2012-13'!B61</f>
        <v>3477111.67</v>
      </c>
      <c r="C64" s="34">
        <f>'2013-14'!C61</f>
        <v>4691040</v>
      </c>
      <c r="D64" s="34">
        <f>'2014-15'!C61</f>
        <v>4819800</v>
      </c>
      <c r="E64" s="34">
        <f>'2015-16'!F61</f>
        <v>4274239.066495819</v>
      </c>
      <c r="F64" s="35">
        <f>'2016-17'!F61</f>
        <v>4366341.4795854185</v>
      </c>
      <c r="G64" s="35">
        <f>'2017-18'!F61</f>
        <v>4323757.1910792366</v>
      </c>
      <c r="H64" s="35">
        <f>'2018-19'!F61</f>
        <v>4489621.1342524849</v>
      </c>
      <c r="I64" s="35">
        <f>'2019-20'!F61</f>
        <v>4676051.3040230628</v>
      </c>
      <c r="J64" s="35">
        <f>'2020-21'!F61</f>
        <v>4776264.0127898036</v>
      </c>
      <c r="K64" s="35">
        <f>'2021-22'!F61</f>
        <v>4802464.3442608938</v>
      </c>
      <c r="L64" s="35">
        <f>'2022-23'!F61</f>
        <v>5068517.7560826419</v>
      </c>
      <c r="M64" s="35">
        <f>'2023-24'!F61</f>
        <v>5222991.1792240292</v>
      </c>
      <c r="N64" s="35">
        <f>'2024-25'!F61</f>
        <v>5124567.1132647255</v>
      </c>
      <c r="O64" s="35">
        <f>'2025-26'!F61</f>
        <v>5280302.2039713347</v>
      </c>
    </row>
    <row r="65" spans="1:15" ht="15.75" x14ac:dyDescent="0.25">
      <c r="A65" s="21" t="s">
        <v>60</v>
      </c>
      <c r="B65" s="34">
        <f>'2012-13'!B62</f>
        <v>606111.27</v>
      </c>
      <c r="C65" s="34">
        <f>'2013-14'!C62</f>
        <v>587728</v>
      </c>
      <c r="D65" s="34">
        <f>'2014-15'!C62</f>
        <v>603860</v>
      </c>
      <c r="E65" s="34">
        <f>'2015-16'!F62</f>
        <v>755743.5010033896</v>
      </c>
      <c r="F65" s="35">
        <f>'2016-17'!F62</f>
        <v>783383.23620738531</v>
      </c>
      <c r="G65" s="35">
        <f>'2017-18'!F62</f>
        <v>774699.91742161056</v>
      </c>
      <c r="H65" s="35">
        <f>'2018-19'!F62</f>
        <v>826814.50110744173</v>
      </c>
      <c r="I65" s="35">
        <f>'2019-20'!F62</f>
        <v>872798.2383718465</v>
      </c>
      <c r="J65" s="35">
        <f>'2020-21'!F62</f>
        <v>891129.96626435872</v>
      </c>
      <c r="K65" s="35">
        <f>'2021-22'!F62</f>
        <v>895643.13611200231</v>
      </c>
      <c r="L65" s="35">
        <f>'2022-23'!F62</f>
        <v>944865.41927349207</v>
      </c>
      <c r="M65" s="35">
        <f>'2023-24'!F62</f>
        <v>973254.46426653571</v>
      </c>
      <c r="N65" s="35">
        <f>'2024-25'!F62</f>
        <v>954514.27314183023</v>
      </c>
      <c r="O65" s="35">
        <f>'2025-26'!F62</f>
        <v>983110.08285999601</v>
      </c>
    </row>
    <row r="66" spans="1:15" ht="15.75" x14ac:dyDescent="0.25">
      <c r="A66" s="21" t="s">
        <v>61</v>
      </c>
      <c r="B66" s="34">
        <f>'2012-13'!B63</f>
        <v>640215.94999999995</v>
      </c>
      <c r="C66" s="34">
        <f>'2013-14'!C63</f>
        <v>679392</v>
      </c>
      <c r="D66" s="34">
        <f>'2014-15'!C63</f>
        <v>698040</v>
      </c>
      <c r="E66" s="34">
        <f>'2015-16'!F63</f>
        <v>796285.73762211215</v>
      </c>
      <c r="F66" s="35">
        <f>'2016-17'!F63</f>
        <v>819443.13163704937</v>
      </c>
      <c r="G66" s="35">
        <f>'2017-18'!F63</f>
        <v>815995.31294831645</v>
      </c>
      <c r="H66" s="35">
        <f>'2018-19'!F63</f>
        <v>861728.85112317512</v>
      </c>
      <c r="I66" s="35">
        <f>'2019-20'!F63</f>
        <v>905119.30616623769</v>
      </c>
      <c r="J66" s="35">
        <f>'2020-21'!F63</f>
        <v>922502.85287181544</v>
      </c>
      <c r="K66" s="35">
        <f>'2021-22'!F63</f>
        <v>925542.51767542353</v>
      </c>
      <c r="L66" s="35">
        <f>'2022-23'!F63</f>
        <v>974688.92045370862</v>
      </c>
      <c r="M66" s="35">
        <f>'2023-24'!F63</f>
        <v>1002206.4224277465</v>
      </c>
      <c r="N66" s="35">
        <f>'2024-25'!F63</f>
        <v>981178.23596069973</v>
      </c>
      <c r="O66" s="35">
        <f>'2025-26'!F63</f>
        <v>1008793.6319709445</v>
      </c>
    </row>
    <row r="67" spans="1:15" ht="15.75" x14ac:dyDescent="0.25">
      <c r="A67" s="21" t="s">
        <v>62</v>
      </c>
      <c r="B67" s="34">
        <f>'2012-13'!B64</f>
        <v>205822.69</v>
      </c>
      <c r="C67" s="34">
        <f>'2013-14'!C64</f>
        <v>277688</v>
      </c>
      <c r="D67" s="34">
        <f>'2014-15'!C64</f>
        <v>285310</v>
      </c>
      <c r="E67" s="34">
        <f>'2015-16'!F64</f>
        <v>279247.80586741562</v>
      </c>
      <c r="F67" s="35">
        <f>'2016-17'!F64</f>
        <v>312581.13357363199</v>
      </c>
      <c r="G67" s="35">
        <f>'2017-18'!F64</f>
        <v>336866.01335482154</v>
      </c>
      <c r="H67" s="35">
        <f>'2018-19'!F64</f>
        <v>376793.19902484037</v>
      </c>
      <c r="I67" s="35">
        <f>'2019-20'!F64</f>
        <v>422234.51673733076</v>
      </c>
      <c r="J67" s="35">
        <f>'2020-21'!F64</f>
        <v>431238.86344883603</v>
      </c>
      <c r="K67" s="35">
        <f>'2021-22'!F64</f>
        <v>433559.61242443818</v>
      </c>
      <c r="L67" s="35">
        <f>'2022-23'!F64</f>
        <v>457531.23157847935</v>
      </c>
      <c r="M67" s="35">
        <f>'2023-24'!F64</f>
        <v>471426.69070584624</v>
      </c>
      <c r="N67" s="35">
        <f>'2024-25'!F64</f>
        <v>462495.12825679831</v>
      </c>
      <c r="O67" s="35">
        <f>'2025-26'!F64</f>
        <v>476501.04616541398</v>
      </c>
    </row>
    <row r="68" spans="1:15" ht="15.75" x14ac:dyDescent="0.25">
      <c r="A68" s="21" t="s">
        <v>63</v>
      </c>
      <c r="B68" s="34">
        <f>'2012-13'!B65</f>
        <v>175201.43</v>
      </c>
      <c r="C68" s="34">
        <f>'2013-14'!C65</f>
        <v>202200</v>
      </c>
      <c r="D68" s="34">
        <f>'2014-15'!C65</f>
        <v>207750</v>
      </c>
      <c r="E68" s="34">
        <f>'2015-16'!F65</f>
        <v>216233.84276634982</v>
      </c>
      <c r="F68" s="35">
        <f>'2016-17'!F65</f>
        <v>217904.01282689685</v>
      </c>
      <c r="G68" s="35">
        <f>'2017-18'!F65</f>
        <v>209037.54972845857</v>
      </c>
      <c r="H68" s="35">
        <f>'2018-19'!F65</f>
        <v>209506.82562604829</v>
      </c>
      <c r="I68" s="35">
        <f>'2019-20'!F65</f>
        <v>205518.18192767107</v>
      </c>
      <c r="J68" s="35">
        <f>'2020-21'!F65</f>
        <v>201827.43252964437</v>
      </c>
      <c r="K68" s="35">
        <f>'2021-22'!F65</f>
        <v>195108.82279093692</v>
      </c>
      <c r="L68" s="35">
        <f>'2022-23'!F65</f>
        <v>197976.94595725194</v>
      </c>
      <c r="M68" s="35">
        <f>'2023-24'!F65</f>
        <v>196143.45875891342</v>
      </c>
      <c r="N68" s="35">
        <f>'2024-25'!F65</f>
        <v>185025.93641658186</v>
      </c>
      <c r="O68" s="35">
        <f>'2025-26'!F65</f>
        <v>183296.88872952954</v>
      </c>
    </row>
    <row r="69" spans="1:15" ht="15.75" x14ac:dyDescent="0.25">
      <c r="A69" s="21" t="s">
        <v>64</v>
      </c>
      <c r="B69" s="34">
        <f>'2012-13'!B66</f>
        <v>5411231.46</v>
      </c>
      <c r="C69" s="34">
        <f>'2013-14'!C66</f>
        <v>6195408</v>
      </c>
      <c r="D69" s="34">
        <f>'2014-15'!C66</f>
        <v>6365460</v>
      </c>
      <c r="E69" s="34">
        <f>'2015-16'!F66</f>
        <v>6778170.6583937453</v>
      </c>
      <c r="F69" s="35">
        <f>'2016-17'!F66</f>
        <v>7067956.160551169</v>
      </c>
      <c r="G69" s="35">
        <f>'2017-18'!F66</f>
        <v>7181905.3329015821</v>
      </c>
      <c r="H69" s="35">
        <f>'2018-19'!F66</f>
        <v>7580907.9844133314</v>
      </c>
      <c r="I69" s="35">
        <f>'2019-20'!F66</f>
        <v>8079057.9367134394</v>
      </c>
      <c r="J69" s="35">
        <f>'2020-21'!F66</f>
        <v>8278489.3587702857</v>
      </c>
      <c r="K69" s="35">
        <f>'2021-22'!F66</f>
        <v>8350418.3539338801</v>
      </c>
      <c r="L69" s="35">
        <f>'2022-23'!F66</f>
        <v>8841101.4104290828</v>
      </c>
      <c r="M69" s="35">
        <f>'2023-24'!F66</f>
        <v>9139575.1282251161</v>
      </c>
      <c r="N69" s="35">
        <f>'2024-25'!F66</f>
        <v>8995912.3403640185</v>
      </c>
      <c r="O69" s="35">
        <f>'2025-26'!F66</f>
        <v>9298826.0481068566</v>
      </c>
    </row>
    <row r="70" spans="1:15" ht="15.75" x14ac:dyDescent="0.25">
      <c r="A70" s="21" t="s">
        <v>65</v>
      </c>
      <c r="B70" s="34">
        <f>'2012-13'!B67</f>
        <v>216573.76</v>
      </c>
      <c r="C70" s="34">
        <f>'2013-14'!C67</f>
        <v>277688</v>
      </c>
      <c r="D70" s="34">
        <f>'2014-15'!C67</f>
        <v>285310</v>
      </c>
      <c r="E70" s="34">
        <f>'2015-16'!F67</f>
        <v>280023.23384340503</v>
      </c>
      <c r="F70" s="35">
        <f>'2016-17'!F67</f>
        <v>299241.4478520368</v>
      </c>
      <c r="G70" s="35">
        <f>'2017-18'!F67</f>
        <v>308179.04798349144</v>
      </c>
      <c r="H70" s="35">
        <f>'2018-19'!F67</f>
        <v>320624.9260381693</v>
      </c>
      <c r="I70" s="35">
        <f>'2019-20'!F67</f>
        <v>337829.85044883547</v>
      </c>
      <c r="J70" s="35">
        <f>'2020-21'!F67</f>
        <v>337938.9363416133</v>
      </c>
      <c r="K70" s="35">
        <f>'2021-22'!F67</f>
        <v>332770.80059712112</v>
      </c>
      <c r="L70" s="35">
        <f>'2022-23'!F67</f>
        <v>343948.31734201533</v>
      </c>
      <c r="M70" s="35">
        <f>'2023-24'!F67</f>
        <v>347106.43388955697</v>
      </c>
      <c r="N70" s="35">
        <f>'2024-25'!F67</f>
        <v>333527.54825717065</v>
      </c>
      <c r="O70" s="35">
        <f>'2025-26'!F67</f>
        <v>336561.51907315082</v>
      </c>
    </row>
    <row r="71" spans="1:15" ht="15.75" x14ac:dyDescent="0.25">
      <c r="A71" s="21" t="s">
        <v>66</v>
      </c>
      <c r="B71" s="34">
        <f>'2012-13'!B68</f>
        <v>429582.01</v>
      </c>
      <c r="C71" s="34">
        <f>'2013-14'!C68</f>
        <v>617384</v>
      </c>
      <c r="D71" s="34">
        <f>'2014-15'!C68</f>
        <v>634330</v>
      </c>
      <c r="E71" s="34">
        <f>'2015-16'!F68</f>
        <v>566127.83841225342</v>
      </c>
      <c r="F71" s="35">
        <f>'2016-17'!F68</f>
        <v>629008.77160412038</v>
      </c>
      <c r="G71" s="35">
        <f>'2017-18'!F68</f>
        <v>679120.5662076826</v>
      </c>
      <c r="H71" s="35">
        <f>'2018-19'!F68</f>
        <v>753062.30917022831</v>
      </c>
      <c r="I71" s="35">
        <f>'2019-20'!F68</f>
        <v>853853.22396327613</v>
      </c>
      <c r="J71" s="35">
        <f>'2020-21'!F68</f>
        <v>889874.59670779796</v>
      </c>
      <c r="K71" s="35">
        <f>'2021-22'!F68</f>
        <v>912937.74376764405</v>
      </c>
      <c r="L71" s="35">
        <f>'2022-23'!F68</f>
        <v>983092.79871307686</v>
      </c>
      <c r="M71" s="35">
        <f>'2023-24'!F68</f>
        <v>1033640.1350577815</v>
      </c>
      <c r="N71" s="35">
        <f>'2024-25'!F68</f>
        <v>1034769.8973374742</v>
      </c>
      <c r="O71" s="35">
        <f>'2025-26'!F68</f>
        <v>1087882.2955230614</v>
      </c>
    </row>
    <row r="72" spans="1:15" ht="15.75" x14ac:dyDescent="0.25">
      <c r="A72" s="22" t="s">
        <v>67</v>
      </c>
      <c r="B72" s="34">
        <f>'2012-13'!B69</f>
        <v>283042.65999999997</v>
      </c>
      <c r="C72" s="34">
        <f>'2013-14'!C69</f>
        <v>307344</v>
      </c>
      <c r="D72" s="34">
        <f>'2014-15'!C69</f>
        <v>315780</v>
      </c>
      <c r="E72" s="34">
        <f>'2015-16'!F69</f>
        <v>365325.42030177347</v>
      </c>
      <c r="F72" s="35">
        <f>'2016-17'!F69</f>
        <v>388555.18387105118</v>
      </c>
      <c r="G72" s="35">
        <f>'2017-18'!F69</f>
        <v>395752.2739660443</v>
      </c>
      <c r="H72" s="35">
        <f>'2018-19'!F69</f>
        <v>435391.8793759222</v>
      </c>
      <c r="I72" s="35">
        <f>'2019-20'!F69</f>
        <v>470648.84367671749</v>
      </c>
      <c r="J72" s="35">
        <f>'2020-21'!F69</f>
        <v>479012.85452190018</v>
      </c>
      <c r="K72" s="35">
        <f>'2021-22'!F69</f>
        <v>479914.75990594144</v>
      </c>
      <c r="L72" s="35">
        <f>'2022-23'!F69</f>
        <v>504686.91475369147</v>
      </c>
      <c r="M72" s="35">
        <f>'2023-24'!F69</f>
        <v>518204.85734710819</v>
      </c>
      <c r="N72" s="35">
        <f>'2024-25'!F69</f>
        <v>506617.84932144824</v>
      </c>
      <c r="O72" s="35">
        <f>'2025-26'!F69</f>
        <v>520143.52350128471</v>
      </c>
    </row>
    <row r="73" spans="1:15" s="18" customFormat="1" ht="15.75" x14ac:dyDescent="0.25">
      <c r="A73" s="23" t="s">
        <v>68</v>
      </c>
      <c r="B73" s="24">
        <f>SUM(B6:B72)</f>
        <v>227531631.33000001</v>
      </c>
      <c r="C73" s="24">
        <f t="shared" ref="C73:I73" si="0">SUM(C6:C72)</f>
        <v>269613480</v>
      </c>
      <c r="D73" s="24">
        <f t="shared" si="0"/>
        <v>277013850</v>
      </c>
      <c r="E73" s="24">
        <f t="shared" si="0"/>
        <v>280800000</v>
      </c>
      <c r="F73" s="24">
        <f t="shared" si="0"/>
        <v>288599999.99999994</v>
      </c>
      <c r="G73" s="24">
        <f t="shared" si="0"/>
        <v>287900000.00000006</v>
      </c>
      <c r="H73" s="24">
        <f t="shared" si="0"/>
        <v>298500000</v>
      </c>
      <c r="I73" s="24">
        <f t="shared" si="0"/>
        <v>312300000.00000006</v>
      </c>
      <c r="J73" s="24">
        <f t="shared" ref="J73" si="1">SUM(J6:J72)</f>
        <v>319200000.00000012</v>
      </c>
      <c r="K73" s="24">
        <f t="shared" ref="K73:L73" si="2">SUM(K6:K72)</f>
        <v>321199999.99999988</v>
      </c>
      <c r="L73" s="24">
        <f t="shared" si="2"/>
        <v>339299999.99999994</v>
      </c>
      <c r="M73" s="24">
        <f t="shared" ref="M73:N73" si="3">SUM(M6:M72)</f>
        <v>349999999.99999976</v>
      </c>
      <c r="N73" s="24">
        <f t="shared" si="3"/>
        <v>343800000.00000012</v>
      </c>
      <c r="O73" s="24">
        <f t="shared" ref="O73" si="4">SUM(O6:O72)</f>
        <v>354700000.00000012</v>
      </c>
    </row>
  </sheetData>
  <mergeCells count="2">
    <mergeCell ref="M2:M3"/>
    <mergeCell ref="C2:L3"/>
  </mergeCells>
  <conditionalFormatting sqref="A6:A72">
    <cfRule type="expression" dxfId="92" priority="16">
      <formula>MOD(ROW(),2)</formula>
    </cfRule>
  </conditionalFormatting>
  <conditionalFormatting sqref="D6:D72">
    <cfRule type="expression" dxfId="91" priority="15">
      <formula>MOD(ROW(),2)</formula>
    </cfRule>
  </conditionalFormatting>
  <conditionalFormatting sqref="B6:B72">
    <cfRule type="expression" dxfId="90" priority="14">
      <formula>MOD(ROW(),2)</formula>
    </cfRule>
  </conditionalFormatting>
  <conditionalFormatting sqref="C6:C72">
    <cfRule type="expression" dxfId="89" priority="13">
      <formula>MOD(ROW(),2)</formula>
    </cfRule>
  </conditionalFormatting>
  <conditionalFormatting sqref="F6:F72">
    <cfRule type="expression" dxfId="88" priority="12">
      <formula>MOD(ROW(),2)</formula>
    </cfRule>
  </conditionalFormatting>
  <conditionalFormatting sqref="E6:E72">
    <cfRule type="expression" dxfId="87" priority="11">
      <formula>MOD(ROW(),2)</formula>
    </cfRule>
  </conditionalFormatting>
  <conditionalFormatting sqref="G6:G72">
    <cfRule type="expression" dxfId="86" priority="10">
      <formula>MOD(ROW(),2)</formula>
    </cfRule>
  </conditionalFormatting>
  <conditionalFormatting sqref="H6:H72">
    <cfRule type="expression" dxfId="85" priority="9">
      <formula>MOD(ROW(),2)</formula>
    </cfRule>
  </conditionalFormatting>
  <conditionalFormatting sqref="I6:I72">
    <cfRule type="expression" dxfId="84" priority="8">
      <formula>MOD(ROW(),2)</formula>
    </cfRule>
  </conditionalFormatting>
  <conditionalFormatting sqref="J6:J72">
    <cfRule type="expression" dxfId="83" priority="7">
      <formula>MOD(ROW(),2)</formula>
    </cfRule>
  </conditionalFormatting>
  <conditionalFormatting sqref="K6:K72">
    <cfRule type="expression" dxfId="82" priority="5">
      <formula>MOD(ROW(),2)</formula>
    </cfRule>
  </conditionalFormatting>
  <conditionalFormatting sqref="L6:L72">
    <cfRule type="expression" dxfId="81" priority="4">
      <formula>MOD(ROW(),2)</formula>
    </cfRule>
  </conditionalFormatting>
  <conditionalFormatting sqref="M6:M72">
    <cfRule type="expression" dxfId="80" priority="3">
      <formula>MOD(ROW(),2)</formula>
    </cfRule>
  </conditionalFormatting>
  <conditionalFormatting sqref="N6:N72">
    <cfRule type="expression" dxfId="79" priority="2">
      <formula>MOD(ROW(),2)</formula>
    </cfRule>
  </conditionalFormatting>
  <conditionalFormatting sqref="O6:O72">
    <cfRule type="expression" dxfId="78" priority="1">
      <formula>MOD(ROW(),2)</formula>
    </cfRule>
  </conditionalFormatting>
  <pageMargins left="0.7" right="0.7" top="0.75" bottom="0.75" header="0.3" footer="0.3"/>
  <pageSetup paperSize="5" scale="63" fitToHeight="0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6" ht="69.75" customHeight="1" x14ac:dyDescent="0.25">
      <c r="A1" s="44" t="s">
        <v>72</v>
      </c>
      <c r="B1" s="44"/>
      <c r="C1" s="13">
        <v>0.6</v>
      </c>
      <c r="D1" s="13">
        <v>0.4</v>
      </c>
      <c r="E1" s="45">
        <v>287900000</v>
      </c>
      <c r="F1" s="45"/>
    </row>
    <row r="2" spans="1:6" ht="45" x14ac:dyDescent="0.25">
      <c r="A2" s="6" t="s">
        <v>0</v>
      </c>
      <c r="B2" s="9" t="s">
        <v>70</v>
      </c>
      <c r="C2" s="9" t="s">
        <v>71</v>
      </c>
      <c r="D2" s="2" t="s">
        <v>69</v>
      </c>
      <c r="E2" s="9" t="s">
        <v>74</v>
      </c>
      <c r="F2" s="9" t="s">
        <v>73</v>
      </c>
    </row>
    <row r="3" spans="1:6" x14ac:dyDescent="0.25">
      <c r="A3" t="s">
        <v>1</v>
      </c>
      <c r="B3" s="7">
        <v>42401</v>
      </c>
      <c r="C3" s="3">
        <f>B3/B$70</f>
        <v>1.0529151901783209E-2</v>
      </c>
      <c r="D3" s="3">
        <v>1.405E-2</v>
      </c>
      <c r="E3" s="3">
        <f>C3*C$1+D3*D$1</f>
        <v>1.1937491141069925E-2</v>
      </c>
      <c r="F3" s="10">
        <f>$E$1*E3</f>
        <v>3436803.6995140314</v>
      </c>
    </row>
    <row r="4" spans="1:6" x14ac:dyDescent="0.25">
      <c r="A4" t="s">
        <v>2</v>
      </c>
      <c r="B4" s="7">
        <v>6160</v>
      </c>
      <c r="C4" s="3">
        <f t="shared" ref="C4:C67" si="0">B4/B$70</f>
        <v>1.52967089726621E-3</v>
      </c>
      <c r="D4" s="3">
        <v>1.2199999999999999E-3</v>
      </c>
      <c r="E4" s="3">
        <f t="shared" ref="E4:E67" si="1">C4*C$1+D4*D$1</f>
        <v>1.405802538359726E-3</v>
      </c>
      <c r="F4" s="10">
        <f t="shared" ref="F4:F67" si="2">$E$1*E4</f>
        <v>404730.55079376511</v>
      </c>
    </row>
    <row r="5" spans="1:6" x14ac:dyDescent="0.25">
      <c r="A5" t="s">
        <v>3</v>
      </c>
      <c r="B5" s="7">
        <v>37780</v>
      </c>
      <c r="C5" s="3">
        <f t="shared" si="0"/>
        <v>9.3816504056359433E-3</v>
      </c>
      <c r="D5" s="3">
        <v>6.8399999999999997E-3</v>
      </c>
      <c r="E5" s="3">
        <f t="shared" si="1"/>
        <v>8.3649902433815659E-3</v>
      </c>
      <c r="F5" s="10">
        <f t="shared" si="2"/>
        <v>2408280.6910695527</v>
      </c>
    </row>
    <row r="6" spans="1:6" x14ac:dyDescent="0.25">
      <c r="A6" t="s">
        <v>4</v>
      </c>
      <c r="B6" s="7">
        <v>6258</v>
      </c>
      <c r="C6" s="3">
        <f t="shared" si="0"/>
        <v>1.5540065706318087E-3</v>
      </c>
      <c r="D6" s="3">
        <v>2.0699999999999998E-3</v>
      </c>
      <c r="E6" s="3">
        <f t="shared" si="1"/>
        <v>1.7604039423790852E-3</v>
      </c>
      <c r="F6" s="10">
        <f t="shared" si="2"/>
        <v>506820.2950109386</v>
      </c>
    </row>
    <row r="7" spans="1:6" x14ac:dyDescent="0.25">
      <c r="A7" t="s">
        <v>5</v>
      </c>
      <c r="B7" s="7">
        <v>93066</v>
      </c>
      <c r="C7" s="3">
        <f t="shared" si="0"/>
        <v>2.3110446708600178E-2</v>
      </c>
      <c r="D7" s="3">
        <v>2.5090000000000001E-2</v>
      </c>
      <c r="E7" s="3">
        <f t="shared" si="1"/>
        <v>2.3902268025160107E-2</v>
      </c>
      <c r="F7" s="10">
        <f t="shared" si="2"/>
        <v>6881462.9644435951</v>
      </c>
    </row>
    <row r="8" spans="1:6" x14ac:dyDescent="0.25">
      <c r="A8" t="s">
        <v>6</v>
      </c>
      <c r="B8" s="7">
        <v>352521</v>
      </c>
      <c r="C8" s="3">
        <f t="shared" si="0"/>
        <v>8.7539141944022986E-2</v>
      </c>
      <c r="D8" s="3">
        <v>9.2920000000000003E-2</v>
      </c>
      <c r="E8" s="3">
        <f t="shared" si="1"/>
        <v>8.9691485166413787E-2</v>
      </c>
      <c r="F8" s="10">
        <f t="shared" si="2"/>
        <v>25822178.579410531</v>
      </c>
    </row>
    <row r="9" spans="1:6" x14ac:dyDescent="0.25">
      <c r="A9" t="s">
        <v>7</v>
      </c>
      <c r="B9" s="7">
        <v>3479</v>
      </c>
      <c r="C9" s="3">
        <f t="shared" si="0"/>
        <v>8.6391640447875718E-4</v>
      </c>
      <c r="D9" s="3">
        <v>8.4000000000000003E-4</v>
      </c>
      <c r="E9" s="3">
        <f t="shared" si="1"/>
        <v>8.543498426872543E-4</v>
      </c>
      <c r="F9" s="10">
        <f t="shared" si="2"/>
        <v>245967.31970966051</v>
      </c>
    </row>
    <row r="10" spans="1:6" x14ac:dyDescent="0.25">
      <c r="A10" t="s">
        <v>8</v>
      </c>
      <c r="B10" s="7">
        <v>23337</v>
      </c>
      <c r="C10" s="3">
        <f t="shared" si="0"/>
        <v>5.7951184625814186E-3</v>
      </c>
      <c r="D10" s="3">
        <v>6.0699999999999999E-3</v>
      </c>
      <c r="E10" s="3">
        <f t="shared" si="1"/>
        <v>5.9050710775488506E-3</v>
      </c>
      <c r="F10" s="10">
        <f t="shared" si="2"/>
        <v>1700069.9632263142</v>
      </c>
    </row>
    <row r="11" spans="1:6" x14ac:dyDescent="0.25">
      <c r="A11" t="s">
        <v>9</v>
      </c>
      <c r="B11" s="7">
        <v>27047</v>
      </c>
      <c r="C11" s="3">
        <f t="shared" si="0"/>
        <v>6.7163975257076586E-3</v>
      </c>
      <c r="D11" s="3">
        <v>7.0200000000000002E-3</v>
      </c>
      <c r="E11" s="3">
        <f t="shared" si="1"/>
        <v>6.837838515424596E-3</v>
      </c>
      <c r="F11" s="10">
        <f t="shared" si="2"/>
        <v>1968613.7085907413</v>
      </c>
    </row>
    <row r="12" spans="1:6" x14ac:dyDescent="0.25">
      <c r="A12" t="s">
        <v>10</v>
      </c>
      <c r="B12" s="7">
        <v>31983</v>
      </c>
      <c r="C12" s="3">
        <f t="shared" si="0"/>
        <v>7.9421208291014928E-3</v>
      </c>
      <c r="D12" s="3">
        <v>6.4200000000000004E-3</v>
      </c>
      <c r="E12" s="3">
        <f t="shared" si="1"/>
        <v>7.3332724974608954E-3</v>
      </c>
      <c r="F12" s="10">
        <f t="shared" si="2"/>
        <v>2111249.1520189918</v>
      </c>
    </row>
    <row r="13" spans="1:6" x14ac:dyDescent="0.25">
      <c r="A13" t="s">
        <v>11</v>
      </c>
      <c r="B13" s="7">
        <v>45668</v>
      </c>
      <c r="C13" s="3">
        <f t="shared" si="0"/>
        <v>1.1340423788369037E-2</v>
      </c>
      <c r="D13" s="3">
        <v>1.1089999999999999E-2</v>
      </c>
      <c r="E13" s="3">
        <f t="shared" si="1"/>
        <v>1.1240254273021423E-2</v>
      </c>
      <c r="F13" s="10">
        <f t="shared" si="2"/>
        <v>3236069.2052028677</v>
      </c>
    </row>
    <row r="14" spans="1:6" x14ac:dyDescent="0.25">
      <c r="A14" t="s">
        <v>12</v>
      </c>
      <c r="B14" s="7">
        <v>18022</v>
      </c>
      <c r="C14" s="3">
        <f t="shared" si="0"/>
        <v>4.4752806672940966E-3</v>
      </c>
      <c r="D14" s="3">
        <v>5.5199999999999997E-3</v>
      </c>
      <c r="E14" s="3">
        <f t="shared" si="1"/>
        <v>4.8931684003764575E-3</v>
      </c>
      <c r="F14" s="10">
        <f t="shared" si="2"/>
        <v>1408743.1824683822</v>
      </c>
    </row>
    <row r="15" spans="1:6" x14ac:dyDescent="0.25">
      <c r="A15" t="s">
        <v>13</v>
      </c>
      <c r="B15" s="7">
        <v>731499</v>
      </c>
      <c r="C15" s="3">
        <f t="shared" si="0"/>
        <v>0.18164817072716483</v>
      </c>
      <c r="D15" s="3">
        <v>0.18781999999999999</v>
      </c>
      <c r="E15" s="3">
        <f t="shared" si="1"/>
        <v>0.18411690243629891</v>
      </c>
      <c r="F15" s="10">
        <f t="shared" si="2"/>
        <v>53007256.211410455</v>
      </c>
    </row>
    <row r="16" spans="1:6" x14ac:dyDescent="0.25">
      <c r="A16" t="s">
        <v>14</v>
      </c>
      <c r="B16" s="7">
        <v>8337</v>
      </c>
      <c r="C16" s="3">
        <f t="shared" si="0"/>
        <v>2.0702704984591545E-3</v>
      </c>
      <c r="D16" s="3">
        <v>1.6100000000000001E-3</v>
      </c>
      <c r="E16" s="3">
        <f t="shared" si="1"/>
        <v>1.8861622990754927E-3</v>
      </c>
      <c r="F16" s="10">
        <f t="shared" si="2"/>
        <v>543026.12590383436</v>
      </c>
    </row>
    <row r="17" spans="1:6" x14ac:dyDescent="0.25">
      <c r="A17" t="s">
        <v>15</v>
      </c>
      <c r="B17" s="7">
        <v>4517</v>
      </c>
      <c r="C17" s="3">
        <f t="shared" si="0"/>
        <v>1.1216758835960179E-3</v>
      </c>
      <c r="D17" s="3">
        <v>9.5E-4</v>
      </c>
      <c r="E17" s="3">
        <f t="shared" si="1"/>
        <v>1.0530055301576106E-3</v>
      </c>
      <c r="F17" s="10">
        <f t="shared" si="2"/>
        <v>303160.29213237611</v>
      </c>
    </row>
    <row r="18" spans="1:6" x14ac:dyDescent="0.25">
      <c r="A18" t="s">
        <v>16</v>
      </c>
      <c r="B18" s="7">
        <v>208732</v>
      </c>
      <c r="C18" s="3">
        <f t="shared" si="0"/>
        <v>5.1832997683144567E-2</v>
      </c>
      <c r="D18" s="3">
        <v>5.3920000000000003E-2</v>
      </c>
      <c r="E18" s="3">
        <f t="shared" si="1"/>
        <v>5.266779860988674E-2</v>
      </c>
      <c r="F18" s="10">
        <f t="shared" si="2"/>
        <v>15163059.219786393</v>
      </c>
    </row>
    <row r="19" spans="1:6" x14ac:dyDescent="0.25">
      <c r="A19" t="s">
        <v>17</v>
      </c>
      <c r="B19" s="7">
        <v>69524</v>
      </c>
      <c r="C19" s="3">
        <f t="shared" si="0"/>
        <v>1.7264421990509086E-2</v>
      </c>
      <c r="D19" s="3">
        <v>1.6650000000000002E-2</v>
      </c>
      <c r="E19" s="3">
        <f t="shared" si="1"/>
        <v>1.7018653194305452E-2</v>
      </c>
      <c r="F19" s="10">
        <f t="shared" si="2"/>
        <v>4899670.2546405392</v>
      </c>
    </row>
    <row r="20" spans="1:6" x14ac:dyDescent="0.25">
      <c r="A20" t="s">
        <v>18</v>
      </c>
      <c r="B20" s="7">
        <v>17059</v>
      </c>
      <c r="C20" s="3">
        <f t="shared" si="0"/>
        <v>4.2361454279974476E-3</v>
      </c>
      <c r="D20" s="3">
        <v>4.13E-3</v>
      </c>
      <c r="E20" s="3">
        <f t="shared" si="1"/>
        <v>4.1936872567984685E-3</v>
      </c>
      <c r="F20" s="10">
        <f t="shared" si="2"/>
        <v>1207362.5612322791</v>
      </c>
    </row>
    <row r="21" spans="1:6" x14ac:dyDescent="0.25">
      <c r="A21" t="s">
        <v>19</v>
      </c>
      <c r="B21" s="7">
        <v>2447</v>
      </c>
      <c r="C21" s="3">
        <f t="shared" si="0"/>
        <v>6.0764686454714545E-4</v>
      </c>
      <c r="D21" s="3">
        <v>6.8000000000000005E-4</v>
      </c>
      <c r="E21" s="3">
        <f t="shared" si="1"/>
        <v>6.3658811872828729E-4</v>
      </c>
      <c r="F21" s="10">
        <f t="shared" si="2"/>
        <v>183273.7193818739</v>
      </c>
    </row>
    <row r="22" spans="1:6" x14ac:dyDescent="0.25">
      <c r="A22" t="s">
        <v>20</v>
      </c>
      <c r="B22" s="7">
        <v>12914</v>
      </c>
      <c r="C22" s="3">
        <f t="shared" si="0"/>
        <v>3.2068457739116616E-3</v>
      </c>
      <c r="D22" s="3">
        <v>2.3700000000000001E-3</v>
      </c>
      <c r="E22" s="3">
        <f t="shared" si="1"/>
        <v>2.8721074643469971E-3</v>
      </c>
      <c r="F22" s="10">
        <f t="shared" si="2"/>
        <v>826879.73898550041</v>
      </c>
    </row>
    <row r="23" spans="1:6" x14ac:dyDescent="0.25">
      <c r="A23" t="s">
        <v>21</v>
      </c>
      <c r="B23" s="7">
        <v>3981</v>
      </c>
      <c r="C23" s="3">
        <f t="shared" si="0"/>
        <v>9.8857464967804908E-4</v>
      </c>
      <c r="D23" s="3">
        <v>7.2999999999999996E-4</v>
      </c>
      <c r="E23" s="3">
        <f t="shared" si="1"/>
        <v>8.8514478980682935E-4</v>
      </c>
      <c r="F23" s="10">
        <f t="shared" si="2"/>
        <v>254833.18498538618</v>
      </c>
    </row>
    <row r="24" spans="1:6" x14ac:dyDescent="0.25">
      <c r="A24" t="s">
        <v>22</v>
      </c>
      <c r="B24" s="7">
        <v>973</v>
      </c>
      <c r="C24" s="3">
        <f t="shared" si="0"/>
        <v>2.4161847127273089E-4</v>
      </c>
      <c r="D24" s="3">
        <v>5.6999999999999998E-4</v>
      </c>
      <c r="E24" s="3">
        <f t="shared" si="1"/>
        <v>3.7297108276363854E-4</v>
      </c>
      <c r="F24" s="10">
        <f t="shared" si="2"/>
        <v>107378.37472765154</v>
      </c>
    </row>
    <row r="25" spans="1:6" x14ac:dyDescent="0.25">
      <c r="A25" t="s">
        <v>23</v>
      </c>
      <c r="B25" s="7">
        <v>2758</v>
      </c>
      <c r="C25" s="3">
        <f t="shared" si="0"/>
        <v>6.848753790032803E-4</v>
      </c>
      <c r="D25" s="3">
        <v>9.3000000000000005E-4</v>
      </c>
      <c r="E25" s="3">
        <f t="shared" si="1"/>
        <v>7.829252274019682E-4</v>
      </c>
      <c r="F25" s="10">
        <f t="shared" si="2"/>
        <v>225404.17296902664</v>
      </c>
    </row>
    <row r="26" spans="1:6" x14ac:dyDescent="0.25">
      <c r="A26" t="s">
        <v>24</v>
      </c>
      <c r="B26" s="7">
        <v>3941</v>
      </c>
      <c r="C26" s="3">
        <f t="shared" si="0"/>
        <v>9.7864172177372297E-4</v>
      </c>
      <c r="D26" s="3">
        <v>8.5999999999999998E-4</v>
      </c>
      <c r="E26" s="3">
        <f t="shared" si="1"/>
        <v>9.3118503306423381E-4</v>
      </c>
      <c r="F26" s="10">
        <f t="shared" si="2"/>
        <v>268088.1710191929</v>
      </c>
    </row>
    <row r="27" spans="1:6" x14ac:dyDescent="0.25">
      <c r="A27" t="s">
        <v>25</v>
      </c>
      <c r="B27" s="7">
        <v>7922</v>
      </c>
      <c r="C27" s="3">
        <f t="shared" si="0"/>
        <v>1.967216371451772E-3</v>
      </c>
      <c r="D27" s="3">
        <v>1.33E-3</v>
      </c>
      <c r="E27" s="3">
        <f t="shared" si="1"/>
        <v>1.7123298228710632E-3</v>
      </c>
      <c r="F27" s="10">
        <f t="shared" si="2"/>
        <v>492979.75600457913</v>
      </c>
    </row>
    <row r="28" spans="1:6" x14ac:dyDescent="0.25">
      <c r="A28" t="s">
        <v>26</v>
      </c>
      <c r="B28" s="7">
        <v>13862</v>
      </c>
      <c r="C28" s="3">
        <f t="shared" si="0"/>
        <v>3.4422561652441884E-3</v>
      </c>
      <c r="D28" s="3">
        <v>1.97E-3</v>
      </c>
      <c r="E28" s="3">
        <f t="shared" si="1"/>
        <v>2.8533536991465131E-3</v>
      </c>
      <c r="F28" s="10">
        <f t="shared" si="2"/>
        <v>821480.52998428117</v>
      </c>
    </row>
    <row r="29" spans="1:6" x14ac:dyDescent="0.25">
      <c r="A29" t="s">
        <v>27</v>
      </c>
      <c r="B29" s="7">
        <v>37595</v>
      </c>
      <c r="C29" s="3">
        <f t="shared" si="0"/>
        <v>9.3357106140784362E-3</v>
      </c>
      <c r="D29" s="3">
        <v>7.1999999999999998E-3</v>
      </c>
      <c r="E29" s="3">
        <f t="shared" si="1"/>
        <v>8.4814263684470613E-3</v>
      </c>
      <c r="F29" s="10">
        <f t="shared" si="2"/>
        <v>2441802.6514759092</v>
      </c>
    </row>
    <row r="30" spans="1:6" x14ac:dyDescent="0.25">
      <c r="A30" t="s">
        <v>28</v>
      </c>
      <c r="B30" s="7">
        <v>22033</v>
      </c>
      <c r="C30" s="3">
        <f t="shared" si="0"/>
        <v>5.47130501290039E-3</v>
      </c>
      <c r="D30" s="3">
        <v>4.8300000000000001E-3</v>
      </c>
      <c r="E30" s="3">
        <f t="shared" si="1"/>
        <v>5.2147830077402344E-3</v>
      </c>
      <c r="F30" s="10">
        <f t="shared" si="2"/>
        <v>1501336.0279284136</v>
      </c>
    </row>
    <row r="31" spans="1:6" x14ac:dyDescent="0.25">
      <c r="A31" t="s">
        <v>29</v>
      </c>
      <c r="B31" s="7">
        <v>289853</v>
      </c>
      <c r="C31" s="3">
        <f t="shared" si="0"/>
        <v>7.1977223796315382E-2</v>
      </c>
      <c r="D31" s="3">
        <v>6.905E-2</v>
      </c>
      <c r="E31" s="3">
        <f t="shared" si="1"/>
        <v>7.0806334277789235E-2</v>
      </c>
      <c r="F31" s="10">
        <f t="shared" si="2"/>
        <v>20385143.63857552</v>
      </c>
    </row>
    <row r="32" spans="1:6" x14ac:dyDescent="0.25">
      <c r="A32" t="s">
        <v>30</v>
      </c>
      <c r="B32" s="7">
        <v>4886</v>
      </c>
      <c r="C32" s="3">
        <f t="shared" si="0"/>
        <v>1.2133071435134256E-3</v>
      </c>
      <c r="D32" s="3">
        <v>1E-3</v>
      </c>
      <c r="E32" s="3">
        <f t="shared" si="1"/>
        <v>1.1279842861080553E-3</v>
      </c>
      <c r="F32" s="10">
        <f t="shared" si="2"/>
        <v>324746.67597050912</v>
      </c>
    </row>
    <row r="33" spans="1:6" x14ac:dyDescent="0.25">
      <c r="A33" t="s">
        <v>31</v>
      </c>
      <c r="B33" s="7">
        <v>24473</v>
      </c>
      <c r="C33" s="3">
        <f t="shared" si="0"/>
        <v>6.0772136150642787E-3</v>
      </c>
      <c r="D33" s="3">
        <v>3.8400000000000001E-3</v>
      </c>
      <c r="E33" s="3">
        <f t="shared" si="1"/>
        <v>5.1823281690385669E-3</v>
      </c>
      <c r="F33" s="10">
        <f t="shared" si="2"/>
        <v>1491992.2798662034</v>
      </c>
    </row>
    <row r="34" spans="1:6" x14ac:dyDescent="0.25">
      <c r="A34" t="s">
        <v>32</v>
      </c>
      <c r="B34" s="7">
        <v>11803</v>
      </c>
      <c r="C34" s="3">
        <f t="shared" si="0"/>
        <v>2.9309587013690058E-3</v>
      </c>
      <c r="D34" s="3">
        <v>2.3900000000000002E-3</v>
      </c>
      <c r="E34" s="3">
        <f t="shared" si="1"/>
        <v>2.7145752208214036E-3</v>
      </c>
      <c r="F34" s="10">
        <f t="shared" si="2"/>
        <v>781526.20607448206</v>
      </c>
    </row>
    <row r="35" spans="1:6" x14ac:dyDescent="0.25">
      <c r="A35" t="s">
        <v>33</v>
      </c>
      <c r="B35" s="7">
        <v>2912</v>
      </c>
      <c r="C35" s="3">
        <f t="shared" si="0"/>
        <v>7.2311715143493556E-4</v>
      </c>
      <c r="D35" s="3">
        <v>8.3000000000000001E-4</v>
      </c>
      <c r="E35" s="3">
        <f t="shared" si="1"/>
        <v>7.6587029086096139E-4</v>
      </c>
      <c r="F35" s="10">
        <f t="shared" si="2"/>
        <v>220494.05673887077</v>
      </c>
    </row>
    <row r="36" spans="1:6" x14ac:dyDescent="0.25">
      <c r="A36" t="s">
        <v>34</v>
      </c>
      <c r="B36" s="7">
        <v>1524</v>
      </c>
      <c r="C36" s="3">
        <f t="shared" si="0"/>
        <v>3.7844455315482205E-4</v>
      </c>
      <c r="D36" s="3">
        <v>1.6000000000000001E-4</v>
      </c>
      <c r="E36" s="3">
        <f t="shared" si="1"/>
        <v>2.9106673189289322E-4</v>
      </c>
      <c r="F36" s="10">
        <f t="shared" si="2"/>
        <v>83798.112111963957</v>
      </c>
    </row>
    <row r="37" spans="1:6" x14ac:dyDescent="0.25">
      <c r="A37" t="s">
        <v>35</v>
      </c>
      <c r="B37" s="7">
        <v>59226</v>
      </c>
      <c r="C37" s="3">
        <f t="shared" si="0"/>
        <v>1.4707189701540349E-2</v>
      </c>
      <c r="D37" s="3">
        <v>1.4760000000000001E-2</v>
      </c>
      <c r="E37" s="3">
        <f t="shared" si="1"/>
        <v>1.472831382092421E-2</v>
      </c>
      <c r="F37" s="10">
        <f t="shared" si="2"/>
        <v>4240281.5490440801</v>
      </c>
    </row>
    <row r="38" spans="1:6" x14ac:dyDescent="0.25">
      <c r="A38" t="s">
        <v>36</v>
      </c>
      <c r="B38" s="7">
        <v>122882</v>
      </c>
      <c r="C38" s="3">
        <f t="shared" si="0"/>
        <v>3.0514451168484807E-2</v>
      </c>
      <c r="D38" s="3">
        <v>2.6509999999999999E-2</v>
      </c>
      <c r="E38" s="3">
        <f t="shared" si="1"/>
        <v>2.8912670701090881E-2</v>
      </c>
      <c r="F38" s="10">
        <f t="shared" si="2"/>
        <v>8323957.8948440645</v>
      </c>
    </row>
    <row r="39" spans="1:6" x14ac:dyDescent="0.25">
      <c r="A39" t="s">
        <v>37</v>
      </c>
      <c r="B39" s="7">
        <v>42057</v>
      </c>
      <c r="C39" s="3">
        <f t="shared" si="0"/>
        <v>1.0443728721806005E-2</v>
      </c>
      <c r="D39" s="3">
        <v>8.9899999999999997E-3</v>
      </c>
      <c r="E39" s="3">
        <f t="shared" si="1"/>
        <v>9.8622372330836039E-3</v>
      </c>
      <c r="F39" s="10">
        <f t="shared" si="2"/>
        <v>2839338.0994047695</v>
      </c>
    </row>
    <row r="40" spans="1:6" x14ac:dyDescent="0.25">
      <c r="A40" t="s">
        <v>38</v>
      </c>
      <c r="B40" s="7">
        <v>9710</v>
      </c>
      <c r="C40" s="3">
        <f t="shared" si="0"/>
        <v>2.411218248775146E-3</v>
      </c>
      <c r="D40" s="3">
        <v>2.5100000000000001E-3</v>
      </c>
      <c r="E40" s="3">
        <f t="shared" si="1"/>
        <v>2.4507309492650875E-3</v>
      </c>
      <c r="F40" s="10">
        <f t="shared" si="2"/>
        <v>705565.44029341871</v>
      </c>
    </row>
    <row r="41" spans="1:6" x14ac:dyDescent="0.25">
      <c r="A41" t="s">
        <v>39</v>
      </c>
      <c r="B41" s="7">
        <v>1667</v>
      </c>
      <c r="C41" s="3">
        <f t="shared" si="0"/>
        <v>4.1395477041278767E-4</v>
      </c>
      <c r="D41" s="3">
        <v>4.6999999999999999E-4</v>
      </c>
      <c r="E41" s="3">
        <f t="shared" si="1"/>
        <v>4.363728622476726E-4</v>
      </c>
      <c r="F41" s="10">
        <f t="shared" si="2"/>
        <v>125631.74704110494</v>
      </c>
    </row>
    <row r="42" spans="1:6" x14ac:dyDescent="0.25">
      <c r="A42" t="s">
        <v>40</v>
      </c>
      <c r="B42" s="7">
        <v>4897</v>
      </c>
      <c r="C42" s="3">
        <f t="shared" si="0"/>
        <v>1.2160386986871153E-3</v>
      </c>
      <c r="D42" s="3">
        <v>1E-3</v>
      </c>
      <c r="E42" s="3">
        <f t="shared" si="1"/>
        <v>1.1296232192122692E-3</v>
      </c>
      <c r="F42" s="10">
        <f t="shared" si="2"/>
        <v>325218.52481121232</v>
      </c>
    </row>
    <row r="43" spans="1:6" x14ac:dyDescent="0.25">
      <c r="A43" t="s">
        <v>41</v>
      </c>
      <c r="B43" s="7">
        <v>57182</v>
      </c>
      <c r="C43" s="3">
        <f t="shared" si="0"/>
        <v>1.4199617085629288E-2</v>
      </c>
      <c r="D43" s="3">
        <v>1.6469999999999999E-2</v>
      </c>
      <c r="E43" s="3">
        <f t="shared" si="1"/>
        <v>1.5107770251377573E-2</v>
      </c>
      <c r="F43" s="10">
        <f t="shared" si="2"/>
        <v>4349527.055371603</v>
      </c>
    </row>
    <row r="44" spans="1:6" x14ac:dyDescent="0.25">
      <c r="A44" t="s">
        <v>42</v>
      </c>
      <c r="B44" s="7">
        <v>76519</v>
      </c>
      <c r="C44" s="3">
        <f t="shared" si="0"/>
        <v>1.9001442757778104E-2</v>
      </c>
      <c r="D44" s="3">
        <v>1.6879999999999999E-2</v>
      </c>
      <c r="E44" s="3">
        <f t="shared" si="1"/>
        <v>1.8152865654666863E-2</v>
      </c>
      <c r="F44" s="10">
        <f t="shared" si="2"/>
        <v>5226210.0219785897</v>
      </c>
    </row>
    <row r="45" spans="1:6" x14ac:dyDescent="0.25">
      <c r="A45" t="s">
        <v>43</v>
      </c>
      <c r="B45" s="7">
        <v>18591</v>
      </c>
      <c r="C45" s="3">
        <f t="shared" si="0"/>
        <v>4.6165765667331342E-3</v>
      </c>
      <c r="D45" s="3">
        <v>4.4999999999999997E-3</v>
      </c>
      <c r="E45" s="3">
        <f t="shared" si="1"/>
        <v>4.5699459400398799E-3</v>
      </c>
      <c r="F45" s="10">
        <f t="shared" si="2"/>
        <v>1315687.4361374814</v>
      </c>
    </row>
    <row r="46" spans="1:6" x14ac:dyDescent="0.25">
      <c r="A46" t="s">
        <v>44</v>
      </c>
      <c r="B46" s="7">
        <v>9179</v>
      </c>
      <c r="C46" s="3">
        <f t="shared" si="0"/>
        <v>2.2793586308452176E-3</v>
      </c>
      <c r="D46" s="3">
        <v>3.13E-3</v>
      </c>
      <c r="E46" s="3">
        <f t="shared" si="1"/>
        <v>2.6196151785071306E-3</v>
      </c>
      <c r="F46" s="10">
        <f t="shared" si="2"/>
        <v>754187.20989220287</v>
      </c>
    </row>
    <row r="47" spans="1:6" x14ac:dyDescent="0.25">
      <c r="A47" t="s">
        <v>45</v>
      </c>
      <c r="B47" s="7">
        <v>11562</v>
      </c>
      <c r="C47" s="3">
        <f t="shared" si="0"/>
        <v>2.8711128107454416E-3</v>
      </c>
      <c r="D47" s="3">
        <v>2.5400000000000002E-3</v>
      </c>
      <c r="E47" s="3">
        <f t="shared" si="1"/>
        <v>2.7386676864472651E-3</v>
      </c>
      <c r="F47" s="10">
        <f t="shared" si="2"/>
        <v>788462.42692816758</v>
      </c>
    </row>
    <row r="48" spans="1:6" x14ac:dyDescent="0.25">
      <c r="A48" t="s">
        <v>46</v>
      </c>
      <c r="B48" s="7">
        <v>30500</v>
      </c>
      <c r="C48" s="3">
        <f t="shared" si="0"/>
        <v>7.5738575270486042E-3</v>
      </c>
      <c r="D48" s="3">
        <v>6.28E-3</v>
      </c>
      <c r="E48" s="3">
        <f t="shared" si="1"/>
        <v>7.0563145162291629E-3</v>
      </c>
      <c r="F48" s="10">
        <f t="shared" si="2"/>
        <v>2031512.9492223761</v>
      </c>
    </row>
    <row r="49" spans="1:6" x14ac:dyDescent="0.25">
      <c r="A49" t="s">
        <v>47</v>
      </c>
      <c r="B49" s="7">
        <v>11413</v>
      </c>
      <c r="C49" s="3">
        <f t="shared" si="0"/>
        <v>2.8341126543018269E-3</v>
      </c>
      <c r="D49" s="3">
        <v>2.2699999999999999E-3</v>
      </c>
      <c r="E49" s="3">
        <f t="shared" si="1"/>
        <v>2.6084675925810959E-3</v>
      </c>
      <c r="F49" s="10">
        <f t="shared" si="2"/>
        <v>750977.81990409747</v>
      </c>
    </row>
    <row r="50" spans="1:6" x14ac:dyDescent="0.25">
      <c r="A50" t="s">
        <v>48</v>
      </c>
      <c r="B50" s="7">
        <v>272701</v>
      </c>
      <c r="C50" s="3">
        <f t="shared" si="0"/>
        <v>6.771798431094038E-2</v>
      </c>
      <c r="D50" s="3">
        <v>6.6650000000000001E-2</v>
      </c>
      <c r="E50" s="3">
        <f t="shared" si="1"/>
        <v>6.7290790586564231E-2</v>
      </c>
      <c r="F50" s="10">
        <f t="shared" si="2"/>
        <v>19373018.609871842</v>
      </c>
    </row>
    <row r="51" spans="1:6" x14ac:dyDescent="0.25">
      <c r="A51" t="s">
        <v>49</v>
      </c>
      <c r="B51" s="7">
        <v>94944</v>
      </c>
      <c r="C51" s="3">
        <f t="shared" si="0"/>
        <v>2.3576797673708284E-2</v>
      </c>
      <c r="D51" s="3">
        <v>1.4919999999999999E-2</v>
      </c>
      <c r="E51" s="3">
        <f t="shared" si="1"/>
        <v>2.0114078604224969E-2</v>
      </c>
      <c r="F51" s="10">
        <f t="shared" si="2"/>
        <v>5790843.2301563686</v>
      </c>
    </row>
    <row r="52" spans="1:6" x14ac:dyDescent="0.25">
      <c r="A52" t="s">
        <v>50</v>
      </c>
      <c r="B52" s="7">
        <v>235409</v>
      </c>
      <c r="C52" s="3">
        <f t="shared" si="0"/>
        <v>5.8457515625737207E-2</v>
      </c>
      <c r="D52" s="3">
        <v>5.9859999999999997E-2</v>
      </c>
      <c r="E52" s="3">
        <f t="shared" si="1"/>
        <v>5.901850937544232E-2</v>
      </c>
      <c r="F52" s="10">
        <f t="shared" si="2"/>
        <v>16991428.849189844</v>
      </c>
    </row>
    <row r="53" spans="1:6" x14ac:dyDescent="0.25">
      <c r="A53" t="s">
        <v>51</v>
      </c>
      <c r="B53" s="7">
        <v>92473</v>
      </c>
      <c r="C53" s="3">
        <f t="shared" si="0"/>
        <v>2.2963191052418543E-2</v>
      </c>
      <c r="D53" s="3">
        <v>2.256E-2</v>
      </c>
      <c r="E53" s="3">
        <f t="shared" si="1"/>
        <v>2.2801914631451127E-2</v>
      </c>
      <c r="F53" s="10">
        <f t="shared" si="2"/>
        <v>6564671.2223947793</v>
      </c>
    </row>
    <row r="54" spans="1:6" x14ac:dyDescent="0.25">
      <c r="A54" t="s">
        <v>52</v>
      </c>
      <c r="B54" s="7">
        <v>153539</v>
      </c>
      <c r="C54" s="3">
        <f t="shared" si="0"/>
        <v>3.8127295437557891E-2</v>
      </c>
      <c r="D54" s="3">
        <v>6.2390000000000001E-2</v>
      </c>
      <c r="E54" s="3">
        <f t="shared" si="1"/>
        <v>4.7832377262534739E-2</v>
      </c>
      <c r="F54" s="10">
        <f t="shared" si="2"/>
        <v>13770941.413883751</v>
      </c>
    </row>
    <row r="55" spans="1:6" x14ac:dyDescent="0.25">
      <c r="A55" t="s">
        <v>53</v>
      </c>
      <c r="B55" s="7">
        <v>155982</v>
      </c>
      <c r="C55" s="3">
        <f t="shared" si="0"/>
        <v>3.8733949009314601E-2</v>
      </c>
      <c r="D55" s="3">
        <v>3.4419999999999999E-2</v>
      </c>
      <c r="E55" s="3">
        <f t="shared" si="1"/>
        <v>3.7008369405588763E-2</v>
      </c>
      <c r="F55" s="10">
        <f t="shared" si="2"/>
        <v>10654709.551869005</v>
      </c>
    </row>
    <row r="56" spans="1:6" x14ac:dyDescent="0.25">
      <c r="A56" t="s">
        <v>54</v>
      </c>
      <c r="B56" s="7">
        <v>22609</v>
      </c>
      <c r="C56" s="3">
        <f t="shared" si="0"/>
        <v>5.6143391747226854E-3</v>
      </c>
      <c r="D56" s="3">
        <v>5.1000000000000004E-3</v>
      </c>
      <c r="E56" s="3">
        <f t="shared" si="1"/>
        <v>5.4086035048336112E-3</v>
      </c>
      <c r="F56" s="10">
        <f t="shared" si="2"/>
        <v>1557136.9490415966</v>
      </c>
    </row>
    <row r="57" spans="1:6" x14ac:dyDescent="0.25">
      <c r="A57" t="s">
        <v>55</v>
      </c>
      <c r="B57" s="7">
        <v>20728</v>
      </c>
      <c r="C57" s="3">
        <f t="shared" si="0"/>
        <v>5.1472432400217535E-3</v>
      </c>
      <c r="D57" s="3">
        <v>4.47E-3</v>
      </c>
      <c r="E57" s="3">
        <f t="shared" si="1"/>
        <v>4.8763459440130524E-3</v>
      </c>
      <c r="F57" s="10">
        <f t="shared" si="2"/>
        <v>1403899.9972813579</v>
      </c>
    </row>
    <row r="58" spans="1:6" x14ac:dyDescent="0.25">
      <c r="A58" t="s">
        <v>56</v>
      </c>
      <c r="B58" s="7">
        <v>64781</v>
      </c>
      <c r="C58" s="3">
        <f t="shared" si="0"/>
        <v>1.6086625064253627E-2</v>
      </c>
      <c r="D58" s="3">
        <v>1.137E-2</v>
      </c>
      <c r="E58" s="3">
        <f t="shared" si="1"/>
        <v>1.4199975038552175E-2</v>
      </c>
      <c r="F58" s="10">
        <f t="shared" si="2"/>
        <v>4088172.8135991711</v>
      </c>
    </row>
    <row r="59" spans="1:6" x14ac:dyDescent="0.25">
      <c r="A59" t="s">
        <v>57</v>
      </c>
      <c r="B59" s="7">
        <v>24511</v>
      </c>
      <c r="C59" s="3">
        <f t="shared" si="0"/>
        <v>6.086649896573388E-3</v>
      </c>
      <c r="D59" s="3">
        <v>8.1700000000000002E-3</v>
      </c>
      <c r="E59" s="3">
        <f t="shared" si="1"/>
        <v>6.9199899379440329E-3</v>
      </c>
      <c r="F59" s="10">
        <f t="shared" si="2"/>
        <v>1992265.1031340871</v>
      </c>
    </row>
    <row r="60" spans="1:6" x14ac:dyDescent="0.25">
      <c r="A60" t="s">
        <v>58</v>
      </c>
      <c r="B60" s="7">
        <v>47388</v>
      </c>
      <c r="C60" s="3">
        <f t="shared" si="0"/>
        <v>1.1767539688255058E-2</v>
      </c>
      <c r="D60" s="3">
        <v>1.0529999999999999E-2</v>
      </c>
      <c r="E60" s="3">
        <f t="shared" si="1"/>
        <v>1.1272523812953034E-2</v>
      </c>
      <c r="F60" s="10">
        <f t="shared" si="2"/>
        <v>3245359.6057491787</v>
      </c>
    </row>
    <row r="61" spans="1:6" x14ac:dyDescent="0.25">
      <c r="A61" t="s">
        <v>59</v>
      </c>
      <c r="B61" s="7">
        <v>59776</v>
      </c>
      <c r="C61" s="3">
        <f t="shared" si="0"/>
        <v>1.4843767460224831E-2</v>
      </c>
      <c r="D61" s="3">
        <v>1.528E-2</v>
      </c>
      <c r="E61" s="3">
        <f t="shared" si="1"/>
        <v>1.5018260476134897E-2</v>
      </c>
      <c r="F61" s="10">
        <f t="shared" si="2"/>
        <v>4323757.1910792366</v>
      </c>
    </row>
    <row r="62" spans="1:6" x14ac:dyDescent="0.25">
      <c r="A62" t="s">
        <v>60</v>
      </c>
      <c r="B62" s="7">
        <v>10919</v>
      </c>
      <c r="C62" s="3">
        <f t="shared" si="0"/>
        <v>2.7114409946834002E-3</v>
      </c>
      <c r="D62" s="3">
        <v>2.66E-3</v>
      </c>
      <c r="E62" s="3">
        <f t="shared" si="1"/>
        <v>2.69086459681004E-3</v>
      </c>
      <c r="F62" s="10">
        <f t="shared" si="2"/>
        <v>774699.91742161056</v>
      </c>
    </row>
    <row r="63" spans="1:6" x14ac:dyDescent="0.25">
      <c r="A63" t="s">
        <v>61</v>
      </c>
      <c r="B63" s="7">
        <v>11479</v>
      </c>
      <c r="C63" s="3">
        <f t="shared" si="0"/>
        <v>2.8505019853439649E-3</v>
      </c>
      <c r="D63" s="3">
        <v>2.81E-3</v>
      </c>
      <c r="E63" s="3">
        <f t="shared" si="1"/>
        <v>2.8343011912063789E-3</v>
      </c>
      <c r="F63" s="10">
        <f t="shared" si="2"/>
        <v>815995.31294831645</v>
      </c>
    </row>
    <row r="64" spans="1:6" x14ac:dyDescent="0.25">
      <c r="A64" t="s">
        <v>62</v>
      </c>
      <c r="B64" s="7">
        <v>5437</v>
      </c>
      <c r="C64" s="3">
        <f t="shared" si="0"/>
        <v>1.3501332253955168E-3</v>
      </c>
      <c r="D64" s="3">
        <v>8.9999999999999998E-4</v>
      </c>
      <c r="E64" s="3">
        <f t="shared" si="1"/>
        <v>1.17007993523731E-3</v>
      </c>
      <c r="F64" s="10">
        <f t="shared" si="2"/>
        <v>336866.01335482154</v>
      </c>
    </row>
    <row r="65" spans="1:6" x14ac:dyDescent="0.25">
      <c r="A65" t="s">
        <v>63</v>
      </c>
      <c r="B65" s="7">
        <v>2806</v>
      </c>
      <c r="C65" s="3">
        <f t="shared" si="0"/>
        <v>6.9679489248847162E-4</v>
      </c>
      <c r="D65" s="3">
        <v>7.6999999999999996E-4</v>
      </c>
      <c r="E65" s="3">
        <f t="shared" si="1"/>
        <v>7.2607693549308293E-4</v>
      </c>
      <c r="F65" s="10">
        <f t="shared" si="2"/>
        <v>209037.54972845857</v>
      </c>
    </row>
    <row r="66" spans="1:6" x14ac:dyDescent="0.25">
      <c r="A66" t="s">
        <v>64</v>
      </c>
      <c r="B66" s="7">
        <v>103587</v>
      </c>
      <c r="C66" s="3">
        <f t="shared" si="0"/>
        <v>2.5723055070635534E-2</v>
      </c>
      <c r="D66" s="3">
        <v>2.3779999999999999E-2</v>
      </c>
      <c r="E66" s="3">
        <f t="shared" si="1"/>
        <v>2.4945833042381321E-2</v>
      </c>
      <c r="F66" s="10">
        <f t="shared" si="2"/>
        <v>7181905.3329015821</v>
      </c>
    </row>
    <row r="67" spans="1:6" x14ac:dyDescent="0.25">
      <c r="A67" t="s">
        <v>65</v>
      </c>
      <c r="B67" s="7">
        <v>4634</v>
      </c>
      <c r="C67" s="3">
        <f t="shared" si="0"/>
        <v>1.1507296977161716E-3</v>
      </c>
      <c r="D67" s="3">
        <v>9.5E-4</v>
      </c>
      <c r="E67" s="3">
        <f t="shared" si="1"/>
        <v>1.0704378186297029E-3</v>
      </c>
      <c r="F67" s="10">
        <f t="shared" si="2"/>
        <v>308179.04798349144</v>
      </c>
    </row>
    <row r="68" spans="1:6" x14ac:dyDescent="0.25">
      <c r="A68" t="s">
        <v>66</v>
      </c>
      <c r="B68" s="7">
        <v>10758</v>
      </c>
      <c r="C68" s="3">
        <f t="shared" ref="C68:C69" si="3">B68/B$70</f>
        <v>2.6714609598684881E-3</v>
      </c>
      <c r="D68" s="3">
        <v>1.89E-3</v>
      </c>
      <c r="E68" s="3">
        <f t="shared" ref="E68:E69" si="4">C68*C$1+D68*D$1</f>
        <v>2.3588765759210927E-3</v>
      </c>
      <c r="F68" s="10">
        <f t="shared" ref="F68:F69" si="5">$E$1*E68</f>
        <v>679120.5662076826</v>
      </c>
    </row>
    <row r="69" spans="1:6" x14ac:dyDescent="0.25">
      <c r="A69" s="1" t="s">
        <v>67</v>
      </c>
      <c r="B69" s="8">
        <v>5897</v>
      </c>
      <c r="C69" s="4">
        <f t="shared" si="3"/>
        <v>1.4643618962952663E-3</v>
      </c>
      <c r="D69" s="4">
        <v>1.24E-3</v>
      </c>
      <c r="E69" s="3">
        <f t="shared" si="4"/>
        <v>1.3746171377771598E-3</v>
      </c>
      <c r="F69" s="10">
        <f t="shared" si="5"/>
        <v>395752.2739660443</v>
      </c>
    </row>
    <row r="70" spans="1:6" x14ac:dyDescent="0.25">
      <c r="A70" s="1" t="s">
        <v>68</v>
      </c>
      <c r="B70" s="8">
        <f>SUM(B3:B69)</f>
        <v>4027010</v>
      </c>
      <c r="C70" s="4">
        <f>SUM(C3:C69)</f>
        <v>0.99999999999999989</v>
      </c>
      <c r="D70" s="4">
        <f>SUM(D3:D69)</f>
        <v>1</v>
      </c>
      <c r="E70" s="12">
        <f>SUM(E3:E69)</f>
        <v>1</v>
      </c>
      <c r="F70" s="33">
        <f>SUM(F3:F69)</f>
        <v>287900000.00000006</v>
      </c>
    </row>
  </sheetData>
  <mergeCells count="2">
    <mergeCell ref="A1:B1"/>
    <mergeCell ref="E1:F1"/>
  </mergeCells>
  <conditionalFormatting sqref="A3:A69">
    <cfRule type="expression" dxfId="29" priority="6">
      <formula>MOD(ROW(),2)</formula>
    </cfRule>
  </conditionalFormatting>
  <conditionalFormatting sqref="D3:D69">
    <cfRule type="expression" dxfId="28" priority="5">
      <formula>MOD(ROW(),2)</formula>
    </cfRule>
  </conditionalFormatting>
  <conditionalFormatting sqref="B3:B69">
    <cfRule type="expression" dxfId="27" priority="4">
      <formula>MOD(ROW(),2)</formula>
    </cfRule>
  </conditionalFormatting>
  <conditionalFormatting sqref="C3:C69">
    <cfRule type="expression" dxfId="26" priority="3">
      <formula>MOD(ROW(),2)</formula>
    </cfRule>
  </conditionalFormatting>
  <conditionalFormatting sqref="F3:F69">
    <cfRule type="expression" dxfId="25" priority="2">
      <formula>MOD(ROW(),2)</formula>
    </cfRule>
  </conditionalFormatting>
  <conditionalFormatting sqref="E3:E69">
    <cfRule type="expression" dxfId="24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6" ht="69.75" customHeight="1" x14ac:dyDescent="0.25">
      <c r="A1" s="44" t="s">
        <v>72</v>
      </c>
      <c r="B1" s="44"/>
      <c r="C1" s="13">
        <v>0.4</v>
      </c>
      <c r="D1" s="13">
        <v>0.6</v>
      </c>
      <c r="E1" s="47">
        <v>288600000</v>
      </c>
      <c r="F1" s="47"/>
    </row>
    <row r="2" spans="1:6" ht="45" x14ac:dyDescent="0.25">
      <c r="A2" s="6" t="s">
        <v>0</v>
      </c>
      <c r="B2" s="9" t="s">
        <v>75</v>
      </c>
      <c r="C2" s="9" t="s">
        <v>76</v>
      </c>
      <c r="D2" s="2" t="s">
        <v>69</v>
      </c>
      <c r="E2" s="9" t="s">
        <v>82</v>
      </c>
      <c r="F2" s="9" t="s">
        <v>81</v>
      </c>
    </row>
    <row r="3" spans="1:6" x14ac:dyDescent="0.25">
      <c r="A3" t="s">
        <v>1</v>
      </c>
      <c r="B3" s="7">
        <v>41853</v>
      </c>
      <c r="C3" s="3">
        <f>B3/B$70</f>
        <v>1.0507647437334598E-2</v>
      </c>
      <c r="D3" s="3">
        <v>1.405E-2</v>
      </c>
      <c r="E3" s="3">
        <f>C3*C$1+D3*D$1</f>
        <v>1.2633058974933839E-2</v>
      </c>
      <c r="F3" s="10">
        <f>$E$1*E3</f>
        <v>3645900.8201659061</v>
      </c>
    </row>
    <row r="4" spans="1:6" x14ac:dyDescent="0.25">
      <c r="A4" t="s">
        <v>2</v>
      </c>
      <c r="B4" s="7">
        <v>6153</v>
      </c>
      <c r="C4" s="3">
        <f t="shared" ref="C4:C67" si="0">B4/B$70</f>
        <v>1.544777069312111E-3</v>
      </c>
      <c r="D4" s="3">
        <v>1.2199999999999999E-3</v>
      </c>
      <c r="E4" s="3">
        <f t="shared" ref="E4:E67" si="1">C4*C$1+D4*D$1</f>
        <v>1.3499108277248444E-3</v>
      </c>
      <c r="F4" s="10">
        <f t="shared" ref="F4:F67" si="2">$E$1*E4</f>
        <v>389584.26488139009</v>
      </c>
    </row>
    <row r="5" spans="1:6" x14ac:dyDescent="0.25">
      <c r="A5" t="s">
        <v>3</v>
      </c>
      <c r="B5" s="7">
        <v>37016</v>
      </c>
      <c r="C5" s="3">
        <f t="shared" si="0"/>
        <v>9.2932663737456695E-3</v>
      </c>
      <c r="D5" s="3">
        <v>6.8399999999999997E-3</v>
      </c>
      <c r="E5" s="3">
        <f t="shared" si="1"/>
        <v>7.8213065494982682E-3</v>
      </c>
      <c r="F5" s="10">
        <f t="shared" si="2"/>
        <v>2257229.0701852003</v>
      </c>
    </row>
    <row r="6" spans="1:6" x14ac:dyDescent="0.25">
      <c r="A6" t="s">
        <v>4</v>
      </c>
      <c r="B6" s="7">
        <v>6057</v>
      </c>
      <c r="C6" s="3">
        <f t="shared" si="0"/>
        <v>1.5206752330283531E-3</v>
      </c>
      <c r="D6" s="3">
        <v>2.0699999999999998E-3</v>
      </c>
      <c r="E6" s="3">
        <f t="shared" si="1"/>
        <v>1.8502700932113412E-3</v>
      </c>
      <c r="F6" s="10">
        <f t="shared" si="2"/>
        <v>533987.9489007931</v>
      </c>
    </row>
    <row r="7" spans="1:6" x14ac:dyDescent="0.25">
      <c r="A7" t="s">
        <v>5</v>
      </c>
      <c r="B7" s="7">
        <v>92647</v>
      </c>
      <c r="C7" s="3">
        <f t="shared" si="0"/>
        <v>2.3260029439388777E-2</v>
      </c>
      <c r="D7" s="3">
        <v>2.5090000000000001E-2</v>
      </c>
      <c r="E7" s="3">
        <f t="shared" si="1"/>
        <v>2.4358011775755511E-2</v>
      </c>
      <c r="F7" s="10">
        <f t="shared" si="2"/>
        <v>7029722.1984830406</v>
      </c>
    </row>
    <row r="8" spans="1:6" x14ac:dyDescent="0.25">
      <c r="A8" t="s">
        <v>6</v>
      </c>
      <c r="B8" s="7">
        <v>341117</v>
      </c>
      <c r="C8" s="3">
        <f t="shared" si="0"/>
        <v>8.5641105079236043E-2</v>
      </c>
      <c r="D8" s="3">
        <v>9.2920000000000003E-2</v>
      </c>
      <c r="E8" s="3">
        <f t="shared" si="1"/>
        <v>9.0008442031694419E-2</v>
      </c>
      <c r="F8" s="10">
        <f t="shared" si="2"/>
        <v>25976436.370347008</v>
      </c>
    </row>
    <row r="9" spans="1:6" x14ac:dyDescent="0.25">
      <c r="A9" t="s">
        <v>7</v>
      </c>
      <c r="B9" s="7">
        <v>3488</v>
      </c>
      <c r="C9" s="3">
        <f t="shared" si="0"/>
        <v>8.7570005164320543E-4</v>
      </c>
      <c r="D9" s="3">
        <v>8.4000000000000003E-4</v>
      </c>
      <c r="E9" s="3">
        <f t="shared" si="1"/>
        <v>8.5428002065728221E-4</v>
      </c>
      <c r="F9" s="10">
        <f t="shared" si="2"/>
        <v>246545.21396169165</v>
      </c>
    </row>
    <row r="10" spans="1:6" x14ac:dyDescent="0.25">
      <c r="A10" t="s">
        <v>8</v>
      </c>
      <c r="B10" s="7">
        <v>23567</v>
      </c>
      <c r="C10" s="3">
        <f t="shared" si="0"/>
        <v>5.9167497468679536E-3</v>
      </c>
      <c r="D10" s="3">
        <v>6.0699999999999999E-3</v>
      </c>
      <c r="E10" s="3">
        <f t="shared" si="1"/>
        <v>6.0086998987471819E-3</v>
      </c>
      <c r="F10" s="10">
        <f t="shared" si="2"/>
        <v>1734110.7907784367</v>
      </c>
    </row>
    <row r="11" spans="1:6" x14ac:dyDescent="0.25">
      <c r="A11" t="s">
        <v>9</v>
      </c>
      <c r="B11" s="7">
        <v>27045</v>
      </c>
      <c r="C11" s="3">
        <f t="shared" si="0"/>
        <v>6.7899391905649345E-3</v>
      </c>
      <c r="D11" s="3">
        <v>7.0200000000000002E-3</v>
      </c>
      <c r="E11" s="3">
        <f t="shared" si="1"/>
        <v>6.9279756762259739E-3</v>
      </c>
      <c r="F11" s="10">
        <f t="shared" si="2"/>
        <v>1999413.7801588161</v>
      </c>
    </row>
    <row r="12" spans="1:6" x14ac:dyDescent="0.25">
      <c r="A12" t="s">
        <v>10</v>
      </c>
      <c r="B12" s="7">
        <v>31010</v>
      </c>
      <c r="C12" s="3">
        <f t="shared" si="0"/>
        <v>7.7853952412430625E-3</v>
      </c>
      <c r="D12" s="3">
        <v>6.4200000000000004E-3</v>
      </c>
      <c r="E12" s="3">
        <f t="shared" si="1"/>
        <v>6.9661580964972252E-3</v>
      </c>
      <c r="F12" s="10">
        <f t="shared" si="2"/>
        <v>2010433.2266490993</v>
      </c>
    </row>
    <row r="13" spans="1:6" x14ac:dyDescent="0.25">
      <c r="A13" t="s">
        <v>11</v>
      </c>
      <c r="B13" s="7">
        <v>46087</v>
      </c>
      <c r="C13" s="3">
        <f t="shared" si="0"/>
        <v>1.1570638841766172E-2</v>
      </c>
      <c r="D13" s="3">
        <v>1.1089999999999999E-2</v>
      </c>
      <c r="E13" s="3">
        <f t="shared" si="1"/>
        <v>1.1282255536706469E-2</v>
      </c>
      <c r="F13" s="10">
        <f t="shared" si="2"/>
        <v>3256058.9478934868</v>
      </c>
    </row>
    <row r="14" spans="1:6" x14ac:dyDescent="0.25">
      <c r="A14" t="s">
        <v>12</v>
      </c>
      <c r="B14" s="7">
        <v>17566</v>
      </c>
      <c r="C14" s="3">
        <f t="shared" si="0"/>
        <v>4.4101339183384592E-3</v>
      </c>
      <c r="D14" s="3">
        <v>5.5199999999999997E-3</v>
      </c>
      <c r="E14" s="3">
        <f t="shared" si="1"/>
        <v>5.076053567335384E-3</v>
      </c>
      <c r="F14" s="10">
        <f t="shared" si="2"/>
        <v>1464949.0595329918</v>
      </c>
    </row>
    <row r="15" spans="1:6" x14ac:dyDescent="0.25">
      <c r="A15" t="s">
        <v>13</v>
      </c>
      <c r="B15" s="7">
        <v>726210</v>
      </c>
      <c r="C15" s="3">
        <f t="shared" si="0"/>
        <v>0.18232285966279022</v>
      </c>
      <c r="D15" s="3">
        <v>0.18781999999999999</v>
      </c>
      <c r="E15" s="3">
        <f t="shared" si="1"/>
        <v>0.18562114386511608</v>
      </c>
      <c r="F15" s="10">
        <f t="shared" si="2"/>
        <v>53570262.119472504</v>
      </c>
    </row>
    <row r="16" spans="1:6" x14ac:dyDescent="0.25">
      <c r="A16" t="s">
        <v>14</v>
      </c>
      <c r="B16" s="7">
        <v>8303</v>
      </c>
      <c r="C16" s="3">
        <f t="shared" si="0"/>
        <v>2.0845577777504399E-3</v>
      </c>
      <c r="D16" s="3">
        <v>1.6100000000000001E-3</v>
      </c>
      <c r="E16" s="3">
        <f t="shared" si="1"/>
        <v>1.799823111100176E-3</v>
      </c>
      <c r="F16" s="10">
        <f t="shared" si="2"/>
        <v>519428.94986351079</v>
      </c>
    </row>
    <row r="17" spans="1:6" x14ac:dyDescent="0.25">
      <c r="A17" t="s">
        <v>15</v>
      </c>
      <c r="B17" s="7">
        <v>4331</v>
      </c>
      <c r="C17" s="3">
        <f t="shared" si="0"/>
        <v>1.0873443015099549E-3</v>
      </c>
      <c r="D17" s="3">
        <v>9.5E-4</v>
      </c>
      <c r="E17" s="3">
        <f t="shared" si="1"/>
        <v>1.0049377206039819E-3</v>
      </c>
      <c r="F17" s="10">
        <f t="shared" si="2"/>
        <v>290025.0261663092</v>
      </c>
    </row>
    <row r="18" spans="1:6" x14ac:dyDescent="0.25">
      <c r="A18" t="s">
        <v>16</v>
      </c>
      <c r="B18" s="7">
        <v>203644</v>
      </c>
      <c r="C18" s="3">
        <f t="shared" si="0"/>
        <v>5.1127024460100035E-2</v>
      </c>
      <c r="D18" s="3">
        <v>5.3920000000000003E-2</v>
      </c>
      <c r="E18" s="3">
        <f t="shared" si="1"/>
        <v>5.2802809784040013E-2</v>
      </c>
      <c r="F18" s="10">
        <f t="shared" si="2"/>
        <v>15238890.903673947</v>
      </c>
    </row>
    <row r="19" spans="1:6" x14ac:dyDescent="0.25">
      <c r="A19" t="s">
        <v>17</v>
      </c>
      <c r="B19" s="7">
        <v>68099</v>
      </c>
      <c r="C19" s="3">
        <f t="shared" si="0"/>
        <v>1.7096989052996173E-2</v>
      </c>
      <c r="D19" s="3">
        <v>1.6650000000000002E-2</v>
      </c>
      <c r="E19" s="3">
        <f t="shared" si="1"/>
        <v>1.6828795621198468E-2</v>
      </c>
      <c r="F19" s="10">
        <f t="shared" si="2"/>
        <v>4856790.416277878</v>
      </c>
    </row>
    <row r="20" spans="1:6" x14ac:dyDescent="0.25">
      <c r="A20" t="s">
        <v>18</v>
      </c>
      <c r="B20" s="7">
        <v>16855</v>
      </c>
      <c r="C20" s="3">
        <f t="shared" si="0"/>
        <v>4.2316296933618772E-3</v>
      </c>
      <c r="D20" s="3">
        <v>4.13E-3</v>
      </c>
      <c r="E20" s="3">
        <f t="shared" si="1"/>
        <v>4.1706518773447507E-3</v>
      </c>
      <c r="F20" s="10">
        <f t="shared" si="2"/>
        <v>1203650.1318016951</v>
      </c>
    </row>
    <row r="21" spans="1:6" x14ac:dyDescent="0.25">
      <c r="A21" t="s">
        <v>19</v>
      </c>
      <c r="B21" s="7">
        <v>2465</v>
      </c>
      <c r="C21" s="3">
        <f t="shared" si="0"/>
        <v>6.1886485874440979E-4</v>
      </c>
      <c r="D21" s="3">
        <v>6.8000000000000005E-4</v>
      </c>
      <c r="E21" s="3">
        <f t="shared" si="1"/>
        <v>6.5554594349776386E-4</v>
      </c>
      <c r="F21" s="10">
        <f t="shared" si="2"/>
        <v>189190.55929345466</v>
      </c>
    </row>
    <row r="22" spans="1:6" x14ac:dyDescent="0.25">
      <c r="A22" t="s">
        <v>20</v>
      </c>
      <c r="B22" s="7">
        <v>12779</v>
      </c>
      <c r="C22" s="3">
        <f t="shared" si="0"/>
        <v>3.2083058944806543E-3</v>
      </c>
      <c r="D22" s="3">
        <v>2.3700000000000001E-3</v>
      </c>
      <c r="E22" s="3">
        <f t="shared" si="1"/>
        <v>2.705322357792262E-3</v>
      </c>
      <c r="F22" s="10">
        <f t="shared" si="2"/>
        <v>780756.03245884681</v>
      </c>
    </row>
    <row r="23" spans="1:6" x14ac:dyDescent="0.25">
      <c r="A23" t="s">
        <v>21</v>
      </c>
      <c r="B23" s="7">
        <v>3832</v>
      </c>
      <c r="C23" s="3">
        <f t="shared" si="0"/>
        <v>9.6206496499333805E-4</v>
      </c>
      <c r="D23" s="3">
        <v>7.2999999999999996E-4</v>
      </c>
      <c r="E23" s="3">
        <f t="shared" si="1"/>
        <v>8.2282598599733522E-4</v>
      </c>
      <c r="F23" s="10">
        <f t="shared" si="2"/>
        <v>237467.57955883094</v>
      </c>
    </row>
    <row r="24" spans="1:6" x14ac:dyDescent="0.25">
      <c r="A24" t="s">
        <v>22</v>
      </c>
      <c r="B24" s="7">
        <v>1077</v>
      </c>
      <c r="C24" s="3">
        <f t="shared" si="0"/>
        <v>2.7039247580840949E-4</v>
      </c>
      <c r="D24" s="3">
        <v>5.6999999999999998E-4</v>
      </c>
      <c r="E24" s="3">
        <f t="shared" si="1"/>
        <v>4.5015699032336374E-4</v>
      </c>
      <c r="F24" s="10">
        <f t="shared" si="2"/>
        <v>129915.30740732278</v>
      </c>
    </row>
    <row r="25" spans="1:6" x14ac:dyDescent="0.25">
      <c r="A25" t="s">
        <v>23</v>
      </c>
      <c r="B25" s="7">
        <v>2767</v>
      </c>
      <c r="C25" s="3">
        <f t="shared" si="0"/>
        <v>6.9468521872039835E-4</v>
      </c>
      <c r="D25" s="3">
        <v>9.3000000000000005E-4</v>
      </c>
      <c r="E25" s="3">
        <f t="shared" si="1"/>
        <v>8.3587408748815942E-4</v>
      </c>
      <c r="F25" s="10">
        <f t="shared" si="2"/>
        <v>241233.26164908282</v>
      </c>
    </row>
    <row r="26" spans="1:6" x14ac:dyDescent="0.25">
      <c r="A26" t="s">
        <v>24</v>
      </c>
      <c r="B26" s="7">
        <v>3896</v>
      </c>
      <c r="C26" s="3">
        <f t="shared" si="0"/>
        <v>9.7813285584917673E-4</v>
      </c>
      <c r="D26" s="3">
        <v>8.5999999999999998E-4</v>
      </c>
      <c r="E26" s="3">
        <f t="shared" si="1"/>
        <v>9.0725314233967066E-4</v>
      </c>
      <c r="F26" s="10">
        <f t="shared" si="2"/>
        <v>261833.25687922895</v>
      </c>
    </row>
    <row r="27" spans="1:6" x14ac:dyDescent="0.25">
      <c r="A27" t="s">
        <v>25</v>
      </c>
      <c r="B27" s="7">
        <v>8164</v>
      </c>
      <c r="C27" s="3">
        <f t="shared" si="0"/>
        <v>2.0496603272979154E-3</v>
      </c>
      <c r="D27" s="3">
        <v>1.33E-3</v>
      </c>
      <c r="E27" s="3">
        <f t="shared" si="1"/>
        <v>1.6178641309191662E-3</v>
      </c>
      <c r="F27" s="10">
        <f t="shared" si="2"/>
        <v>466915.58818327135</v>
      </c>
    </row>
    <row r="28" spans="1:6" x14ac:dyDescent="0.25">
      <c r="A28" t="s">
        <v>26</v>
      </c>
      <c r="B28" s="7">
        <v>13634</v>
      </c>
      <c r="C28" s="3">
        <f t="shared" si="0"/>
        <v>3.4229628738828735E-3</v>
      </c>
      <c r="D28" s="3">
        <v>1.97E-3</v>
      </c>
      <c r="E28" s="3">
        <f t="shared" si="1"/>
        <v>2.5511851495531495E-3</v>
      </c>
      <c r="F28" s="10">
        <f t="shared" si="2"/>
        <v>736272.03416103893</v>
      </c>
    </row>
    <row r="29" spans="1:6" x14ac:dyDescent="0.25">
      <c r="A29" t="s">
        <v>27</v>
      </c>
      <c r="B29" s="7">
        <v>37804</v>
      </c>
      <c r="C29" s="3">
        <f t="shared" si="0"/>
        <v>9.4911022799081812E-3</v>
      </c>
      <c r="D29" s="3">
        <v>7.1999999999999998E-3</v>
      </c>
      <c r="E29" s="3">
        <f t="shared" si="1"/>
        <v>8.1164409119632731E-3</v>
      </c>
      <c r="F29" s="10">
        <f t="shared" si="2"/>
        <v>2342404.8471926008</v>
      </c>
    </row>
    <row r="30" spans="1:6" x14ac:dyDescent="0.25">
      <c r="A30" t="s">
        <v>28</v>
      </c>
      <c r="B30" s="7">
        <v>21881</v>
      </c>
      <c r="C30" s="3">
        <f t="shared" si="0"/>
        <v>5.4934612471344551E-3</v>
      </c>
      <c r="D30" s="3">
        <v>4.8300000000000001E-3</v>
      </c>
      <c r="E30" s="3">
        <f t="shared" si="1"/>
        <v>5.0953844988537826E-3</v>
      </c>
      <c r="F30" s="10">
        <f t="shared" si="2"/>
        <v>1470527.9663692017</v>
      </c>
    </row>
    <row r="31" spans="1:6" x14ac:dyDescent="0.25">
      <c r="A31" t="s">
        <v>29</v>
      </c>
      <c r="B31" s="7">
        <v>291080</v>
      </c>
      <c r="C31" s="3">
        <f t="shared" si="0"/>
        <v>7.3078776098711079E-2</v>
      </c>
      <c r="D31" s="3">
        <v>6.905E-2</v>
      </c>
      <c r="E31" s="3">
        <f t="shared" si="1"/>
        <v>7.0661510439484432E-2</v>
      </c>
      <c r="F31" s="10">
        <f t="shared" si="2"/>
        <v>20392911.912835207</v>
      </c>
    </row>
    <row r="32" spans="1:6" x14ac:dyDescent="0.25">
      <c r="A32" t="s">
        <v>30</v>
      </c>
      <c r="B32" s="7">
        <v>4950</v>
      </c>
      <c r="C32" s="3">
        <f t="shared" si="0"/>
        <v>1.2427509333812691E-3</v>
      </c>
      <c r="D32" s="3">
        <v>1E-3</v>
      </c>
      <c r="E32" s="3">
        <f t="shared" si="1"/>
        <v>1.0971003733525075E-3</v>
      </c>
      <c r="F32" s="10">
        <f t="shared" si="2"/>
        <v>316623.16774953366</v>
      </c>
    </row>
    <row r="33" spans="1:6" x14ac:dyDescent="0.25">
      <c r="A33" t="s">
        <v>31</v>
      </c>
      <c r="B33" s="7">
        <v>24084</v>
      </c>
      <c r="C33" s="3">
        <f t="shared" si="0"/>
        <v>6.0465481776877756E-3</v>
      </c>
      <c r="D33" s="3">
        <v>3.8400000000000001E-3</v>
      </c>
      <c r="E33" s="3">
        <f t="shared" si="1"/>
        <v>4.7226192710751111E-3</v>
      </c>
      <c r="F33" s="10">
        <f t="shared" si="2"/>
        <v>1362947.9216322771</v>
      </c>
    </row>
    <row r="34" spans="1:6" x14ac:dyDescent="0.25">
      <c r="A34" t="s">
        <v>32</v>
      </c>
      <c r="B34" s="7">
        <v>11635</v>
      </c>
      <c r="C34" s="3">
        <f t="shared" si="0"/>
        <v>2.921092345432539E-3</v>
      </c>
      <c r="D34" s="3">
        <v>2.3900000000000002E-3</v>
      </c>
      <c r="E34" s="3">
        <f t="shared" si="1"/>
        <v>2.6024369381730159E-3</v>
      </c>
      <c r="F34" s="10">
        <f t="shared" si="2"/>
        <v>751063.30035673245</v>
      </c>
    </row>
    <row r="35" spans="1:6" x14ac:dyDescent="0.25">
      <c r="A35" t="s">
        <v>33</v>
      </c>
      <c r="B35" s="7">
        <v>2924</v>
      </c>
      <c r="C35" s="3">
        <f t="shared" si="0"/>
        <v>7.341017634761275E-4</v>
      </c>
      <c r="D35" s="3">
        <v>8.3000000000000001E-4</v>
      </c>
      <c r="E35" s="3">
        <f t="shared" si="1"/>
        <v>7.9164070539045105E-4</v>
      </c>
      <c r="F35" s="10">
        <f t="shared" si="2"/>
        <v>228467.50757568417</v>
      </c>
    </row>
    <row r="36" spans="1:6" x14ac:dyDescent="0.25">
      <c r="A36" t="s">
        <v>34</v>
      </c>
      <c r="B36" s="7">
        <v>1487</v>
      </c>
      <c r="C36" s="3">
        <f t="shared" si="0"/>
        <v>3.7332740160362569E-4</v>
      </c>
      <c r="D36" s="3">
        <v>1.6000000000000001E-4</v>
      </c>
      <c r="E36" s="3">
        <f t="shared" si="1"/>
        <v>2.4533096064145027E-4</v>
      </c>
      <c r="F36" s="10">
        <f t="shared" si="2"/>
        <v>70802.515241122543</v>
      </c>
    </row>
    <row r="37" spans="1:6" x14ac:dyDescent="0.25">
      <c r="A37" t="s">
        <v>35</v>
      </c>
      <c r="B37" s="7">
        <v>59668</v>
      </c>
      <c r="C37" s="3">
        <f t="shared" si="0"/>
        <v>1.4980295493534055E-2</v>
      </c>
      <c r="D37" s="3">
        <v>1.4760000000000001E-2</v>
      </c>
      <c r="E37" s="3">
        <f t="shared" si="1"/>
        <v>1.4848118197413621E-2</v>
      </c>
      <c r="F37" s="10">
        <f t="shared" si="2"/>
        <v>4285166.9117735708</v>
      </c>
    </row>
    <row r="38" spans="1:6" x14ac:dyDescent="0.25">
      <c r="A38" t="s">
        <v>36</v>
      </c>
      <c r="B38" s="7">
        <v>121668</v>
      </c>
      <c r="C38" s="3">
        <f t="shared" si="0"/>
        <v>3.0546064760127729E-2</v>
      </c>
      <c r="D38" s="3">
        <v>2.6509999999999999E-2</v>
      </c>
      <c r="E38" s="3">
        <f t="shared" si="1"/>
        <v>2.8124425904051092E-2</v>
      </c>
      <c r="F38" s="10">
        <f t="shared" si="2"/>
        <v>8116709.3159091454</v>
      </c>
    </row>
    <row r="39" spans="1:6" x14ac:dyDescent="0.25">
      <c r="A39" t="s">
        <v>37</v>
      </c>
      <c r="B39" s="7">
        <v>41593</v>
      </c>
      <c r="C39" s="3">
        <f t="shared" si="0"/>
        <v>1.0442371630732753E-2</v>
      </c>
      <c r="D39" s="3">
        <v>8.9899999999999997E-3</v>
      </c>
      <c r="E39" s="3">
        <f t="shared" si="1"/>
        <v>9.5709486522931007E-3</v>
      </c>
      <c r="F39" s="10">
        <f t="shared" si="2"/>
        <v>2762175.7810517889</v>
      </c>
    </row>
    <row r="40" spans="1:6" x14ac:dyDescent="0.25">
      <c r="A40" t="s">
        <v>38</v>
      </c>
      <c r="B40" s="7">
        <v>9496</v>
      </c>
      <c r="C40" s="3">
        <f t="shared" si="0"/>
        <v>2.3840733057350571E-3</v>
      </c>
      <c r="D40" s="3">
        <v>2.5100000000000001E-3</v>
      </c>
      <c r="E40" s="3">
        <f t="shared" si="1"/>
        <v>2.4596293222940227E-3</v>
      </c>
      <c r="F40" s="10">
        <f t="shared" si="2"/>
        <v>709849.02241405495</v>
      </c>
    </row>
    <row r="41" spans="1:6" x14ac:dyDescent="0.25">
      <c r="A41" t="s">
        <v>39</v>
      </c>
      <c r="B41" s="7">
        <v>1647</v>
      </c>
      <c r="C41" s="3">
        <f t="shared" si="0"/>
        <v>4.1349712874322228E-4</v>
      </c>
      <c r="D41" s="3">
        <v>4.6999999999999999E-4</v>
      </c>
      <c r="E41" s="3">
        <f t="shared" si="1"/>
        <v>4.4739885149728891E-4</v>
      </c>
      <c r="F41" s="10">
        <f t="shared" si="2"/>
        <v>129119.30854211758</v>
      </c>
    </row>
    <row r="42" spans="1:6" x14ac:dyDescent="0.25">
      <c r="A42" t="s">
        <v>40</v>
      </c>
      <c r="B42" s="7">
        <v>5040</v>
      </c>
      <c r="C42" s="3">
        <f t="shared" si="0"/>
        <v>1.2653464048972922E-3</v>
      </c>
      <c r="D42" s="3">
        <v>1E-3</v>
      </c>
      <c r="E42" s="3">
        <f t="shared" si="1"/>
        <v>1.1061385619589169E-3</v>
      </c>
      <c r="F42" s="10">
        <f t="shared" si="2"/>
        <v>319231.58898134343</v>
      </c>
    </row>
    <row r="43" spans="1:6" x14ac:dyDescent="0.25">
      <c r="A43" t="s">
        <v>41</v>
      </c>
      <c r="B43" s="7">
        <v>57433</v>
      </c>
      <c r="C43" s="3">
        <f t="shared" si="0"/>
        <v>1.4419174617552814E-2</v>
      </c>
      <c r="D43" s="3">
        <v>1.6469999999999999E-2</v>
      </c>
      <c r="E43" s="3">
        <f t="shared" si="1"/>
        <v>1.5649669847021125E-2</v>
      </c>
      <c r="F43" s="10">
        <f t="shared" si="2"/>
        <v>4516494.7178502968</v>
      </c>
    </row>
    <row r="44" spans="1:6" x14ac:dyDescent="0.25">
      <c r="A44" t="s">
        <v>42</v>
      </c>
      <c r="B44" s="7">
        <v>76812</v>
      </c>
      <c r="C44" s="3">
        <f t="shared" si="0"/>
        <v>1.9284481756541828E-2</v>
      </c>
      <c r="D44" s="3">
        <v>1.6879999999999999E-2</v>
      </c>
      <c r="E44" s="3">
        <f t="shared" si="1"/>
        <v>1.7841792702616731E-2</v>
      </c>
      <c r="F44" s="10">
        <f t="shared" si="2"/>
        <v>5149141.3739751885</v>
      </c>
    </row>
    <row r="45" spans="1:6" x14ac:dyDescent="0.25">
      <c r="A45" t="s">
        <v>43</v>
      </c>
      <c r="B45" s="7">
        <v>18320</v>
      </c>
      <c r="C45" s="3">
        <f t="shared" si="0"/>
        <v>4.5994337574838083E-3</v>
      </c>
      <c r="D45" s="3">
        <v>4.4999999999999997E-3</v>
      </c>
      <c r="E45" s="3">
        <f t="shared" si="1"/>
        <v>4.5397735029935231E-3</v>
      </c>
      <c r="F45" s="10">
        <f t="shared" si="2"/>
        <v>1310178.6329639307</v>
      </c>
    </row>
    <row r="46" spans="1:6" x14ac:dyDescent="0.25">
      <c r="A46" t="s">
        <v>44</v>
      </c>
      <c r="B46" s="7">
        <v>8886</v>
      </c>
      <c r="C46" s="3">
        <f t="shared" si="0"/>
        <v>2.2309262210153452E-3</v>
      </c>
      <c r="D46" s="3">
        <v>3.13E-3</v>
      </c>
      <c r="E46" s="3">
        <f t="shared" si="1"/>
        <v>2.7703704884061379E-3</v>
      </c>
      <c r="F46" s="10">
        <f t="shared" si="2"/>
        <v>799528.92295401136</v>
      </c>
    </row>
    <row r="47" spans="1:6" x14ac:dyDescent="0.25">
      <c r="A47" t="s">
        <v>45</v>
      </c>
      <c r="B47" s="7">
        <v>11252</v>
      </c>
      <c r="C47" s="3">
        <f t="shared" si="0"/>
        <v>2.8249360610921297E-3</v>
      </c>
      <c r="D47" s="3">
        <v>2.5400000000000002E-3</v>
      </c>
      <c r="E47" s="3">
        <f t="shared" si="1"/>
        <v>2.6539744244368519E-3</v>
      </c>
      <c r="F47" s="10">
        <f t="shared" si="2"/>
        <v>765937.0188924754</v>
      </c>
    </row>
    <row r="48" spans="1:6" x14ac:dyDescent="0.25">
      <c r="A48" t="s">
        <v>46</v>
      </c>
      <c r="B48" s="7">
        <v>29541</v>
      </c>
      <c r="C48" s="3">
        <f t="shared" si="0"/>
        <v>7.4165869339426413E-3</v>
      </c>
      <c r="D48" s="3">
        <v>6.28E-3</v>
      </c>
      <c r="E48" s="3">
        <f t="shared" si="1"/>
        <v>6.7346347735770563E-3</v>
      </c>
      <c r="F48" s="10">
        <f t="shared" si="2"/>
        <v>1943615.5956543384</v>
      </c>
    </row>
    <row r="49" spans="1:6" x14ac:dyDescent="0.25">
      <c r="A49" t="s">
        <v>47</v>
      </c>
      <c r="B49" s="7">
        <v>11201</v>
      </c>
      <c r="C49" s="3">
        <f t="shared" si="0"/>
        <v>2.8121319605663832E-3</v>
      </c>
      <c r="D49" s="3">
        <v>2.2699999999999999E-3</v>
      </c>
      <c r="E49" s="3">
        <f t="shared" si="1"/>
        <v>2.486852784226553E-3</v>
      </c>
      <c r="F49" s="10">
        <f t="shared" si="2"/>
        <v>717705.71352778317</v>
      </c>
    </row>
    <row r="50" spans="1:6" x14ac:dyDescent="0.25">
      <c r="A50" t="s">
        <v>48</v>
      </c>
      <c r="B50" s="7">
        <v>273151</v>
      </c>
      <c r="C50" s="3">
        <f t="shared" si="0"/>
        <v>6.857750711192466E-2</v>
      </c>
      <c r="D50" s="3">
        <v>6.6650000000000001E-2</v>
      </c>
      <c r="E50" s="3">
        <f t="shared" si="1"/>
        <v>6.7421002844769859E-2</v>
      </c>
      <c r="F50" s="10">
        <f t="shared" si="2"/>
        <v>19457701.421000581</v>
      </c>
    </row>
    <row r="51" spans="1:6" x14ac:dyDescent="0.25">
      <c r="A51" t="s">
        <v>49</v>
      </c>
      <c r="B51" s="7">
        <v>95196</v>
      </c>
      <c r="C51" s="3">
        <f t="shared" si="0"/>
        <v>2.3899983404881475E-2</v>
      </c>
      <c r="D51" s="3">
        <v>1.4919999999999999E-2</v>
      </c>
      <c r="E51" s="3">
        <f t="shared" si="1"/>
        <v>1.851199336195259E-2</v>
      </c>
      <c r="F51" s="10">
        <f t="shared" si="2"/>
        <v>5342561.2842595177</v>
      </c>
    </row>
    <row r="52" spans="1:6" x14ac:dyDescent="0.25">
      <c r="A52" t="s">
        <v>50</v>
      </c>
      <c r="B52" s="7">
        <v>227300</v>
      </c>
      <c r="C52" s="3">
        <f t="shared" si="0"/>
        <v>5.7066118617689392E-2</v>
      </c>
      <c r="D52" s="3">
        <v>5.9859999999999997E-2</v>
      </c>
      <c r="E52" s="3">
        <f t="shared" si="1"/>
        <v>5.8742447447075755E-2</v>
      </c>
      <c r="F52" s="10">
        <f t="shared" si="2"/>
        <v>16953070.333226062</v>
      </c>
    </row>
    <row r="53" spans="1:6" x14ac:dyDescent="0.25">
      <c r="A53" t="s">
        <v>51</v>
      </c>
      <c r="B53" s="7">
        <v>91033</v>
      </c>
      <c r="C53" s="3">
        <f t="shared" si="0"/>
        <v>2.2854817316868097E-2</v>
      </c>
      <c r="D53" s="3">
        <v>2.256E-2</v>
      </c>
      <c r="E53" s="3">
        <f t="shared" si="1"/>
        <v>2.2677926926747239E-2</v>
      </c>
      <c r="F53" s="10">
        <f t="shared" si="2"/>
        <v>6544849.7110592527</v>
      </c>
    </row>
    <row r="54" spans="1:6" x14ac:dyDescent="0.25">
      <c r="A54" t="s">
        <v>52</v>
      </c>
      <c r="B54" s="7">
        <v>154413</v>
      </c>
      <c r="C54" s="3">
        <f t="shared" si="0"/>
        <v>3.8767050480040789E-2</v>
      </c>
      <c r="D54" s="3">
        <v>6.2390000000000001E-2</v>
      </c>
      <c r="E54" s="3">
        <f t="shared" si="1"/>
        <v>5.2940820192016319E-2</v>
      </c>
      <c r="F54" s="10">
        <f t="shared" si="2"/>
        <v>15278720.70741591</v>
      </c>
    </row>
    <row r="55" spans="1:6" x14ac:dyDescent="0.25">
      <c r="A55" t="s">
        <v>53</v>
      </c>
      <c r="B55" s="7">
        <v>153773</v>
      </c>
      <c r="C55" s="3">
        <f t="shared" si="0"/>
        <v>3.8606371571482404E-2</v>
      </c>
      <c r="D55" s="3">
        <v>3.4419999999999999E-2</v>
      </c>
      <c r="E55" s="3">
        <f t="shared" si="1"/>
        <v>3.609454862859296E-2</v>
      </c>
      <c r="F55" s="10">
        <f t="shared" si="2"/>
        <v>10416886.734211927</v>
      </c>
    </row>
    <row r="56" spans="1:6" x14ac:dyDescent="0.25">
      <c r="A56" t="s">
        <v>54</v>
      </c>
      <c r="B56" s="7">
        <v>22343</v>
      </c>
      <c r="C56" s="3">
        <f t="shared" si="0"/>
        <v>5.6094513342500396E-3</v>
      </c>
      <c r="D56" s="3">
        <v>5.1000000000000004E-3</v>
      </c>
      <c r="E56" s="3">
        <f t="shared" si="1"/>
        <v>5.3037805337000157E-3</v>
      </c>
      <c r="F56" s="10">
        <f t="shared" si="2"/>
        <v>1530671.0620258246</v>
      </c>
    </row>
    <row r="57" spans="1:6" x14ac:dyDescent="0.25">
      <c r="A57" t="s">
        <v>55</v>
      </c>
      <c r="B57" s="7">
        <v>20163</v>
      </c>
      <c r="C57" s="3">
        <f t="shared" si="0"/>
        <v>5.0621388019730365E-3</v>
      </c>
      <c r="D57" s="3">
        <v>4.47E-3</v>
      </c>
      <c r="E57" s="3">
        <f t="shared" si="1"/>
        <v>4.7068555207892149E-3</v>
      </c>
      <c r="F57" s="10">
        <f t="shared" si="2"/>
        <v>1358398.5032997674</v>
      </c>
    </row>
    <row r="58" spans="1:6" x14ac:dyDescent="0.25">
      <c r="A58" t="s">
        <v>56</v>
      </c>
      <c r="B58" s="7">
        <v>62905</v>
      </c>
      <c r="C58" s="3">
        <f t="shared" si="0"/>
        <v>1.5792979285727017E-2</v>
      </c>
      <c r="D58" s="3">
        <v>1.137E-2</v>
      </c>
      <c r="E58" s="3">
        <f t="shared" si="1"/>
        <v>1.3139191714290807E-2</v>
      </c>
      <c r="F58" s="10">
        <f t="shared" si="2"/>
        <v>3791970.7287443266</v>
      </c>
    </row>
    <row r="59" spans="1:6" x14ac:dyDescent="0.25">
      <c r="A59" t="s">
        <v>57</v>
      </c>
      <c r="B59" s="7">
        <v>23729</v>
      </c>
      <c r="C59" s="3">
        <f t="shared" si="0"/>
        <v>5.957421595596795E-3</v>
      </c>
      <c r="D59" s="3">
        <v>8.1700000000000002E-3</v>
      </c>
      <c r="E59" s="3">
        <f t="shared" si="1"/>
        <v>7.2849686382387181E-3</v>
      </c>
      <c r="F59" s="10">
        <f t="shared" si="2"/>
        <v>2102441.9489956941</v>
      </c>
    </row>
    <row r="60" spans="1:6" x14ac:dyDescent="0.25">
      <c r="A60" t="s">
        <v>58</v>
      </c>
      <c r="B60" s="7">
        <v>47868</v>
      </c>
      <c r="C60" s="3">
        <f t="shared" si="0"/>
        <v>1.2017778116988807E-2</v>
      </c>
      <c r="D60" s="3">
        <v>1.0529999999999999E-2</v>
      </c>
      <c r="E60" s="3">
        <f t="shared" si="1"/>
        <v>1.1125111246795523E-2</v>
      </c>
      <c r="F60" s="10">
        <f t="shared" si="2"/>
        <v>3210707.1058251881</v>
      </c>
    </row>
    <row r="61" spans="1:6" x14ac:dyDescent="0.25">
      <c r="A61" t="s">
        <v>59</v>
      </c>
      <c r="B61" s="7">
        <v>59362</v>
      </c>
      <c r="C61" s="3">
        <f t="shared" si="0"/>
        <v>1.4903470890379576E-2</v>
      </c>
      <c r="D61" s="3">
        <v>1.528E-2</v>
      </c>
      <c r="E61" s="3">
        <f t="shared" si="1"/>
        <v>1.5129388356151831E-2</v>
      </c>
      <c r="F61" s="10">
        <f t="shared" si="2"/>
        <v>4366341.4795854185</v>
      </c>
    </row>
    <row r="62" spans="1:6" x14ac:dyDescent="0.25">
      <c r="A62" t="s">
        <v>60</v>
      </c>
      <c r="B62" s="7">
        <v>11137</v>
      </c>
      <c r="C62" s="3">
        <f t="shared" si="0"/>
        <v>2.7960640697105446E-3</v>
      </c>
      <c r="D62" s="3">
        <v>2.66E-3</v>
      </c>
      <c r="E62" s="3">
        <f t="shared" si="1"/>
        <v>2.7144256278842181E-3</v>
      </c>
      <c r="F62" s="10">
        <f t="shared" si="2"/>
        <v>783383.23620738531</v>
      </c>
    </row>
    <row r="63" spans="1:6" x14ac:dyDescent="0.25">
      <c r="A63" t="s">
        <v>61</v>
      </c>
      <c r="B63" s="7">
        <v>11485</v>
      </c>
      <c r="C63" s="3">
        <f t="shared" si="0"/>
        <v>2.8834332262391671E-3</v>
      </c>
      <c r="D63" s="3">
        <v>2.81E-3</v>
      </c>
      <c r="E63" s="3">
        <f t="shared" si="1"/>
        <v>2.8393732904956667E-3</v>
      </c>
      <c r="F63" s="10">
        <f t="shared" si="2"/>
        <v>819443.13163704937</v>
      </c>
    </row>
    <row r="64" spans="1:6" x14ac:dyDescent="0.25">
      <c r="A64" t="s">
        <v>62</v>
      </c>
      <c r="B64" s="7">
        <v>5408</v>
      </c>
      <c r="C64" s="3">
        <f t="shared" si="0"/>
        <v>1.3577367773183644E-3</v>
      </c>
      <c r="D64" s="3">
        <v>8.9999999999999998E-4</v>
      </c>
      <c r="E64" s="3">
        <f t="shared" si="1"/>
        <v>1.0830947109273458E-3</v>
      </c>
      <c r="F64" s="10">
        <f t="shared" si="2"/>
        <v>312581.13357363199</v>
      </c>
    </row>
    <row r="65" spans="1:6" x14ac:dyDescent="0.25">
      <c r="A65" t="s">
        <v>63</v>
      </c>
      <c r="B65" s="7">
        <v>2918</v>
      </c>
      <c r="C65" s="3">
        <f t="shared" si="0"/>
        <v>7.3259539870839264E-4</v>
      </c>
      <c r="D65" s="3">
        <v>7.6999999999999996E-4</v>
      </c>
      <c r="E65" s="3">
        <f t="shared" si="1"/>
        <v>7.5503815948335705E-4</v>
      </c>
      <c r="F65" s="10">
        <f t="shared" si="2"/>
        <v>217904.01282689685</v>
      </c>
    </row>
    <row r="66" spans="1:6" x14ac:dyDescent="0.25">
      <c r="A66" t="s">
        <v>64</v>
      </c>
      <c r="B66" s="7">
        <v>101793</v>
      </c>
      <c r="C66" s="3">
        <f t="shared" si="0"/>
        <v>2.5556231467005967E-2</v>
      </c>
      <c r="D66" s="3">
        <v>2.3779999999999999E-2</v>
      </c>
      <c r="E66" s="3">
        <f t="shared" si="1"/>
        <v>2.4490492586802387E-2</v>
      </c>
      <c r="F66" s="10">
        <f t="shared" si="2"/>
        <v>7067956.160551169</v>
      </c>
    </row>
    <row r="67" spans="1:6" x14ac:dyDescent="0.25">
      <c r="A67" t="s">
        <v>65</v>
      </c>
      <c r="B67" s="7">
        <v>4649</v>
      </c>
      <c r="C67" s="3">
        <f t="shared" si="0"/>
        <v>1.1671816341999031E-3</v>
      </c>
      <c r="D67" s="3">
        <v>9.5E-4</v>
      </c>
      <c r="E67" s="3">
        <f t="shared" si="1"/>
        <v>1.0368726536799612E-3</v>
      </c>
      <c r="F67" s="10">
        <f t="shared" si="2"/>
        <v>299241.4478520368</v>
      </c>
    </row>
    <row r="68" spans="1:6" x14ac:dyDescent="0.25">
      <c r="A68" t="s">
        <v>66</v>
      </c>
      <c r="B68" s="7">
        <v>10411</v>
      </c>
      <c r="C68" s="3">
        <f t="shared" ref="C68:C69" si="3">B68/B$70</f>
        <v>2.6137939328146251E-3</v>
      </c>
      <c r="D68" s="3">
        <v>1.89E-3</v>
      </c>
      <c r="E68" s="3">
        <f t="shared" ref="E68:E69" si="4">C68*C$1+D68*D$1</f>
        <v>2.1795175731258503E-3</v>
      </c>
      <c r="F68" s="10">
        <f t="shared" ref="F68:F69" si="5">$E$1*E68</f>
        <v>629008.77160412038</v>
      </c>
    </row>
    <row r="69" spans="1:6" x14ac:dyDescent="0.25">
      <c r="A69" s="1" t="s">
        <v>67</v>
      </c>
      <c r="B69" s="8">
        <v>5998</v>
      </c>
      <c r="C69" s="4">
        <f t="shared" si="3"/>
        <v>1.5058626461456268E-3</v>
      </c>
      <c r="D69" s="4">
        <v>1.24E-3</v>
      </c>
      <c r="E69" s="3">
        <f t="shared" si="4"/>
        <v>1.3463450584582507E-3</v>
      </c>
      <c r="F69" s="10">
        <f t="shared" si="5"/>
        <v>388555.18387105118</v>
      </c>
    </row>
    <row r="70" spans="1:6" x14ac:dyDescent="0.25">
      <c r="A70" s="1" t="s">
        <v>68</v>
      </c>
      <c r="B70" s="8">
        <f>SUM(B3:B69)</f>
        <v>3983099</v>
      </c>
      <c r="C70" s="4">
        <f>SUM(C3:C69)</f>
        <v>1.0000000000000002</v>
      </c>
      <c r="D70" s="4">
        <f>SUM(D3:D69)</f>
        <v>1</v>
      </c>
      <c r="E70" s="12">
        <f>SUM(E3:E69)</f>
        <v>1</v>
      </c>
      <c r="F70" s="33">
        <f>SUM(F3:F69)</f>
        <v>288599999.99999994</v>
      </c>
    </row>
  </sheetData>
  <mergeCells count="2">
    <mergeCell ref="A1:B1"/>
    <mergeCell ref="E1:F1"/>
  </mergeCells>
  <conditionalFormatting sqref="A3:A69">
    <cfRule type="expression" dxfId="23" priority="6">
      <formula>MOD(ROW(),2)</formula>
    </cfRule>
  </conditionalFormatting>
  <conditionalFormatting sqref="D3:D69">
    <cfRule type="expression" dxfId="22" priority="5">
      <formula>MOD(ROW(),2)</formula>
    </cfRule>
  </conditionalFormatting>
  <conditionalFormatting sqref="B3:B69">
    <cfRule type="expression" dxfId="21" priority="4">
      <formula>MOD(ROW(),2)</formula>
    </cfRule>
  </conditionalFormatting>
  <conditionalFormatting sqref="C3:C69">
    <cfRule type="expression" dxfId="20" priority="3">
      <formula>MOD(ROW(),2)</formula>
    </cfRule>
  </conditionalFormatting>
  <conditionalFormatting sqref="F3:F69">
    <cfRule type="expression" dxfId="19" priority="2">
      <formula>MOD(ROW(),2)</formula>
    </cfRule>
  </conditionalFormatting>
  <conditionalFormatting sqref="E3:E69">
    <cfRule type="expression" dxfId="18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6" ht="69.75" customHeight="1" x14ac:dyDescent="0.25">
      <c r="A1" s="44" t="s">
        <v>72</v>
      </c>
      <c r="B1" s="44"/>
      <c r="C1" s="13">
        <v>0.2</v>
      </c>
      <c r="D1" s="13">
        <v>0.8</v>
      </c>
      <c r="E1" s="47">
        <v>280800000</v>
      </c>
      <c r="F1" s="47"/>
    </row>
    <row r="2" spans="1:6" ht="45" x14ac:dyDescent="0.25">
      <c r="A2" s="6" t="s">
        <v>0</v>
      </c>
      <c r="B2" s="9" t="s">
        <v>77</v>
      </c>
      <c r="C2" s="9" t="s">
        <v>78</v>
      </c>
      <c r="D2" s="2" t="s">
        <v>69</v>
      </c>
      <c r="E2" s="9" t="s">
        <v>80</v>
      </c>
      <c r="F2" s="9" t="s">
        <v>79</v>
      </c>
    </row>
    <row r="3" spans="1:6" x14ac:dyDescent="0.25">
      <c r="A3" t="s">
        <v>1</v>
      </c>
      <c r="B3" s="7">
        <v>39682</v>
      </c>
      <c r="C3" s="3">
        <f>B3/B$70</f>
        <v>1.0485866462033458E-2</v>
      </c>
      <c r="D3" s="3">
        <f>INDEX('2012-13'!A$3:D$69,MATCH(A3,'2012-13'!A$3:A$69,0),3)</f>
        <v>1.4049915483458771E-2</v>
      </c>
      <c r="E3" s="3">
        <f>C3*C$1+D3*D$1</f>
        <v>1.3337105679173709E-2</v>
      </c>
      <c r="F3" s="10">
        <f>$E$1*E3</f>
        <v>3745059.2747119772</v>
      </c>
    </row>
    <row r="4" spans="1:6" x14ac:dyDescent="0.25">
      <c r="A4" t="s">
        <v>2</v>
      </c>
      <c r="B4" s="7">
        <v>5900</v>
      </c>
      <c r="C4" s="3">
        <f t="shared" ref="C4:C67" si="0">B4/B$70</f>
        <v>1.559059828788806E-3</v>
      </c>
      <c r="D4" s="3">
        <f>INDEX('2012-13'!A$3:D$69,MATCH(A4,'2012-13'!A$3:A$69,0),3)</f>
        <v>1.2164239248062176E-3</v>
      </c>
      <c r="E4" s="3">
        <f t="shared" ref="E4:E67" si="1">C4*C$1+D4*D$1</f>
        <v>1.2849511056027354E-3</v>
      </c>
      <c r="F4" s="10">
        <f t="shared" ref="F4:F67" si="2">$E$1*E4</f>
        <v>360814.27045324811</v>
      </c>
    </row>
    <row r="5" spans="1:6" x14ac:dyDescent="0.25">
      <c r="A5" t="s">
        <v>3</v>
      </c>
      <c r="B5" s="7">
        <v>35649</v>
      </c>
      <c r="C5" s="3">
        <f t="shared" si="0"/>
        <v>9.4201565824562957E-3</v>
      </c>
      <c r="D5" s="3">
        <f>INDEX('2012-13'!A$3:D$69,MATCH(A5,'2012-13'!A$3:A$69,0),3)</f>
        <v>6.8371903322036447E-3</v>
      </c>
      <c r="E5" s="3">
        <f t="shared" si="1"/>
        <v>7.3537835822541755E-3</v>
      </c>
      <c r="F5" s="10">
        <f t="shared" si="2"/>
        <v>2064942.4298969724</v>
      </c>
    </row>
    <row r="6" spans="1:6" x14ac:dyDescent="0.25">
      <c r="A6" t="s">
        <v>4</v>
      </c>
      <c r="B6" s="7">
        <v>5926</v>
      </c>
      <c r="C6" s="3">
        <f t="shared" si="0"/>
        <v>1.5659302619326211E-3</v>
      </c>
      <c r="D6" s="3">
        <f>INDEX('2012-13'!A$3:D$69,MATCH(A6,'2012-13'!A$3:A$69,0),3)</f>
        <v>2.0654218811379712E-3</v>
      </c>
      <c r="E6" s="3">
        <f t="shared" si="1"/>
        <v>1.9655235572969012E-3</v>
      </c>
      <c r="F6" s="10">
        <f t="shared" si="2"/>
        <v>551919.01488896983</v>
      </c>
    </row>
    <row r="7" spans="1:6" x14ac:dyDescent="0.25">
      <c r="A7" t="s">
        <v>5</v>
      </c>
      <c r="B7" s="7">
        <v>87896</v>
      </c>
      <c r="C7" s="3">
        <f t="shared" si="0"/>
        <v>2.3226291984952695E-2</v>
      </c>
      <c r="D7" s="3">
        <f>INDEX('2012-13'!A$3:D$69,MATCH(A7,'2012-13'!A$3:A$69,0),3)</f>
        <v>2.5090048388570131E-2</v>
      </c>
      <c r="E7" s="3">
        <f t="shared" si="1"/>
        <v>2.4717297107846647E-2</v>
      </c>
      <c r="F7" s="10">
        <f t="shared" si="2"/>
        <v>6940617.0278833387</v>
      </c>
    </row>
    <row r="8" spans="1:6" x14ac:dyDescent="0.25">
      <c r="A8" t="s">
        <v>6</v>
      </c>
      <c r="B8" s="7">
        <v>317890</v>
      </c>
      <c r="C8" s="3">
        <f t="shared" si="0"/>
        <v>8.4001615080283656E-2</v>
      </c>
      <c r="D8" s="3">
        <f>INDEX('2012-13'!A$3:D$69,MATCH(A8,'2012-13'!A$3:A$69,0),3)</f>
        <v>9.2924219091696333E-2</v>
      </c>
      <c r="E8" s="3">
        <f t="shared" si="1"/>
        <v>9.1139698289413804E-2</v>
      </c>
      <c r="F8" s="10">
        <f t="shared" si="2"/>
        <v>25592027.279667396</v>
      </c>
    </row>
    <row r="9" spans="1:6" x14ac:dyDescent="0.25">
      <c r="A9" t="s">
        <v>7</v>
      </c>
      <c r="B9" s="7">
        <v>3368</v>
      </c>
      <c r="C9" s="3">
        <f t="shared" si="0"/>
        <v>8.8998533955266077E-4</v>
      </c>
      <c r="D9" s="3">
        <f>INDEX('2012-13'!A$3:D$69,MATCH(A9,'2012-13'!A$3:A$69,0),3)</f>
        <v>8.3466575126233886E-4</v>
      </c>
      <c r="E9" s="3">
        <f t="shared" si="1"/>
        <v>8.4572966892040326E-4</v>
      </c>
      <c r="F9" s="10">
        <f t="shared" si="2"/>
        <v>237480.89103284923</v>
      </c>
    </row>
    <row r="10" spans="1:6" x14ac:dyDescent="0.25">
      <c r="A10" t="s">
        <v>8</v>
      </c>
      <c r="B10" s="7">
        <v>22983</v>
      </c>
      <c r="C10" s="3">
        <f t="shared" si="0"/>
        <v>6.0731986517039201E-3</v>
      </c>
      <c r="D10" s="3">
        <f>INDEX('2012-13'!A$3:D$69,MATCH(A10,'2012-13'!A$3:A$69,0),3)</f>
        <v>6.0681998011849784E-3</v>
      </c>
      <c r="E10" s="3">
        <f t="shared" si="1"/>
        <v>6.0691995712887671E-3</v>
      </c>
      <c r="F10" s="10">
        <f t="shared" si="2"/>
        <v>1704231.2396178858</v>
      </c>
    </row>
    <row r="11" spans="1:6" x14ac:dyDescent="0.25">
      <c r="A11" t="s">
        <v>9</v>
      </c>
      <c r="B11" s="7">
        <v>25749</v>
      </c>
      <c r="C11" s="3">
        <f t="shared" si="0"/>
        <v>6.8041070392344015E-3</v>
      </c>
      <c r="D11" s="3">
        <f>INDEX('2012-13'!A$3:D$69,MATCH(A11,'2012-13'!A$3:A$69,0),3)</f>
        <v>7.0228680762300403E-3</v>
      </c>
      <c r="E11" s="3">
        <f t="shared" si="1"/>
        <v>6.9791158688309127E-3</v>
      </c>
      <c r="F11" s="10">
        <f t="shared" si="2"/>
        <v>1959735.7359677204</v>
      </c>
    </row>
    <row r="12" spans="1:6" x14ac:dyDescent="0.25">
      <c r="A12" t="s">
        <v>10</v>
      </c>
      <c r="B12" s="7">
        <v>28783</v>
      </c>
      <c r="C12" s="3">
        <f t="shared" si="0"/>
        <v>7.6058337376318993E-3</v>
      </c>
      <c r="D12" s="3">
        <f>INDEX('2012-13'!A$3:D$69,MATCH(A12,'2012-13'!A$3:A$69,0),3)</f>
        <v>6.4227323535535081E-3</v>
      </c>
      <c r="E12" s="3">
        <f t="shared" si="1"/>
        <v>6.6593526303691869E-3</v>
      </c>
      <c r="F12" s="10">
        <f t="shared" si="2"/>
        <v>1869946.2186076676</v>
      </c>
    </row>
    <row r="13" spans="1:6" x14ac:dyDescent="0.25">
      <c r="A13" t="s">
        <v>11</v>
      </c>
      <c r="B13" s="7">
        <v>45769</v>
      </c>
      <c r="C13" s="3">
        <f t="shared" si="0"/>
        <v>1.2094340559972012E-2</v>
      </c>
      <c r="D13" s="3">
        <f>INDEX('2012-13'!A$3:D$69,MATCH(A13,'2012-13'!A$3:A$69,0),3)</f>
        <v>1.1089274424181223E-2</v>
      </c>
      <c r="E13" s="3">
        <f t="shared" si="1"/>
        <v>1.1290287651339381E-2</v>
      </c>
      <c r="F13" s="10">
        <f t="shared" si="2"/>
        <v>3170312.7724960982</v>
      </c>
    </row>
    <row r="14" spans="1:6" x14ac:dyDescent="0.25">
      <c r="A14" t="s">
        <v>12</v>
      </c>
      <c r="B14" s="7">
        <v>16958</v>
      </c>
      <c r="C14" s="3">
        <f t="shared" si="0"/>
        <v>4.48110789433908E-3</v>
      </c>
      <c r="D14" s="3">
        <f>INDEX('2012-13'!A$3:D$69,MATCH(A14,'2012-13'!A$3:A$69,0),3)</f>
        <v>5.5149838845046355E-3</v>
      </c>
      <c r="E14" s="3">
        <f t="shared" si="1"/>
        <v>5.3082086864715255E-3</v>
      </c>
      <c r="F14" s="10">
        <f t="shared" si="2"/>
        <v>1490544.9991612043</v>
      </c>
    </row>
    <row r="15" spans="1:6" x14ac:dyDescent="0.25">
      <c r="A15" t="s">
        <v>13</v>
      </c>
      <c r="B15" s="7">
        <v>687849</v>
      </c>
      <c r="C15" s="3">
        <f t="shared" si="0"/>
        <v>0.18176232952077143</v>
      </c>
      <c r="D15" s="3">
        <f>INDEX('2012-13'!A$3:D$69,MATCH(A15,'2012-13'!A$3:A$69,0),3)</f>
        <v>0.18782253504796684</v>
      </c>
      <c r="E15" s="3">
        <f t="shared" si="1"/>
        <v>0.18661049394252777</v>
      </c>
      <c r="F15" s="10">
        <f t="shared" si="2"/>
        <v>52400226.699061796</v>
      </c>
    </row>
    <row r="16" spans="1:6" x14ac:dyDescent="0.25">
      <c r="A16" t="s">
        <v>14</v>
      </c>
      <c r="B16" s="7">
        <v>8389</v>
      </c>
      <c r="C16" s="3">
        <f t="shared" si="0"/>
        <v>2.2167716785947956E-3</v>
      </c>
      <c r="D16" s="3">
        <f>INDEX('2012-13'!A$3:D$69,MATCH(A16,'2012-13'!A$3:A$69,0),3)</f>
        <v>1.6109052084648454E-3</v>
      </c>
      <c r="E16" s="3">
        <f t="shared" si="1"/>
        <v>1.7320785024908356E-3</v>
      </c>
      <c r="F16" s="10">
        <f t="shared" si="2"/>
        <v>486367.6434994266</v>
      </c>
    </row>
    <row r="17" spans="1:6" x14ac:dyDescent="0.25">
      <c r="A17" t="s">
        <v>15</v>
      </c>
      <c r="B17" s="7">
        <v>4224</v>
      </c>
      <c r="C17" s="3">
        <f t="shared" si="0"/>
        <v>1.1161811384413419E-3</v>
      </c>
      <c r="D17" s="3">
        <f>INDEX('2012-13'!A$3:D$69,MATCH(A17,'2012-13'!A$3:A$69,0),3)</f>
        <v>9.5451686752515488E-4</v>
      </c>
      <c r="E17" s="3">
        <f t="shared" si="1"/>
        <v>9.8684972170839241E-4</v>
      </c>
      <c r="F17" s="10">
        <f t="shared" si="2"/>
        <v>277107.4018557166</v>
      </c>
    </row>
    <row r="18" spans="1:6" x14ac:dyDescent="0.25">
      <c r="A18" t="s">
        <v>16</v>
      </c>
      <c r="B18" s="7">
        <v>193053</v>
      </c>
      <c r="C18" s="3">
        <f t="shared" si="0"/>
        <v>5.1013758835112777E-2</v>
      </c>
      <c r="D18" s="3">
        <f>INDEX('2012-13'!A$3:D$69,MATCH(A18,'2012-13'!A$3:A$69,0),3)</f>
        <v>5.3915276782804583E-2</v>
      </c>
      <c r="E18" s="3">
        <f t="shared" si="1"/>
        <v>5.333497319326623E-2</v>
      </c>
      <c r="F18" s="10">
        <f t="shared" si="2"/>
        <v>14976460.472669158</v>
      </c>
    </row>
    <row r="19" spans="1:6" x14ac:dyDescent="0.25">
      <c r="A19" t="s">
        <v>17</v>
      </c>
      <c r="B19" s="7">
        <v>65035</v>
      </c>
      <c r="C19" s="3">
        <f t="shared" si="0"/>
        <v>1.7185331519538983E-2</v>
      </c>
      <c r="D19" s="3">
        <f>INDEX('2012-13'!A$3:D$69,MATCH(A19,'2012-13'!A$3:A$69,0),3)</f>
        <v>1.6653278921489462E-2</v>
      </c>
      <c r="E19" s="3">
        <f t="shared" si="1"/>
        <v>1.6759689441099367E-2</v>
      </c>
      <c r="F19" s="10">
        <f t="shared" si="2"/>
        <v>4706120.7950607026</v>
      </c>
    </row>
    <row r="20" spans="1:6" x14ac:dyDescent="0.25">
      <c r="A20" t="s">
        <v>18</v>
      </c>
      <c r="B20" s="7">
        <v>16173</v>
      </c>
      <c r="C20" s="3">
        <f t="shared" si="0"/>
        <v>4.2736736628815868E-3</v>
      </c>
      <c r="D20" s="3">
        <f>INDEX('2012-13'!A$3:D$69,MATCH(A20,'2012-13'!A$3:A$69,0),3)</f>
        <v>4.1260720740774548E-3</v>
      </c>
      <c r="E20" s="3">
        <f t="shared" si="1"/>
        <v>4.1555923918382811E-3</v>
      </c>
      <c r="F20" s="10">
        <f t="shared" si="2"/>
        <v>1166890.3436281893</v>
      </c>
    </row>
    <row r="21" spans="1:6" x14ac:dyDescent="0.25">
      <c r="A21" t="s">
        <v>19</v>
      </c>
      <c r="B21" s="7">
        <v>2412</v>
      </c>
      <c r="C21" s="3">
        <f t="shared" si="0"/>
        <v>6.3736479780315261E-4</v>
      </c>
      <c r="D21" s="3">
        <f>INDEX('2012-13'!A$3:D$69,MATCH(A21,'2012-13'!A$3:A$69,0),3)</f>
        <v>6.8097358197761397E-4</v>
      </c>
      <c r="E21" s="3">
        <f t="shared" si="1"/>
        <v>6.7225182514272174E-4</v>
      </c>
      <c r="F21" s="10">
        <f t="shared" si="2"/>
        <v>188768.31250007625</v>
      </c>
    </row>
    <row r="22" spans="1:6" x14ac:dyDescent="0.25">
      <c r="A22" t="s">
        <v>20</v>
      </c>
      <c r="B22" s="7">
        <v>12557</v>
      </c>
      <c r="C22" s="3">
        <f t="shared" si="0"/>
        <v>3.3181549610340742E-3</v>
      </c>
      <c r="D22" s="3">
        <f>INDEX('2012-13'!A$3:D$69,MATCH(A22,'2012-13'!A$3:A$69,0),3)</f>
        <v>2.3706946451663713E-3</v>
      </c>
      <c r="E22" s="3">
        <f t="shared" si="1"/>
        <v>2.5601867083399118E-3</v>
      </c>
      <c r="F22" s="10">
        <f t="shared" si="2"/>
        <v>718900.42770184728</v>
      </c>
    </row>
    <row r="23" spans="1:6" x14ac:dyDescent="0.25">
      <c r="A23" t="s">
        <v>21</v>
      </c>
      <c r="B23" s="7">
        <v>3776</v>
      </c>
      <c r="C23" s="3">
        <f t="shared" si="0"/>
        <v>9.9779829042483592E-4</v>
      </c>
      <c r="D23" s="3">
        <f>INDEX('2012-13'!A$3:D$69,MATCH(A23,'2012-13'!A$3:A$69,0),3)</f>
        <v>7.2693998207268946E-4</v>
      </c>
      <c r="E23" s="3">
        <f t="shared" si="1"/>
        <v>7.8111164374311884E-4</v>
      </c>
      <c r="F23" s="10">
        <f t="shared" si="2"/>
        <v>219336.14956306777</v>
      </c>
    </row>
    <row r="24" spans="1:6" x14ac:dyDescent="0.25">
      <c r="A24" t="s">
        <v>22</v>
      </c>
      <c r="B24" s="7">
        <v>1180</v>
      </c>
      <c r="C24" s="3">
        <f t="shared" si="0"/>
        <v>3.118119657577612E-4</v>
      </c>
      <c r="D24" s="3">
        <f>INDEX('2012-13'!A$3:D$69,MATCH(A24,'2012-13'!A$3:A$69,0),3)</f>
        <v>5.6896379304836929E-4</v>
      </c>
      <c r="E24" s="3">
        <f t="shared" si="1"/>
        <v>5.1753342759024775E-4</v>
      </c>
      <c r="F24" s="10">
        <f t="shared" si="2"/>
        <v>145323.38646734157</v>
      </c>
    </row>
    <row r="25" spans="1:6" x14ac:dyDescent="0.25">
      <c r="A25" t="s">
        <v>23</v>
      </c>
      <c r="B25" s="7">
        <v>2690</v>
      </c>
      <c r="C25" s="3">
        <f t="shared" si="0"/>
        <v>7.1082558295625228E-4</v>
      </c>
      <c r="D25" s="3">
        <f>INDEX('2012-13'!A$3:D$69,MATCH(A25,'2012-13'!A$3:A$69,0),3)</f>
        <v>9.2891800917762094E-4</v>
      </c>
      <c r="E25" s="3">
        <f t="shared" si="1"/>
        <v>8.8529952393334721E-4</v>
      </c>
      <c r="F25" s="10">
        <f t="shared" si="2"/>
        <v>248592.1063204839</v>
      </c>
    </row>
    <row r="26" spans="1:6" x14ac:dyDescent="0.25">
      <c r="A26" t="s">
        <v>24</v>
      </c>
      <c r="B26" s="7">
        <v>3790</v>
      </c>
      <c r="C26" s="3">
        <f t="shared" si="0"/>
        <v>1.0014977544253517E-3</v>
      </c>
      <c r="D26" s="3">
        <f>INDEX('2012-13'!A$3:D$69,MATCH(A26,'2012-13'!A$3:A$69,0),3)</f>
        <v>8.5594081518072318E-4</v>
      </c>
      <c r="E26" s="3">
        <f t="shared" si="1"/>
        <v>8.8505220302964897E-4</v>
      </c>
      <c r="F26" s="10">
        <f t="shared" si="2"/>
        <v>248522.65861072543</v>
      </c>
    </row>
    <row r="27" spans="1:6" x14ac:dyDescent="0.25">
      <c r="A27" t="s">
        <v>25</v>
      </c>
      <c r="B27" s="7">
        <v>8016</v>
      </c>
      <c r="C27" s="3">
        <f t="shared" si="0"/>
        <v>2.1182073877239103E-3</v>
      </c>
      <c r="D27" s="3">
        <f>INDEX('2012-13'!A$3:D$69,MATCH(A27,'2012-13'!A$3:A$69,0),3)</f>
        <v>1.3338192506510871E-3</v>
      </c>
      <c r="E27" s="3">
        <f t="shared" si="1"/>
        <v>1.4906968780656518E-3</v>
      </c>
      <c r="F27" s="10">
        <f t="shared" si="2"/>
        <v>418587.68336083501</v>
      </c>
    </row>
    <row r="28" spans="1:6" x14ac:dyDescent="0.25">
      <c r="A28" t="s">
        <v>26</v>
      </c>
      <c r="B28" s="7">
        <v>13118</v>
      </c>
      <c r="C28" s="3">
        <f t="shared" si="0"/>
        <v>3.4663977684833147E-3</v>
      </c>
      <c r="D28" s="3">
        <f>INDEX('2012-13'!A$3:D$69,MATCH(A28,'2012-13'!A$3:A$69,0),3)</f>
        <v>1.967272406845271E-3</v>
      </c>
      <c r="E28" s="3">
        <f t="shared" si="1"/>
        <v>2.2670974791728798E-3</v>
      </c>
      <c r="F28" s="10">
        <f t="shared" si="2"/>
        <v>636600.97215174465</v>
      </c>
    </row>
    <row r="29" spans="1:6" x14ac:dyDescent="0.25">
      <c r="A29" t="s">
        <v>27</v>
      </c>
      <c r="B29" s="7">
        <v>35710</v>
      </c>
      <c r="C29" s="3">
        <f t="shared" si="0"/>
        <v>9.4362756756014004E-3</v>
      </c>
      <c r="D29" s="3">
        <f>INDEX('2012-13'!A$3:D$69,MATCH(A29,'2012-13'!A$3:A$69,0),3)</f>
        <v>7.2011824044965851E-3</v>
      </c>
      <c r="E29" s="3">
        <f t="shared" si="1"/>
        <v>7.6482010587175485E-3</v>
      </c>
      <c r="F29" s="10">
        <f t="shared" si="2"/>
        <v>2147614.8572878875</v>
      </c>
    </row>
    <row r="30" spans="1:6" x14ac:dyDescent="0.25">
      <c r="A30" t="s">
        <v>28</v>
      </c>
      <c r="B30" s="7">
        <v>21035</v>
      </c>
      <c r="C30" s="3">
        <f t="shared" si="0"/>
        <v>5.558444660775006E-3</v>
      </c>
      <c r="D30" s="3">
        <f>INDEX('2012-13'!A$3:D$69,MATCH(A30,'2012-13'!A$3:A$69,0),3)</f>
        <v>4.8320295229872029E-3</v>
      </c>
      <c r="E30" s="3">
        <f t="shared" si="1"/>
        <v>4.9773125505447637E-3</v>
      </c>
      <c r="F30" s="10">
        <f t="shared" si="2"/>
        <v>1397629.3641929696</v>
      </c>
    </row>
    <row r="31" spans="1:6" x14ac:dyDescent="0.25">
      <c r="A31" t="s">
        <v>29</v>
      </c>
      <c r="B31" s="7">
        <v>279612</v>
      </c>
      <c r="C31" s="3">
        <f t="shared" si="0"/>
        <v>7.3886752008016213E-2</v>
      </c>
      <c r="D31" s="3">
        <f>INDEX('2012-13'!A$3:D$69,MATCH(A31,'2012-13'!A$3:A$69,0),3)</f>
        <v>6.904557378756257E-2</v>
      </c>
      <c r="E31" s="3">
        <f t="shared" si="1"/>
        <v>7.0013809431653307E-2</v>
      </c>
      <c r="F31" s="10">
        <f t="shared" si="2"/>
        <v>19659877.688408248</v>
      </c>
    </row>
    <row r="32" spans="1:6" x14ac:dyDescent="0.25">
      <c r="A32" t="s">
        <v>30</v>
      </c>
      <c r="B32" s="7">
        <v>4956</v>
      </c>
      <c r="C32" s="3">
        <f t="shared" si="0"/>
        <v>1.3096102561825972E-3</v>
      </c>
      <c r="D32" s="3">
        <f>INDEX('2012-13'!A$3:D$69,MATCH(A32,'2012-13'!A$3:A$69,0),3)</f>
        <v>1.0016030240185417E-3</v>
      </c>
      <c r="E32" s="3">
        <f t="shared" si="1"/>
        <v>1.0632044704513529E-3</v>
      </c>
      <c r="F32" s="10">
        <f t="shared" si="2"/>
        <v>298547.81530273991</v>
      </c>
    </row>
    <row r="33" spans="1:6" x14ac:dyDescent="0.25">
      <c r="A33" t="s">
        <v>31</v>
      </c>
      <c r="B33" s="7">
        <v>21956</v>
      </c>
      <c r="C33" s="3">
        <f t="shared" si="0"/>
        <v>5.8018165425232247E-3</v>
      </c>
      <c r="D33" s="3">
        <f>INDEX('2012-13'!A$3:D$69,MATCH(A33,'2012-13'!A$3:A$69,0),3)</f>
        <v>3.8359990428500916E-3</v>
      </c>
      <c r="E33" s="3">
        <f t="shared" si="1"/>
        <v>4.2291625427847181E-3</v>
      </c>
      <c r="F33" s="10">
        <f t="shared" si="2"/>
        <v>1187548.8420139488</v>
      </c>
    </row>
    <row r="34" spans="1:6" x14ac:dyDescent="0.25">
      <c r="A34" t="s">
        <v>32</v>
      </c>
      <c r="B34" s="7">
        <v>11524</v>
      </c>
      <c r="C34" s="3">
        <f t="shared" si="0"/>
        <v>3.0451873672817289E-3</v>
      </c>
      <c r="D34" s="3">
        <f>INDEX('2012-13'!A$3:D$69,MATCH(A34,'2012-13'!A$3:A$69,0),3)</f>
        <v>2.3900848722491334E-3</v>
      </c>
      <c r="E34" s="3">
        <f t="shared" si="1"/>
        <v>2.5211053712556526E-3</v>
      </c>
      <c r="F34" s="10">
        <f t="shared" si="2"/>
        <v>707926.38824858726</v>
      </c>
    </row>
    <row r="35" spans="1:6" x14ac:dyDescent="0.25">
      <c r="A35" t="s">
        <v>33</v>
      </c>
      <c r="B35" s="7">
        <v>2807</v>
      </c>
      <c r="C35" s="3">
        <f t="shared" si="0"/>
        <v>7.4174253210342012E-4</v>
      </c>
      <c r="D35" s="3">
        <f>INDEX('2012-13'!A$3:D$69,MATCH(A35,'2012-13'!A$3:A$69,0),3)</f>
        <v>8.2835915559644304E-4</v>
      </c>
      <c r="E35" s="3">
        <f t="shared" si="1"/>
        <v>8.1103583089783848E-4</v>
      </c>
      <c r="F35" s="10">
        <f t="shared" si="2"/>
        <v>227738.86131611303</v>
      </c>
    </row>
    <row r="36" spans="1:6" x14ac:dyDescent="0.25">
      <c r="A36" t="s">
        <v>34</v>
      </c>
      <c r="B36" s="7">
        <v>1432</v>
      </c>
      <c r="C36" s="3">
        <f t="shared" si="0"/>
        <v>3.7840231776704582E-4</v>
      </c>
      <c r="D36" s="3">
        <f>INDEX('2012-13'!A$3:D$69,MATCH(A36,'2012-13'!A$3:A$69,0),3)</f>
        <v>1.561961288294693E-4</v>
      </c>
      <c r="E36" s="3">
        <f t="shared" si="1"/>
        <v>2.0063736661698464E-4</v>
      </c>
      <c r="F36" s="10">
        <f t="shared" si="2"/>
        <v>56338.972546049285</v>
      </c>
    </row>
    <row r="37" spans="1:6" x14ac:dyDescent="0.25">
      <c r="A37" t="s">
        <v>35</v>
      </c>
      <c r="B37" s="7">
        <v>56853</v>
      </c>
      <c r="C37" s="3">
        <f t="shared" si="0"/>
        <v>1.50232590586661E-2</v>
      </c>
      <c r="D37" s="3">
        <f>INDEX('2012-13'!A$3:D$69,MATCH(A37,'2012-13'!A$3:A$69,0),3)</f>
        <v>1.4758259809291194E-2</v>
      </c>
      <c r="E37" s="3">
        <f t="shared" si="1"/>
        <v>1.4811259659166177E-2</v>
      </c>
      <c r="F37" s="10">
        <f t="shared" si="2"/>
        <v>4159001.7122938624</v>
      </c>
    </row>
    <row r="38" spans="1:6" x14ac:dyDescent="0.25">
      <c r="A38" t="s">
        <v>36</v>
      </c>
      <c r="B38" s="7">
        <v>117369</v>
      </c>
      <c r="C38" s="3">
        <f t="shared" si="0"/>
        <v>3.1014456448324301E-2</v>
      </c>
      <c r="D38" s="3">
        <f>INDEX('2012-13'!A$3:D$69,MATCH(A38,'2012-13'!A$3:A$69,0),3)</f>
        <v>2.6514011017880743E-2</v>
      </c>
      <c r="E38" s="3">
        <f t="shared" si="1"/>
        <v>2.7414100103969455E-2</v>
      </c>
      <c r="F38" s="10">
        <f t="shared" si="2"/>
        <v>7697879.3091946226</v>
      </c>
    </row>
    <row r="39" spans="1:6" x14ac:dyDescent="0.25">
      <c r="A39" t="s">
        <v>37</v>
      </c>
      <c r="B39" s="7">
        <v>39733</v>
      </c>
      <c r="C39" s="3">
        <f t="shared" si="0"/>
        <v>1.049934308089248E-2</v>
      </c>
      <c r="D39" s="3">
        <f>INDEX('2012-13'!A$3:D$69,MATCH(A39,'2012-13'!A$3:A$69,0),3)</f>
        <v>8.9848684248872331E-3</v>
      </c>
      <c r="E39" s="3">
        <f t="shared" si="1"/>
        <v>9.2877633560882831E-3</v>
      </c>
      <c r="F39" s="10">
        <f t="shared" si="2"/>
        <v>2608003.9503895901</v>
      </c>
    </row>
    <row r="40" spans="1:6" x14ac:dyDescent="0.25">
      <c r="A40" t="s">
        <v>38</v>
      </c>
      <c r="B40" s="7">
        <v>9217</v>
      </c>
      <c r="C40" s="3">
        <f t="shared" si="0"/>
        <v>2.4355685494824452E-3</v>
      </c>
      <c r="D40" s="3">
        <f>INDEX('2012-13'!A$3:D$69,MATCH(A40,'2012-13'!A$3:A$69,0),3)</f>
        <v>2.5118264069890891E-3</v>
      </c>
      <c r="E40" s="3">
        <f t="shared" si="1"/>
        <v>2.4965748354877607E-3</v>
      </c>
      <c r="F40" s="10">
        <f t="shared" si="2"/>
        <v>701038.21380496316</v>
      </c>
    </row>
    <row r="41" spans="1:6" x14ac:dyDescent="0.25">
      <c r="A41" t="s">
        <v>39</v>
      </c>
      <c r="B41" s="7">
        <v>1635</v>
      </c>
      <c r="C41" s="3">
        <f t="shared" si="0"/>
        <v>4.3204454577452505E-4</v>
      </c>
      <c r="D41" s="3">
        <f>INDEX('2012-13'!A$3:D$69,MATCH(A41,'2012-13'!A$3:A$69,0),3)</f>
        <v>4.6896037872309312E-4</v>
      </c>
      <c r="E41" s="3">
        <f t="shared" si="1"/>
        <v>4.6157721213337951E-4</v>
      </c>
      <c r="F41" s="10">
        <f t="shared" si="2"/>
        <v>129610.88116705297</v>
      </c>
    </row>
    <row r="42" spans="1:6" x14ac:dyDescent="0.25">
      <c r="A42" t="s">
        <v>40</v>
      </c>
      <c r="B42" s="7">
        <v>4928</v>
      </c>
      <c r="C42" s="3">
        <f t="shared" si="0"/>
        <v>1.3022113281815654E-3</v>
      </c>
      <c r="D42" s="3">
        <f>INDEX('2012-13'!A$3:D$69,MATCH(A42,'2012-13'!A$3:A$69,0),3)</f>
        <v>1.0013501361028543E-3</v>
      </c>
      <c r="E42" s="3">
        <f t="shared" si="1"/>
        <v>1.0615223745185965E-3</v>
      </c>
      <c r="F42" s="10">
        <f t="shared" si="2"/>
        <v>298075.48276482191</v>
      </c>
    </row>
    <row r="43" spans="1:6" x14ac:dyDescent="0.25">
      <c r="A43" t="s">
        <v>41</v>
      </c>
      <c r="B43" s="7">
        <v>56693</v>
      </c>
      <c r="C43" s="3">
        <f t="shared" si="0"/>
        <v>1.4980979470088777E-2</v>
      </c>
      <c r="D43" s="3">
        <f>INDEX('2012-13'!A$3:D$69,MATCH(A43,'2012-13'!A$3:A$69,0),3)</f>
        <v>1.6469501352825374E-2</v>
      </c>
      <c r="E43" s="3">
        <f t="shared" si="1"/>
        <v>1.6171796976278054E-2</v>
      </c>
      <c r="F43" s="10">
        <f t="shared" si="2"/>
        <v>4541040.5909388773</v>
      </c>
    </row>
    <row r="44" spans="1:6" x14ac:dyDescent="0.25">
      <c r="A44" t="s">
        <v>42</v>
      </c>
      <c r="B44" s="7">
        <v>73976</v>
      </c>
      <c r="C44" s="3">
        <f t="shared" si="0"/>
        <v>1.9547967778725545E-2</v>
      </c>
      <c r="D44" s="3">
        <f>INDEX('2012-13'!A$3:D$69,MATCH(A44,'2012-13'!A$3:A$69,0),3)</f>
        <v>1.6877164188352063E-2</v>
      </c>
      <c r="E44" s="3">
        <f t="shared" si="1"/>
        <v>1.7411324906426759E-2</v>
      </c>
      <c r="F44" s="10">
        <f t="shared" si="2"/>
        <v>4889100.033724634</v>
      </c>
    </row>
    <row r="45" spans="1:6" x14ac:dyDescent="0.25">
      <c r="A45" t="s">
        <v>43</v>
      </c>
      <c r="B45" s="7">
        <v>16899</v>
      </c>
      <c r="C45" s="3">
        <f t="shared" si="0"/>
        <v>4.4655172960511918E-3</v>
      </c>
      <c r="D45" s="3">
        <f>INDEX('2012-13'!A$3:D$69,MATCH(A45,'2012-13'!A$3:A$69,0),3)</f>
        <v>4.5038112899289254E-3</v>
      </c>
      <c r="E45" s="3">
        <f t="shared" si="1"/>
        <v>4.496152491153379E-3</v>
      </c>
      <c r="F45" s="10">
        <f t="shared" si="2"/>
        <v>1262519.6195158688</v>
      </c>
    </row>
    <row r="46" spans="1:6" x14ac:dyDescent="0.25">
      <c r="A46" t="s">
        <v>44</v>
      </c>
      <c r="B46" s="7">
        <v>8370</v>
      </c>
      <c r="C46" s="3">
        <f t="shared" si="0"/>
        <v>2.2117509774512386E-3</v>
      </c>
      <c r="D46" s="3">
        <f>INDEX('2012-13'!A$3:D$69,MATCH(A46,'2012-13'!A$3:A$69,0),3)</f>
        <v>3.1257379725305378E-3</v>
      </c>
      <c r="E46" s="3">
        <f t="shared" si="1"/>
        <v>2.9429405735146782E-3</v>
      </c>
      <c r="F46" s="10">
        <f t="shared" si="2"/>
        <v>826377.71304292162</v>
      </c>
    </row>
    <row r="47" spans="1:6" x14ac:dyDescent="0.25">
      <c r="A47" t="s">
        <v>45</v>
      </c>
      <c r="B47" s="7">
        <v>10833</v>
      </c>
      <c r="C47" s="3">
        <f t="shared" si="0"/>
        <v>2.8625923941134131E-3</v>
      </c>
      <c r="D47" s="3">
        <f>INDEX('2012-13'!A$3:D$69,MATCH(A47,'2012-13'!A$3:A$69,0),3)</f>
        <v>2.5384887658204264E-3</v>
      </c>
      <c r="E47" s="3">
        <f t="shared" si="1"/>
        <v>2.603309491479024E-3</v>
      </c>
      <c r="F47" s="10">
        <f t="shared" si="2"/>
        <v>731009.3052073099</v>
      </c>
    </row>
    <row r="48" spans="1:6" x14ac:dyDescent="0.25">
      <c r="A48" t="s">
        <v>46</v>
      </c>
      <c r="B48" s="7">
        <v>27824</v>
      </c>
      <c r="C48" s="3">
        <f t="shared" si="0"/>
        <v>7.3524204535965658E-3</v>
      </c>
      <c r="D48" s="3">
        <f>INDEX('2012-13'!A$3:D$69,MATCH(A48,'2012-13'!A$3:A$69,0),3)</f>
        <v>6.2791725776706313E-3</v>
      </c>
      <c r="E48" s="3">
        <f t="shared" si="1"/>
        <v>6.4938221528558189E-3</v>
      </c>
      <c r="F48" s="10">
        <f t="shared" si="2"/>
        <v>1823465.2605219139</v>
      </c>
    </row>
    <row r="49" spans="1:6" x14ac:dyDescent="0.25">
      <c r="A49" t="s">
        <v>47</v>
      </c>
      <c r="B49" s="7">
        <v>10645</v>
      </c>
      <c r="C49" s="3">
        <f t="shared" si="0"/>
        <v>2.8129138775350579E-3</v>
      </c>
      <c r="D49" s="3">
        <f>INDEX('2012-13'!A$3:D$69,MATCH(A49,'2012-13'!A$3:A$69,0),3)</f>
        <v>2.2675712250825532E-3</v>
      </c>
      <c r="E49" s="3">
        <f t="shared" si="1"/>
        <v>2.3766397555730545E-3</v>
      </c>
      <c r="F49" s="10">
        <f t="shared" si="2"/>
        <v>667360.44336491369</v>
      </c>
    </row>
    <row r="50" spans="1:6" x14ac:dyDescent="0.25">
      <c r="A50" t="s">
        <v>48</v>
      </c>
      <c r="B50" s="7">
        <v>255692</v>
      </c>
      <c r="C50" s="3">
        <f t="shared" si="0"/>
        <v>6.7565953515706337E-2</v>
      </c>
      <c r="D50" s="3">
        <f>INDEX('2012-13'!A$3:D$69,MATCH(A50,'2012-13'!A$3:A$69,0),3)</f>
        <v>6.665301840166786E-2</v>
      </c>
      <c r="E50" s="3">
        <f t="shared" si="1"/>
        <v>6.6835605424475558E-2</v>
      </c>
      <c r="F50" s="10">
        <f t="shared" si="2"/>
        <v>18767438.003192738</v>
      </c>
    </row>
    <row r="51" spans="1:6" x14ac:dyDescent="0.25">
      <c r="A51" t="s">
        <v>49</v>
      </c>
      <c r="B51" s="7">
        <v>88483</v>
      </c>
      <c r="C51" s="3">
        <f t="shared" si="0"/>
        <v>2.338140522554575E-2</v>
      </c>
      <c r="D51" s="3">
        <f>INDEX('2012-13'!A$3:D$69,MATCH(A51,'2012-13'!A$3:A$69,0),3)</f>
        <v>1.4924250004936666E-2</v>
      </c>
      <c r="E51" s="3">
        <f t="shared" si="1"/>
        <v>1.6615681049058483E-2</v>
      </c>
      <c r="F51" s="10">
        <f t="shared" si="2"/>
        <v>4665683.2385756224</v>
      </c>
    </row>
    <row r="52" spans="1:6" x14ac:dyDescent="0.25">
      <c r="A52" t="s">
        <v>50</v>
      </c>
      <c r="B52" s="7">
        <v>210588</v>
      </c>
      <c r="C52" s="3">
        <f t="shared" si="0"/>
        <v>5.5647337495758828E-2</v>
      </c>
      <c r="D52" s="3">
        <f>INDEX('2012-13'!A$3:D$69,MATCH(A52,'2012-13'!A$3:A$69,0),3)</f>
        <v>5.9863328366178241E-2</v>
      </c>
      <c r="E52" s="3">
        <f t="shared" si="1"/>
        <v>5.9020130192094358E-2</v>
      </c>
      <c r="F52" s="10">
        <f t="shared" si="2"/>
        <v>16572852.557940096</v>
      </c>
    </row>
    <row r="53" spans="1:6" x14ac:dyDescent="0.25">
      <c r="A53" t="s">
        <v>51</v>
      </c>
      <c r="B53" s="7">
        <v>87804</v>
      </c>
      <c r="C53" s="3">
        <f t="shared" si="0"/>
        <v>2.3201981221520732E-2</v>
      </c>
      <c r="D53" s="3">
        <f>INDEX('2012-13'!A$3:D$69,MATCH(A53,'2012-13'!A$3:A$69,0),3)</f>
        <v>2.2563186841279875E-2</v>
      </c>
      <c r="E53" s="3">
        <f t="shared" si="1"/>
        <v>2.2690945717328048E-2</v>
      </c>
      <c r="F53" s="10">
        <f t="shared" si="2"/>
        <v>6371617.557425716</v>
      </c>
    </row>
    <row r="54" spans="1:6" x14ac:dyDescent="0.25">
      <c r="A54" t="s">
        <v>52</v>
      </c>
      <c r="B54" s="7">
        <v>150859</v>
      </c>
      <c r="C54" s="3">
        <f t="shared" si="0"/>
        <v>3.9864102832415337E-2</v>
      </c>
      <c r="D54" s="3">
        <f>INDEX('2012-13'!A$3:D$69,MATCH(A54,'2012-13'!A$3:A$69,0),3)</f>
        <v>6.2386451751899372E-2</v>
      </c>
      <c r="E54" s="3">
        <f t="shared" si="1"/>
        <v>5.7881981968002566E-2</v>
      </c>
      <c r="F54" s="10">
        <f t="shared" si="2"/>
        <v>16253260.53661512</v>
      </c>
    </row>
    <row r="55" spans="1:6" x14ac:dyDescent="0.25">
      <c r="A55" t="s">
        <v>53</v>
      </c>
      <c r="B55" s="7">
        <v>145618</v>
      </c>
      <c r="C55" s="3">
        <f t="shared" si="0"/>
        <v>3.8479182059079381E-2</v>
      </c>
      <c r="D55" s="3">
        <f>INDEX('2012-13'!A$3:D$69,MATCH(A55,'2012-13'!A$3:A$69,0),3)</f>
        <v>3.4423643052249722E-2</v>
      </c>
      <c r="E55" s="3">
        <f t="shared" si="1"/>
        <v>3.5234750853615653E-2</v>
      </c>
      <c r="F55" s="10">
        <f t="shared" si="2"/>
        <v>9893918.0396952759</v>
      </c>
    </row>
    <row r="56" spans="1:6" x14ac:dyDescent="0.25">
      <c r="A56" t="s">
        <v>54</v>
      </c>
      <c r="B56" s="7">
        <v>21813</v>
      </c>
      <c r="C56" s="3">
        <f t="shared" si="0"/>
        <v>5.7640291602322419E-3</v>
      </c>
      <c r="D56" s="3">
        <f>INDEX('2012-13'!A$3:D$69,MATCH(A56,'2012-13'!A$3:A$69,0),3)</f>
        <v>5.1014839264985987E-3</v>
      </c>
      <c r="E56" s="3">
        <f t="shared" si="1"/>
        <v>5.2339929732453279E-3</v>
      </c>
      <c r="F56" s="10">
        <f t="shared" si="2"/>
        <v>1469705.226887288</v>
      </c>
    </row>
    <row r="57" spans="1:6" x14ac:dyDescent="0.25">
      <c r="A57" t="s">
        <v>55</v>
      </c>
      <c r="B57" s="7">
        <v>19421</v>
      </c>
      <c r="C57" s="3">
        <f t="shared" si="0"/>
        <v>5.1319493110012545E-3</v>
      </c>
      <c r="D57" s="3">
        <f>INDEX('2012-13'!A$3:D$69,MATCH(A57,'2012-13'!A$3:A$69,0),3)</f>
        <v>4.4715736183703648E-3</v>
      </c>
      <c r="E57" s="3">
        <f t="shared" si="1"/>
        <v>4.603648756896543E-3</v>
      </c>
      <c r="F57" s="10">
        <f t="shared" si="2"/>
        <v>1292704.5709365492</v>
      </c>
    </row>
    <row r="58" spans="1:6" x14ac:dyDescent="0.25">
      <c r="A58" t="s">
        <v>56</v>
      </c>
      <c r="B58" s="7">
        <v>57671</v>
      </c>
      <c r="C58" s="3">
        <f t="shared" si="0"/>
        <v>1.5239413455267668E-2</v>
      </c>
      <c r="D58" s="3">
        <f>INDEX('2012-13'!A$3:D$69,MATCH(A58,'2012-13'!A$3:A$69,0),3)</f>
        <v>1.136546753910183E-2</v>
      </c>
      <c r="E58" s="3">
        <f t="shared" si="1"/>
        <v>1.2140256722334998E-2</v>
      </c>
      <c r="F58" s="10">
        <f t="shared" si="2"/>
        <v>3408984.0876316675</v>
      </c>
    </row>
    <row r="59" spans="1:6" x14ac:dyDescent="0.25">
      <c r="A59" t="s">
        <v>57</v>
      </c>
      <c r="B59" s="7">
        <v>22015</v>
      </c>
      <c r="C59" s="3">
        <f t="shared" si="0"/>
        <v>5.8174071408111129E-3</v>
      </c>
      <c r="D59" s="3">
        <f>INDEX('2012-13'!A$3:D$69,MATCH(A59,'2012-13'!A$3:A$69,0),3)</f>
        <v>8.1692853830249903E-3</v>
      </c>
      <c r="E59" s="3">
        <f t="shared" si="1"/>
        <v>7.6989097345822157E-3</v>
      </c>
      <c r="F59" s="10">
        <f t="shared" si="2"/>
        <v>2161853.8534706864</v>
      </c>
    </row>
    <row r="60" spans="1:6" x14ac:dyDescent="0.25">
      <c r="A60" t="s">
        <v>58</v>
      </c>
      <c r="B60" s="7">
        <v>48586</v>
      </c>
      <c r="C60" s="3">
        <f t="shared" si="0"/>
        <v>1.2838725566361514E-2</v>
      </c>
      <c r="D60" s="3">
        <f>INDEX('2012-13'!A$3:D$69,MATCH(A60,'2012-13'!A$3:A$69,0),3)</f>
        <v>1.0534280996402154E-2</v>
      </c>
      <c r="E60" s="3">
        <f t="shared" si="1"/>
        <v>1.0995169910394027E-2</v>
      </c>
      <c r="F60" s="10">
        <f t="shared" si="2"/>
        <v>3087443.7108386429</v>
      </c>
    </row>
    <row r="61" spans="1:6" x14ac:dyDescent="0.25">
      <c r="A61" t="s">
        <v>59</v>
      </c>
      <c r="B61" s="7">
        <v>56692</v>
      </c>
      <c r="C61" s="3">
        <f t="shared" si="0"/>
        <v>1.4980715222660168E-2</v>
      </c>
      <c r="D61" s="3">
        <f>INDEX('2012-13'!A$3:D$69,MATCH(A61,'2012-13'!A$3:A$69,0),3)</f>
        <v>1.5281882565844123E-2</v>
      </c>
      <c r="E61" s="3">
        <f t="shared" si="1"/>
        <v>1.5221649097207333E-2</v>
      </c>
      <c r="F61" s="10">
        <f t="shared" si="2"/>
        <v>4274239.066495819</v>
      </c>
    </row>
    <row r="62" spans="1:6" x14ac:dyDescent="0.25">
      <c r="A62" t="s">
        <v>60</v>
      </c>
      <c r="B62" s="7">
        <v>10602</v>
      </c>
      <c r="C62" s="3">
        <f t="shared" si="0"/>
        <v>2.8015512381049019E-3</v>
      </c>
      <c r="D62" s="3">
        <f>INDEX('2012-13'!A$3:D$69,MATCH(A62,'2012-13'!A$3:A$69,0),3)</f>
        <v>2.6638549834019686E-3</v>
      </c>
      <c r="E62" s="3">
        <f t="shared" si="1"/>
        <v>2.6913942343425555E-3</v>
      </c>
      <c r="F62" s="10">
        <f t="shared" si="2"/>
        <v>755743.5010033896</v>
      </c>
    </row>
    <row r="63" spans="1:6" x14ac:dyDescent="0.25">
      <c r="A63" t="s">
        <v>61</v>
      </c>
      <c r="B63" s="7">
        <v>11065</v>
      </c>
      <c r="C63" s="3">
        <f t="shared" si="0"/>
        <v>2.9238977975505321E-3</v>
      </c>
      <c r="D63" s="3">
        <f>INDEX('2012-13'!A$3:D$69,MATCH(A63,'2012-13'!A$3:A$69,0),3)</f>
        <v>2.8137448242150742E-3</v>
      </c>
      <c r="E63" s="3">
        <f t="shared" si="1"/>
        <v>2.8357754188821659E-3</v>
      </c>
      <c r="F63" s="10">
        <f t="shared" si="2"/>
        <v>796285.73762211215</v>
      </c>
    </row>
    <row r="64" spans="1:6" x14ac:dyDescent="0.25">
      <c r="A64" t="s">
        <v>62</v>
      </c>
      <c r="B64" s="7">
        <v>5124</v>
      </c>
      <c r="C64" s="3">
        <f t="shared" si="0"/>
        <v>1.3540038241887868E-3</v>
      </c>
      <c r="D64" s="3">
        <f>INDEX('2012-13'!A$3:D$69,MATCH(A64,'2012-13'!A$3:A$69,0),3)</f>
        <v>9.045893478497744E-4</v>
      </c>
      <c r="E64" s="3">
        <f t="shared" si="1"/>
        <v>9.94472243117577E-4</v>
      </c>
      <c r="F64" s="10">
        <f t="shared" si="2"/>
        <v>279247.80586741562</v>
      </c>
    </row>
    <row r="65" spans="1:6" x14ac:dyDescent="0.25">
      <c r="A65" t="s">
        <v>63</v>
      </c>
      <c r="B65" s="7">
        <v>2915</v>
      </c>
      <c r="C65" s="3">
        <f t="shared" si="0"/>
        <v>7.702812543931135E-4</v>
      </c>
      <c r="D65" s="3">
        <f>INDEX('2012-13'!A$3:D$69,MATCH(A65,'2012-13'!A$3:A$69,0),3)</f>
        <v>7.7000911467072885E-4</v>
      </c>
      <c r="E65" s="3">
        <f t="shared" si="1"/>
        <v>7.7006354261520589E-4</v>
      </c>
      <c r="F65" s="10">
        <f t="shared" si="2"/>
        <v>216233.84276634982</v>
      </c>
    </row>
    <row r="66" spans="1:6" x14ac:dyDescent="0.25">
      <c r="A66" t="s">
        <v>64</v>
      </c>
      <c r="B66" s="7">
        <v>96745</v>
      </c>
      <c r="C66" s="3">
        <f t="shared" si="0"/>
        <v>2.5564617480707295E-2</v>
      </c>
      <c r="D66" s="3">
        <f>INDEX('2012-13'!A$3:D$69,MATCH(A66,'2012-13'!A$3:A$69,0),3)</f>
        <v>2.3782326124809575E-2</v>
      </c>
      <c r="E66" s="3">
        <f t="shared" si="1"/>
        <v>2.413878439598912E-2</v>
      </c>
      <c r="F66" s="10">
        <f t="shared" si="2"/>
        <v>6778170.6583937453</v>
      </c>
    </row>
    <row r="67" spans="1:6" x14ac:dyDescent="0.25">
      <c r="A67" t="s">
        <v>65</v>
      </c>
      <c r="B67" s="7">
        <v>4461</v>
      </c>
      <c r="C67" s="3">
        <f t="shared" si="0"/>
        <v>1.1788077790215023E-3</v>
      </c>
      <c r="D67" s="3">
        <f>INDEX('2012-13'!A$3:D$69,MATCH(A67,'2012-13'!A$3:A$69,0),3)</f>
        <v>9.5184022869283054E-4</v>
      </c>
      <c r="E67" s="3">
        <f t="shared" si="1"/>
        <v>9.9723373875856489E-4</v>
      </c>
      <c r="F67" s="10">
        <f t="shared" si="2"/>
        <v>280023.23384340503</v>
      </c>
    </row>
    <row r="68" spans="1:6" x14ac:dyDescent="0.25">
      <c r="A68" t="s">
        <v>66</v>
      </c>
      <c r="B68" s="7">
        <v>9569</v>
      </c>
      <c r="C68" s="3">
        <f t="shared" ref="C68:C69" si="3">B68/B$70</f>
        <v>2.5285836443525566E-3</v>
      </c>
      <c r="D68" s="3">
        <f>INDEX('2012-13'!A$3:D$69,MATCH(A68,'2012-13'!A$3:A$69,0),3)</f>
        <v>1.8880100647498837E-3</v>
      </c>
      <c r="E68" s="3">
        <f t="shared" ref="E68:E69" si="4">C68*C$1+D68*D$1</f>
        <v>2.0161247806704183E-3</v>
      </c>
      <c r="F68" s="10">
        <f t="shared" ref="F68:F69" si="5">$E$1*E68</f>
        <v>566127.83841225342</v>
      </c>
    </row>
    <row r="69" spans="1:6" x14ac:dyDescent="0.25">
      <c r="A69" s="1" t="s">
        <v>67</v>
      </c>
      <c r="B69" s="8">
        <v>5787</v>
      </c>
      <c r="C69" s="4">
        <f t="shared" si="3"/>
        <v>1.5291998693560713E-3</v>
      </c>
      <c r="D69" s="4">
        <f>INDEX('2012-13'!A$3:D$69,MATCH(A69,'2012-13'!A$3:A$69,0),3)</f>
        <v>1.243970600243663E-3</v>
      </c>
      <c r="E69" s="3">
        <f t="shared" si="4"/>
        <v>1.3010164540661448E-3</v>
      </c>
      <c r="F69" s="10">
        <f t="shared" si="5"/>
        <v>365325.42030177347</v>
      </c>
    </row>
    <row r="70" spans="1:6" x14ac:dyDescent="0.25">
      <c r="A70" s="1" t="s">
        <v>68</v>
      </c>
      <c r="B70" s="8">
        <f>SUM(B3:B69)</f>
        <v>3784332</v>
      </c>
      <c r="C70" s="4">
        <f>SUM(C3:C69)</f>
        <v>1.0000000000000002</v>
      </c>
      <c r="D70" s="4">
        <f>SUM(D3:D69)</f>
        <v>1</v>
      </c>
      <c r="E70" s="12">
        <f>SUM(E3:E69)</f>
        <v>0.99999999999999967</v>
      </c>
      <c r="F70" s="33">
        <f>SUM(F3:F69)</f>
        <v>280800000</v>
      </c>
    </row>
  </sheetData>
  <mergeCells count="2">
    <mergeCell ref="A1:B1"/>
    <mergeCell ref="E1:F1"/>
  </mergeCells>
  <conditionalFormatting sqref="A3:A69">
    <cfRule type="expression" dxfId="17" priority="6">
      <formula>MOD(ROW(),2)</formula>
    </cfRule>
  </conditionalFormatting>
  <conditionalFormatting sqref="D3:D69">
    <cfRule type="expression" dxfId="16" priority="5">
      <formula>MOD(ROW(),2)</formula>
    </cfRule>
  </conditionalFormatting>
  <conditionalFormatting sqref="B3:B69">
    <cfRule type="expression" dxfId="15" priority="4">
      <formula>MOD(ROW(),2)</formula>
    </cfRule>
  </conditionalFormatting>
  <conditionalFormatting sqref="C3:C69">
    <cfRule type="expression" dxfId="14" priority="3">
      <formula>MOD(ROW(),2)</formula>
    </cfRule>
  </conditionalFormatting>
  <conditionalFormatting sqref="F3:F69">
    <cfRule type="expression" dxfId="13" priority="2">
      <formula>MOD(ROW(),2)</formula>
    </cfRule>
  </conditionalFormatting>
  <conditionalFormatting sqref="E3:E69">
    <cfRule type="expression" dxfId="12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70"/>
  <sheetViews>
    <sheetView workbookViewId="0">
      <pane ySplit="2" topLeftCell="A33" activePane="bottomLeft" state="frozen"/>
      <selection pane="bottomLeft" activeCell="B1" sqref="B1:C1"/>
    </sheetView>
  </sheetViews>
  <sheetFormatPr defaultRowHeight="15" x14ac:dyDescent="0.25"/>
  <cols>
    <col min="1" max="1" width="23.42578125" customWidth="1"/>
    <col min="2" max="2" width="16.5703125" style="5" customWidth="1"/>
    <col min="3" max="3" width="16.28515625" bestFit="1" customWidth="1"/>
  </cols>
  <sheetData>
    <row r="1" spans="1:3" ht="69.75" customHeight="1" x14ac:dyDescent="0.25">
      <c r="A1" s="14" t="s">
        <v>72</v>
      </c>
      <c r="B1" s="47">
        <v>277000000</v>
      </c>
      <c r="C1" s="47"/>
    </row>
    <row r="2" spans="1:3" ht="30" x14ac:dyDescent="0.25">
      <c r="A2" s="6" t="s">
        <v>0</v>
      </c>
      <c r="B2" s="9" t="s">
        <v>89</v>
      </c>
      <c r="C2" s="9" t="s">
        <v>83</v>
      </c>
    </row>
    <row r="3" spans="1:3" x14ac:dyDescent="0.25">
      <c r="A3" t="s">
        <v>1</v>
      </c>
      <c r="B3" s="3">
        <f>INDEX('2012-13'!A$3:D$69,MATCH(A3,'2012-13'!A$3:A$69,0),4)</f>
        <v>1.278E-2</v>
      </c>
      <c r="C3" s="10">
        <f t="shared" ref="C3:C34" si="0">ROUND($B$1*B3,2)</f>
        <v>3540060</v>
      </c>
    </row>
    <row r="4" spans="1:3" x14ac:dyDescent="0.25">
      <c r="A4" t="s">
        <v>2</v>
      </c>
      <c r="B4" s="3">
        <f>INDEX('2012-13'!A$3:D$69,MATCH(A4,'2012-13'!A$3:A$69,0),4)</f>
        <v>1.16E-3</v>
      </c>
      <c r="C4" s="10">
        <f t="shared" si="0"/>
        <v>321320</v>
      </c>
    </row>
    <row r="5" spans="1:3" x14ac:dyDescent="0.25">
      <c r="A5" t="s">
        <v>3</v>
      </c>
      <c r="B5" s="3">
        <f>INDEX('2012-13'!A$3:D$69,MATCH(A5,'2012-13'!A$3:A$69,0),4)</f>
        <v>6.0699999999999999E-3</v>
      </c>
      <c r="C5" s="10">
        <f t="shared" si="0"/>
        <v>1681390</v>
      </c>
    </row>
    <row r="6" spans="1:3" x14ac:dyDescent="0.25">
      <c r="A6" t="s">
        <v>4</v>
      </c>
      <c r="B6" s="3">
        <f>INDEX('2012-13'!A$3:D$69,MATCH(A6,'2012-13'!A$3:A$69,0),4)</f>
        <v>1.7899999999999999E-3</v>
      </c>
      <c r="C6" s="10">
        <f t="shared" si="0"/>
        <v>495830</v>
      </c>
    </row>
    <row r="7" spans="1:3" x14ac:dyDescent="0.25">
      <c r="A7" t="s">
        <v>5</v>
      </c>
      <c r="B7" s="3">
        <f>INDEX('2012-13'!A$3:D$69,MATCH(A7,'2012-13'!A$3:A$69,0),4)</f>
        <v>2.4709999999999999E-2</v>
      </c>
      <c r="C7" s="10">
        <f t="shared" si="0"/>
        <v>6844670</v>
      </c>
    </row>
    <row r="8" spans="1:3" x14ac:dyDescent="0.25">
      <c r="A8" t="s">
        <v>6</v>
      </c>
      <c r="B8" s="3">
        <f>INDEX('2012-13'!A$3:D$69,MATCH(A8,'2012-13'!A$3:A$69,0),4)</f>
        <v>9.2280000000000001E-2</v>
      </c>
      <c r="C8" s="10">
        <f t="shared" si="0"/>
        <v>25561560</v>
      </c>
    </row>
    <row r="9" spans="1:3" x14ac:dyDescent="0.25">
      <c r="A9" t="s">
        <v>7</v>
      </c>
      <c r="B9" s="3">
        <f>INDEX('2012-13'!A$3:D$69,MATCH(A9,'2012-13'!A$3:A$69,0),4)</f>
        <v>8.4000000000000003E-4</v>
      </c>
      <c r="C9" s="10">
        <f t="shared" si="0"/>
        <v>232680</v>
      </c>
    </row>
    <row r="10" spans="1:3" x14ac:dyDescent="0.25">
      <c r="A10" t="s">
        <v>8</v>
      </c>
      <c r="B10" s="3">
        <f>INDEX('2012-13'!A$3:D$69,MATCH(A10,'2012-13'!A$3:A$69,0),4)</f>
        <v>5.7800000000000004E-3</v>
      </c>
      <c r="C10" s="10">
        <f t="shared" si="0"/>
        <v>1601060</v>
      </c>
    </row>
    <row r="11" spans="1:3" x14ac:dyDescent="0.25">
      <c r="A11" t="s">
        <v>9</v>
      </c>
      <c r="B11" s="3">
        <f>INDEX('2012-13'!A$3:D$69,MATCH(A11,'2012-13'!A$3:A$69,0),4)</f>
        <v>6.6299999999999996E-3</v>
      </c>
      <c r="C11" s="10">
        <f t="shared" si="0"/>
        <v>1836510</v>
      </c>
    </row>
    <row r="12" spans="1:3" x14ac:dyDescent="0.25">
      <c r="A12" t="s">
        <v>10</v>
      </c>
      <c r="B12" s="3">
        <f>INDEX('2012-13'!A$3:D$69,MATCH(A12,'2012-13'!A$3:A$69,0),4)</f>
        <v>6.3499999999999997E-3</v>
      </c>
      <c r="C12" s="10">
        <f t="shared" si="0"/>
        <v>1758950</v>
      </c>
    </row>
    <row r="13" spans="1:3" x14ac:dyDescent="0.25">
      <c r="A13" t="s">
        <v>11</v>
      </c>
      <c r="B13" s="3">
        <f>INDEX('2012-13'!A$3:D$69,MATCH(A13,'2012-13'!A$3:A$69,0),4)</f>
        <v>1.1610000000000001E-2</v>
      </c>
      <c r="C13" s="10">
        <f t="shared" si="0"/>
        <v>3215970</v>
      </c>
    </row>
    <row r="14" spans="1:3" x14ac:dyDescent="0.25">
      <c r="A14" t="s">
        <v>12</v>
      </c>
      <c r="B14" s="3">
        <f>INDEX('2012-13'!A$3:D$69,MATCH(A14,'2012-13'!A$3:A$69,0),4)</f>
        <v>5.5700000000000003E-3</v>
      </c>
      <c r="C14" s="10">
        <f t="shared" si="0"/>
        <v>1542890</v>
      </c>
    </row>
    <row r="15" spans="1:3" x14ac:dyDescent="0.25">
      <c r="A15" t="s">
        <v>13</v>
      </c>
      <c r="B15" s="3">
        <f>INDEX('2012-13'!A$3:D$69,MATCH(A15,'2012-13'!A$3:A$69,0),4)</f>
        <v>0.18853</v>
      </c>
      <c r="C15" s="10">
        <f t="shared" si="0"/>
        <v>52222810</v>
      </c>
    </row>
    <row r="16" spans="1:3" x14ac:dyDescent="0.25">
      <c r="A16" t="s">
        <v>14</v>
      </c>
      <c r="B16" s="3">
        <f>INDEX('2012-13'!A$3:D$69,MATCH(A16,'2012-13'!A$3:A$69,0),4)</f>
        <v>1.67E-3</v>
      </c>
      <c r="C16" s="10">
        <f t="shared" si="0"/>
        <v>462590</v>
      </c>
    </row>
    <row r="17" spans="1:3" x14ac:dyDescent="0.25">
      <c r="A17" t="s">
        <v>15</v>
      </c>
      <c r="B17" s="3">
        <f>INDEX('2012-13'!A$3:D$69,MATCH(A17,'2012-13'!A$3:A$69,0),4)</f>
        <v>9.7999999999999997E-4</v>
      </c>
      <c r="C17" s="10">
        <f t="shared" si="0"/>
        <v>271460</v>
      </c>
    </row>
    <row r="18" spans="1:3" x14ac:dyDescent="0.25">
      <c r="A18" t="s">
        <v>16</v>
      </c>
      <c r="B18" s="3">
        <f>INDEX('2012-13'!A$3:D$69,MATCH(A18,'2012-13'!A$3:A$69,0),4)</f>
        <v>5.3370000000000001E-2</v>
      </c>
      <c r="C18" s="10">
        <f t="shared" si="0"/>
        <v>14783490</v>
      </c>
    </row>
    <row r="19" spans="1:3" x14ac:dyDescent="0.25">
      <c r="A19" t="s">
        <v>17</v>
      </c>
      <c r="B19" s="3">
        <f>INDEX('2012-13'!A$3:D$69,MATCH(A19,'2012-13'!A$3:A$69,0),4)</f>
        <v>1.6150000000000001E-2</v>
      </c>
      <c r="C19" s="10">
        <f t="shared" si="0"/>
        <v>4473550</v>
      </c>
    </row>
    <row r="20" spans="1:3" x14ac:dyDescent="0.25">
      <c r="A20" t="s">
        <v>18</v>
      </c>
      <c r="B20" s="3">
        <f>INDEX('2012-13'!A$3:D$69,MATCH(A20,'2012-13'!A$3:A$69,0),4)</f>
        <v>3.9699999999999996E-3</v>
      </c>
      <c r="C20" s="10">
        <f t="shared" si="0"/>
        <v>1099690</v>
      </c>
    </row>
    <row r="21" spans="1:3" x14ac:dyDescent="0.25">
      <c r="A21" t="s">
        <v>19</v>
      </c>
      <c r="B21" s="3">
        <f>INDEX('2012-13'!A$3:D$69,MATCH(A21,'2012-13'!A$3:A$69,0),4)</f>
        <v>9.1E-4</v>
      </c>
      <c r="C21" s="10">
        <f t="shared" si="0"/>
        <v>252070</v>
      </c>
    </row>
    <row r="22" spans="1:3" x14ac:dyDescent="0.25">
      <c r="A22" t="s">
        <v>20</v>
      </c>
      <c r="B22" s="3">
        <f>INDEX('2012-13'!A$3:D$69,MATCH(A22,'2012-13'!A$3:A$69,0),4)</f>
        <v>2.3900000000000002E-3</v>
      </c>
      <c r="C22" s="10">
        <f t="shared" si="0"/>
        <v>662030</v>
      </c>
    </row>
    <row r="23" spans="1:3" x14ac:dyDescent="0.25">
      <c r="A23" t="s">
        <v>21</v>
      </c>
      <c r="B23" s="3">
        <f>INDEX('2012-13'!A$3:D$69,MATCH(A23,'2012-13'!A$3:A$69,0),4)</f>
        <v>7.7999999999999999E-4</v>
      </c>
      <c r="C23" s="10">
        <f t="shared" si="0"/>
        <v>216060</v>
      </c>
    </row>
    <row r="24" spans="1:3" x14ac:dyDescent="0.25">
      <c r="A24" t="s">
        <v>22</v>
      </c>
      <c r="B24" s="3">
        <f>INDEX('2012-13'!A$3:D$69,MATCH(A24,'2012-13'!A$3:A$69,0),4)</f>
        <v>5.5000000000000003E-4</v>
      </c>
      <c r="C24" s="10">
        <f t="shared" si="0"/>
        <v>152350</v>
      </c>
    </row>
    <row r="25" spans="1:3" x14ac:dyDescent="0.25">
      <c r="A25" t="s">
        <v>23</v>
      </c>
      <c r="B25" s="3">
        <f>INDEX('2012-13'!A$3:D$69,MATCH(A25,'2012-13'!A$3:A$69,0),4)</f>
        <v>7.6000000000000004E-4</v>
      </c>
      <c r="C25" s="10">
        <f t="shared" si="0"/>
        <v>210520</v>
      </c>
    </row>
    <row r="26" spans="1:3" x14ac:dyDescent="0.25">
      <c r="A26" t="s">
        <v>24</v>
      </c>
      <c r="B26" s="3">
        <f>INDEX('2012-13'!A$3:D$69,MATCH(A26,'2012-13'!A$3:A$69,0),4)</f>
        <v>7.5000000000000002E-4</v>
      </c>
      <c r="C26" s="10">
        <f t="shared" si="0"/>
        <v>207750</v>
      </c>
    </row>
    <row r="27" spans="1:3" x14ac:dyDescent="0.25">
      <c r="A27" t="s">
        <v>25</v>
      </c>
      <c r="B27" s="3">
        <f>INDEX('2012-13'!A$3:D$69,MATCH(A27,'2012-13'!A$3:A$69,0),4)</f>
        <v>1.1000000000000001E-3</v>
      </c>
      <c r="C27" s="10">
        <f t="shared" si="0"/>
        <v>304700</v>
      </c>
    </row>
    <row r="28" spans="1:3" x14ac:dyDescent="0.25">
      <c r="A28" t="s">
        <v>26</v>
      </c>
      <c r="B28" s="3">
        <f>INDEX('2012-13'!A$3:D$69,MATCH(A28,'2012-13'!A$3:A$69,0),4)</f>
        <v>1.6299999999999999E-3</v>
      </c>
      <c r="C28" s="10">
        <f t="shared" si="0"/>
        <v>451510</v>
      </c>
    </row>
    <row r="29" spans="1:3" x14ac:dyDescent="0.25">
      <c r="A29" t="s">
        <v>27</v>
      </c>
      <c r="B29" s="3">
        <f>INDEX('2012-13'!A$3:D$69,MATCH(A29,'2012-13'!A$3:A$69,0),4)</f>
        <v>8.6199999999999992E-3</v>
      </c>
      <c r="C29" s="10">
        <f t="shared" si="0"/>
        <v>2387740</v>
      </c>
    </row>
    <row r="30" spans="1:3" x14ac:dyDescent="0.25">
      <c r="A30" t="s">
        <v>28</v>
      </c>
      <c r="B30" s="3">
        <f>INDEX('2012-13'!A$3:D$69,MATCH(A30,'2012-13'!A$3:A$69,0),4)</f>
        <v>4.6800000000000001E-3</v>
      </c>
      <c r="C30" s="10">
        <f t="shared" si="0"/>
        <v>1296360</v>
      </c>
    </row>
    <row r="31" spans="1:3" x14ac:dyDescent="0.25">
      <c r="A31" t="s">
        <v>29</v>
      </c>
      <c r="B31" s="3">
        <f>INDEX('2012-13'!A$3:D$69,MATCH(A31,'2012-13'!A$3:A$69,0),4)</f>
        <v>6.9529999999999995E-2</v>
      </c>
      <c r="C31" s="10">
        <f t="shared" si="0"/>
        <v>19259810</v>
      </c>
    </row>
    <row r="32" spans="1:3" x14ac:dyDescent="0.25">
      <c r="A32" t="s">
        <v>30</v>
      </c>
      <c r="B32" s="3">
        <f>INDEX('2012-13'!A$3:D$69,MATCH(A32,'2012-13'!A$3:A$69,0),4)</f>
        <v>1.01E-3</v>
      </c>
      <c r="C32" s="10">
        <f t="shared" si="0"/>
        <v>279770</v>
      </c>
    </row>
    <row r="33" spans="1:3" x14ac:dyDescent="0.25">
      <c r="A33" t="s">
        <v>31</v>
      </c>
      <c r="B33" s="3">
        <f>INDEX('2012-13'!A$3:D$69,MATCH(A33,'2012-13'!A$3:A$69,0),4)</f>
        <v>3.9699999999999996E-3</v>
      </c>
      <c r="C33" s="10">
        <f t="shared" si="0"/>
        <v>1099690</v>
      </c>
    </row>
    <row r="34" spans="1:3" x14ac:dyDescent="0.25">
      <c r="A34" t="s">
        <v>32</v>
      </c>
      <c r="B34" s="3">
        <f>INDEX('2012-13'!A$3:D$69,MATCH(A34,'2012-13'!A$3:A$69,0),4)</f>
        <v>2.1900000000000001E-3</v>
      </c>
      <c r="C34" s="10">
        <f t="shared" si="0"/>
        <v>606630</v>
      </c>
    </row>
    <row r="35" spans="1:3" x14ac:dyDescent="0.25">
      <c r="A35" t="s">
        <v>33</v>
      </c>
      <c r="B35" s="3">
        <f>INDEX('2012-13'!A$3:D$69,MATCH(A35,'2012-13'!A$3:A$69,0),4)</f>
        <v>8.3000000000000001E-4</v>
      </c>
      <c r="C35" s="10">
        <f t="shared" ref="C35:C66" si="1">ROUND($B$1*B35,2)</f>
        <v>229910</v>
      </c>
    </row>
    <row r="36" spans="1:3" x14ac:dyDescent="0.25">
      <c r="A36" t="s">
        <v>34</v>
      </c>
      <c r="B36" s="3">
        <f>INDEX('2012-13'!A$3:D$69,MATCH(A36,'2012-13'!A$3:A$69,0),4)</f>
        <v>1.3999999999999999E-4</v>
      </c>
      <c r="C36" s="10">
        <f t="shared" si="1"/>
        <v>38780</v>
      </c>
    </row>
    <row r="37" spans="1:3" x14ac:dyDescent="0.25">
      <c r="A37" t="s">
        <v>35</v>
      </c>
      <c r="B37" s="3">
        <f>INDEX('2012-13'!A$3:D$69,MATCH(A37,'2012-13'!A$3:A$69,0),4)</f>
        <v>1.525E-2</v>
      </c>
      <c r="C37" s="10">
        <f t="shared" si="1"/>
        <v>4224250</v>
      </c>
    </row>
    <row r="38" spans="1:3" x14ac:dyDescent="0.25">
      <c r="A38" t="s">
        <v>36</v>
      </c>
      <c r="B38" s="3">
        <f>INDEX('2012-13'!A$3:D$69,MATCH(A38,'2012-13'!A$3:A$69,0),4)</f>
        <v>2.512E-2</v>
      </c>
      <c r="C38" s="10">
        <f t="shared" si="1"/>
        <v>6958240</v>
      </c>
    </row>
    <row r="39" spans="1:3" x14ac:dyDescent="0.25">
      <c r="A39" t="s">
        <v>37</v>
      </c>
      <c r="B39" s="3">
        <f>INDEX('2012-13'!A$3:D$69,MATCH(A39,'2012-13'!A$3:A$69,0),4)</f>
        <v>9.2899999999999996E-3</v>
      </c>
      <c r="C39" s="10">
        <f t="shared" si="1"/>
        <v>2573330</v>
      </c>
    </row>
    <row r="40" spans="1:3" x14ac:dyDescent="0.25">
      <c r="A40" t="s">
        <v>38</v>
      </c>
      <c r="B40" s="3">
        <f>INDEX('2012-13'!A$3:D$69,MATCH(A40,'2012-13'!A$3:A$69,0),4)</f>
        <v>2.5600000000000002E-3</v>
      </c>
      <c r="C40" s="10">
        <f t="shared" si="1"/>
        <v>709120</v>
      </c>
    </row>
    <row r="41" spans="1:3" x14ac:dyDescent="0.25">
      <c r="A41" t="s">
        <v>39</v>
      </c>
      <c r="B41" s="3">
        <f>INDEX('2012-13'!A$3:D$69,MATCH(A41,'2012-13'!A$3:A$69,0),4)</f>
        <v>5.0000000000000001E-4</v>
      </c>
      <c r="C41" s="10">
        <f t="shared" si="1"/>
        <v>138500</v>
      </c>
    </row>
    <row r="42" spans="1:3" x14ac:dyDescent="0.25">
      <c r="A42" t="s">
        <v>40</v>
      </c>
      <c r="B42" s="3">
        <f>INDEX('2012-13'!A$3:D$69,MATCH(A42,'2012-13'!A$3:A$69,0),4)</f>
        <v>8.5999999999999998E-4</v>
      </c>
      <c r="C42" s="10">
        <f t="shared" si="1"/>
        <v>238220</v>
      </c>
    </row>
    <row r="43" spans="1:3" x14ac:dyDescent="0.25">
      <c r="A43" t="s">
        <v>41</v>
      </c>
      <c r="B43" s="3">
        <f>INDEX('2012-13'!A$3:D$69,MATCH(A43,'2012-13'!A$3:A$69,0),4)</f>
        <v>1.6230000000000001E-2</v>
      </c>
      <c r="C43" s="10">
        <f t="shared" si="1"/>
        <v>4495710</v>
      </c>
    </row>
    <row r="44" spans="1:3" x14ac:dyDescent="0.25">
      <c r="A44" t="s">
        <v>42</v>
      </c>
      <c r="B44" s="3">
        <f>INDEX('2012-13'!A$3:D$69,MATCH(A44,'2012-13'!A$3:A$69,0),4)</f>
        <v>1.6299999999999999E-2</v>
      </c>
      <c r="C44" s="10">
        <f t="shared" si="1"/>
        <v>4515100</v>
      </c>
    </row>
    <row r="45" spans="1:3" x14ac:dyDescent="0.25">
      <c r="A45" t="s">
        <v>43</v>
      </c>
      <c r="B45" s="3">
        <f>INDEX('2012-13'!A$3:D$69,MATCH(A45,'2012-13'!A$3:A$69,0),4)</f>
        <v>3.5300000000000002E-3</v>
      </c>
      <c r="C45" s="10">
        <f t="shared" si="1"/>
        <v>977810</v>
      </c>
    </row>
    <row r="46" spans="1:3" x14ac:dyDescent="0.25">
      <c r="A46" t="s">
        <v>44</v>
      </c>
      <c r="B46" s="3">
        <f>INDEX('2012-13'!A$3:D$69,MATCH(A46,'2012-13'!A$3:A$69,0),4)</f>
        <v>2.6199999999999999E-3</v>
      </c>
      <c r="C46" s="10">
        <f t="shared" si="1"/>
        <v>725740</v>
      </c>
    </row>
    <row r="47" spans="1:3" x14ac:dyDescent="0.25">
      <c r="A47" t="s">
        <v>45</v>
      </c>
      <c r="B47" s="3">
        <f>INDEX('2012-13'!A$3:D$69,MATCH(A47,'2012-13'!A$3:A$69,0),4)</f>
        <v>2.3999999999999998E-3</v>
      </c>
      <c r="C47" s="10">
        <f t="shared" si="1"/>
        <v>664800</v>
      </c>
    </row>
    <row r="48" spans="1:3" x14ac:dyDescent="0.25">
      <c r="A48" t="s">
        <v>46</v>
      </c>
      <c r="B48" s="3">
        <f>INDEX('2012-13'!A$3:D$69,MATCH(A48,'2012-13'!A$3:A$69,0),4)</f>
        <v>5.6699999999999997E-3</v>
      </c>
      <c r="C48" s="10">
        <f t="shared" si="1"/>
        <v>1570590</v>
      </c>
    </row>
    <row r="49" spans="1:3" x14ac:dyDescent="0.25">
      <c r="A49" t="s">
        <v>47</v>
      </c>
      <c r="B49" s="3">
        <f>INDEX('2012-13'!A$3:D$69,MATCH(A49,'2012-13'!A$3:A$69,0),4)</f>
        <v>2.3500000000000001E-3</v>
      </c>
      <c r="C49" s="10">
        <f t="shared" si="1"/>
        <v>650950</v>
      </c>
    </row>
    <row r="50" spans="1:3" x14ac:dyDescent="0.25">
      <c r="A50" t="s">
        <v>48</v>
      </c>
      <c r="B50" s="3">
        <f>INDEX('2012-13'!A$3:D$69,MATCH(A50,'2012-13'!A$3:A$69,0),4)</f>
        <v>6.6820000000000004E-2</v>
      </c>
      <c r="C50" s="10">
        <f t="shared" si="1"/>
        <v>18509140</v>
      </c>
    </row>
    <row r="51" spans="1:3" x14ac:dyDescent="0.25">
      <c r="A51" t="s">
        <v>49</v>
      </c>
      <c r="B51" s="3">
        <f>INDEX('2012-13'!A$3:D$69,MATCH(A51,'2012-13'!A$3:A$69,0),4)</f>
        <v>1.6129999999999999E-2</v>
      </c>
      <c r="C51" s="10">
        <f t="shared" si="1"/>
        <v>4468010</v>
      </c>
    </row>
    <row r="52" spans="1:3" x14ac:dyDescent="0.25">
      <c r="A52" t="s">
        <v>50</v>
      </c>
      <c r="B52" s="3">
        <f>INDEX('2012-13'!A$3:D$69,MATCH(A52,'2012-13'!A$3:A$69,0),4)</f>
        <v>5.8990000000000001E-2</v>
      </c>
      <c r="C52" s="10">
        <f t="shared" si="1"/>
        <v>16340230</v>
      </c>
    </row>
    <row r="53" spans="1:3" x14ac:dyDescent="0.25">
      <c r="A53" t="s">
        <v>51</v>
      </c>
      <c r="B53" s="3">
        <f>INDEX('2012-13'!A$3:D$69,MATCH(A53,'2012-13'!A$3:A$69,0),4)</f>
        <v>2.392E-2</v>
      </c>
      <c r="C53" s="10">
        <f t="shared" si="1"/>
        <v>6625840</v>
      </c>
    </row>
    <row r="54" spans="1:3" x14ac:dyDescent="0.25">
      <c r="A54" t="s">
        <v>52</v>
      </c>
      <c r="B54" s="3">
        <f>INDEX('2012-13'!A$3:D$69,MATCH(A54,'2012-13'!A$3:A$69,0),4)</f>
        <v>6.6449999999999995E-2</v>
      </c>
      <c r="C54" s="10">
        <f t="shared" si="1"/>
        <v>18406650</v>
      </c>
    </row>
    <row r="55" spans="1:3" x14ac:dyDescent="0.25">
      <c r="A55" t="s">
        <v>53</v>
      </c>
      <c r="B55" s="3">
        <f>INDEX('2012-13'!A$3:D$69,MATCH(A55,'2012-13'!A$3:A$69,0),4)</f>
        <v>3.6429999999999997E-2</v>
      </c>
      <c r="C55" s="10">
        <f t="shared" si="1"/>
        <v>10091110</v>
      </c>
    </row>
    <row r="56" spans="1:3" x14ac:dyDescent="0.25">
      <c r="A56" t="s">
        <v>54</v>
      </c>
      <c r="B56" s="3">
        <f>INDEX('2012-13'!A$3:D$69,MATCH(A56,'2012-13'!A$3:A$69,0),4)</f>
        <v>4.1700000000000001E-3</v>
      </c>
      <c r="C56" s="10">
        <f t="shared" si="1"/>
        <v>1155090</v>
      </c>
    </row>
    <row r="57" spans="1:3" x14ac:dyDescent="0.25">
      <c r="A57" t="s">
        <v>55</v>
      </c>
      <c r="B57" s="3">
        <f>INDEX('2012-13'!A$3:D$69,MATCH(A57,'2012-13'!A$3:A$69,0),4)</f>
        <v>4.5900000000000003E-3</v>
      </c>
      <c r="C57" s="10">
        <f t="shared" si="1"/>
        <v>1271430</v>
      </c>
    </row>
    <row r="58" spans="1:3" x14ac:dyDescent="0.25">
      <c r="A58" t="s">
        <v>56</v>
      </c>
      <c r="B58" s="3">
        <f>INDEX('2012-13'!A$3:D$69,MATCH(A58,'2012-13'!A$3:A$69,0),4)</f>
        <v>1.155E-2</v>
      </c>
      <c r="C58" s="10">
        <f t="shared" si="1"/>
        <v>3199350</v>
      </c>
    </row>
    <row r="59" spans="1:3" x14ac:dyDescent="0.25">
      <c r="A59" t="s">
        <v>57</v>
      </c>
      <c r="B59" s="3">
        <f>INDEX('2012-13'!A$3:D$69,MATCH(A59,'2012-13'!A$3:A$69,0),4)</f>
        <v>4.62E-3</v>
      </c>
      <c r="C59" s="10">
        <f t="shared" si="1"/>
        <v>1279740</v>
      </c>
    </row>
    <row r="60" spans="1:3" x14ac:dyDescent="0.25">
      <c r="A60" t="s">
        <v>58</v>
      </c>
      <c r="B60" s="3">
        <f>INDEX('2012-13'!A$3:D$69,MATCH(A60,'2012-13'!A$3:A$69,0),4)</f>
        <v>1.23E-2</v>
      </c>
      <c r="C60" s="10">
        <f t="shared" si="1"/>
        <v>3407100</v>
      </c>
    </row>
    <row r="61" spans="1:3" x14ac:dyDescent="0.25">
      <c r="A61" t="s">
        <v>59</v>
      </c>
      <c r="B61" s="3">
        <f>INDEX('2012-13'!A$3:D$69,MATCH(A61,'2012-13'!A$3:A$69,0),4)</f>
        <v>1.7399999999999999E-2</v>
      </c>
      <c r="C61" s="10">
        <f t="shared" si="1"/>
        <v>4819800</v>
      </c>
    </row>
    <row r="62" spans="1:3" x14ac:dyDescent="0.25">
      <c r="A62" t="s">
        <v>60</v>
      </c>
      <c r="B62" s="3">
        <f>INDEX('2012-13'!A$3:D$69,MATCH(A62,'2012-13'!A$3:A$69,0),4)</f>
        <v>2.1800000000000001E-3</v>
      </c>
      <c r="C62" s="10">
        <f t="shared" si="1"/>
        <v>603860</v>
      </c>
    </row>
    <row r="63" spans="1:3" x14ac:dyDescent="0.25">
      <c r="A63" t="s">
        <v>61</v>
      </c>
      <c r="B63" s="3">
        <f>INDEX('2012-13'!A$3:D$69,MATCH(A63,'2012-13'!A$3:A$69,0),4)</f>
        <v>2.5200000000000001E-3</v>
      </c>
      <c r="C63" s="10">
        <f t="shared" si="1"/>
        <v>698040</v>
      </c>
    </row>
    <row r="64" spans="1:3" x14ac:dyDescent="0.25">
      <c r="A64" t="s">
        <v>62</v>
      </c>
      <c r="B64" s="3">
        <f>INDEX('2012-13'!A$3:D$69,MATCH(A64,'2012-13'!A$3:A$69,0),4)</f>
        <v>1.0300000000000001E-3</v>
      </c>
      <c r="C64" s="10">
        <f t="shared" si="1"/>
        <v>285310</v>
      </c>
    </row>
    <row r="65" spans="1:3" x14ac:dyDescent="0.25">
      <c r="A65" t="s">
        <v>63</v>
      </c>
      <c r="B65" s="3">
        <f>INDEX('2012-13'!A$3:D$69,MATCH(A65,'2012-13'!A$3:A$69,0),4)</f>
        <v>7.5000000000000002E-4</v>
      </c>
      <c r="C65" s="10">
        <f t="shared" si="1"/>
        <v>207750</v>
      </c>
    </row>
    <row r="66" spans="1:3" x14ac:dyDescent="0.25">
      <c r="A66" t="s">
        <v>64</v>
      </c>
      <c r="B66" s="3">
        <f>INDEX('2012-13'!A$3:D$69,MATCH(A66,'2012-13'!A$3:A$69,0),4)</f>
        <v>2.298E-2</v>
      </c>
      <c r="C66" s="10">
        <f t="shared" si="1"/>
        <v>6365460</v>
      </c>
    </row>
    <row r="67" spans="1:3" x14ac:dyDescent="0.25">
      <c r="A67" t="s">
        <v>65</v>
      </c>
      <c r="B67" s="3">
        <f>INDEX('2012-13'!A$3:D$69,MATCH(A67,'2012-13'!A$3:A$69,0),4)</f>
        <v>1.0300000000000001E-3</v>
      </c>
      <c r="C67" s="10">
        <f t="shared" ref="C67:C69" si="2">ROUND($B$1*B67,2)</f>
        <v>285310</v>
      </c>
    </row>
    <row r="68" spans="1:3" x14ac:dyDescent="0.25">
      <c r="A68" t="s">
        <v>66</v>
      </c>
      <c r="B68" s="3">
        <f>INDEX('2012-13'!A$3:D$69,MATCH(A68,'2012-13'!A$3:A$69,0),4)</f>
        <v>2.2899999999999999E-3</v>
      </c>
      <c r="C68" s="10">
        <f t="shared" si="2"/>
        <v>634330</v>
      </c>
    </row>
    <row r="69" spans="1:3" x14ac:dyDescent="0.25">
      <c r="A69" s="1" t="s">
        <v>67</v>
      </c>
      <c r="B69" s="3">
        <f>INDEX('2012-13'!A$3:D$69,MATCH(A69,'2012-13'!A$3:A$69,0),4)</f>
        <v>1.14E-3</v>
      </c>
      <c r="C69" s="10">
        <f t="shared" si="2"/>
        <v>315780</v>
      </c>
    </row>
    <row r="70" spans="1:3" x14ac:dyDescent="0.25">
      <c r="A70" s="1" t="s">
        <v>68</v>
      </c>
      <c r="B70" s="12">
        <f>SUM(B3:B69)</f>
        <v>1.0000499999999994</v>
      </c>
      <c r="C70" s="11">
        <f>SUM(C3:C69)</f>
        <v>277013850</v>
      </c>
    </row>
  </sheetData>
  <mergeCells count="1">
    <mergeCell ref="B1:C1"/>
  </mergeCells>
  <conditionalFormatting sqref="A3:A69">
    <cfRule type="expression" dxfId="11" priority="7">
      <formula>MOD(ROW(),2)</formula>
    </cfRule>
  </conditionalFormatting>
  <conditionalFormatting sqref="C3:C69">
    <cfRule type="expression" dxfId="10" priority="3">
      <formula>MOD(ROW(),2)</formula>
    </cfRule>
  </conditionalFormatting>
  <conditionalFormatting sqref="B4:B69">
    <cfRule type="expression" dxfId="9" priority="2">
      <formula>MOD(ROW(),2)</formula>
    </cfRule>
  </conditionalFormatting>
  <conditionalFormatting sqref="B3">
    <cfRule type="expression" dxfId="8" priority="1">
      <formula>MOD(ROW(),2)</formula>
    </cfRule>
  </conditionalFormatting>
  <pageMargins left="0.7" right="0.7" top="0.75" bottom="0.75" header="0.3" footer="0.3"/>
  <pageSetup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70"/>
  <sheetViews>
    <sheetView workbookViewId="0">
      <pane ySplit="2" topLeftCell="A3" activePane="bottomLeft" state="frozen"/>
      <selection pane="bottomLeft" activeCell="B1" sqref="B1:C1"/>
    </sheetView>
  </sheetViews>
  <sheetFormatPr defaultRowHeight="15" x14ac:dyDescent="0.25"/>
  <cols>
    <col min="1" max="1" width="23.42578125" customWidth="1"/>
    <col min="2" max="2" width="16.5703125" style="5" customWidth="1"/>
    <col min="3" max="3" width="16.28515625" bestFit="1" customWidth="1"/>
  </cols>
  <sheetData>
    <row r="1" spans="1:3" ht="69.75" customHeight="1" x14ac:dyDescent="0.25">
      <c r="A1" s="14" t="s">
        <v>72</v>
      </c>
      <c r="B1" s="47">
        <v>269600000</v>
      </c>
      <c r="C1" s="47"/>
    </row>
    <row r="2" spans="1:3" ht="30" x14ac:dyDescent="0.25">
      <c r="A2" s="6" t="s">
        <v>0</v>
      </c>
      <c r="B2" s="9" t="s">
        <v>89</v>
      </c>
      <c r="C2" s="9" t="s">
        <v>84</v>
      </c>
    </row>
    <row r="3" spans="1:3" x14ac:dyDescent="0.25">
      <c r="A3" t="s">
        <v>1</v>
      </c>
      <c r="B3" s="3">
        <f>INDEX('2012-13'!A$3:D$69,MATCH(A3,'2012-13'!A$3:A$69,0),4)</f>
        <v>1.278E-2</v>
      </c>
      <c r="C3" s="10">
        <f t="shared" ref="C3:C34" si="0">ROUND($B$1*B3,2)</f>
        <v>3445488</v>
      </c>
    </row>
    <row r="4" spans="1:3" x14ac:dyDescent="0.25">
      <c r="A4" t="s">
        <v>2</v>
      </c>
      <c r="B4" s="3">
        <f>INDEX('2012-13'!A$3:D$69,MATCH(A4,'2012-13'!A$3:A$69,0),4)</f>
        <v>1.16E-3</v>
      </c>
      <c r="C4" s="10">
        <f t="shared" si="0"/>
        <v>312736</v>
      </c>
    </row>
    <row r="5" spans="1:3" x14ac:dyDescent="0.25">
      <c r="A5" t="s">
        <v>3</v>
      </c>
      <c r="B5" s="3">
        <f>INDEX('2012-13'!A$3:D$69,MATCH(A5,'2012-13'!A$3:A$69,0),4)</f>
        <v>6.0699999999999999E-3</v>
      </c>
      <c r="C5" s="10">
        <f t="shared" si="0"/>
        <v>1636472</v>
      </c>
    </row>
    <row r="6" spans="1:3" x14ac:dyDescent="0.25">
      <c r="A6" t="s">
        <v>4</v>
      </c>
      <c r="B6" s="3">
        <f>INDEX('2012-13'!A$3:D$69,MATCH(A6,'2012-13'!A$3:A$69,0),4)</f>
        <v>1.7899999999999999E-3</v>
      </c>
      <c r="C6" s="10">
        <f t="shared" si="0"/>
        <v>482584</v>
      </c>
    </row>
    <row r="7" spans="1:3" x14ac:dyDescent="0.25">
      <c r="A7" t="s">
        <v>5</v>
      </c>
      <c r="B7" s="3">
        <f>INDEX('2012-13'!A$3:D$69,MATCH(A7,'2012-13'!A$3:A$69,0),4)</f>
        <v>2.4709999999999999E-2</v>
      </c>
      <c r="C7" s="10">
        <f t="shared" si="0"/>
        <v>6661816</v>
      </c>
    </row>
    <row r="8" spans="1:3" x14ac:dyDescent="0.25">
      <c r="A8" t="s">
        <v>6</v>
      </c>
      <c r="B8" s="3">
        <f>INDEX('2012-13'!A$3:D$69,MATCH(A8,'2012-13'!A$3:A$69,0),4)</f>
        <v>9.2280000000000001E-2</v>
      </c>
      <c r="C8" s="10">
        <f t="shared" si="0"/>
        <v>24878688</v>
      </c>
    </row>
    <row r="9" spans="1:3" x14ac:dyDescent="0.25">
      <c r="A9" t="s">
        <v>7</v>
      </c>
      <c r="B9" s="3">
        <f>INDEX('2012-13'!A$3:D$69,MATCH(A9,'2012-13'!A$3:A$69,0),4)</f>
        <v>8.4000000000000003E-4</v>
      </c>
      <c r="C9" s="10">
        <f t="shared" si="0"/>
        <v>226464</v>
      </c>
    </row>
    <row r="10" spans="1:3" x14ac:dyDescent="0.25">
      <c r="A10" t="s">
        <v>8</v>
      </c>
      <c r="B10" s="3">
        <f>INDEX('2012-13'!A$3:D$69,MATCH(A10,'2012-13'!A$3:A$69,0),4)</f>
        <v>5.7800000000000004E-3</v>
      </c>
      <c r="C10" s="10">
        <f t="shared" si="0"/>
        <v>1558288</v>
      </c>
    </row>
    <row r="11" spans="1:3" x14ac:dyDescent="0.25">
      <c r="A11" t="s">
        <v>9</v>
      </c>
      <c r="B11" s="3">
        <f>INDEX('2012-13'!A$3:D$69,MATCH(A11,'2012-13'!A$3:A$69,0),4)</f>
        <v>6.6299999999999996E-3</v>
      </c>
      <c r="C11" s="10">
        <f t="shared" si="0"/>
        <v>1787448</v>
      </c>
    </row>
    <row r="12" spans="1:3" x14ac:dyDescent="0.25">
      <c r="A12" t="s">
        <v>10</v>
      </c>
      <c r="B12" s="3">
        <f>INDEX('2012-13'!A$3:D$69,MATCH(A12,'2012-13'!A$3:A$69,0),4)</f>
        <v>6.3499999999999997E-3</v>
      </c>
      <c r="C12" s="10">
        <f t="shared" si="0"/>
        <v>1711960</v>
      </c>
    </row>
    <row r="13" spans="1:3" x14ac:dyDescent="0.25">
      <c r="A13" t="s">
        <v>11</v>
      </c>
      <c r="B13" s="3">
        <f>INDEX('2012-13'!A$3:D$69,MATCH(A13,'2012-13'!A$3:A$69,0),4)</f>
        <v>1.1610000000000001E-2</v>
      </c>
      <c r="C13" s="10">
        <f t="shared" si="0"/>
        <v>3130056</v>
      </c>
    </row>
    <row r="14" spans="1:3" x14ac:dyDescent="0.25">
      <c r="A14" t="s">
        <v>12</v>
      </c>
      <c r="B14" s="3">
        <f>INDEX('2012-13'!A$3:D$69,MATCH(A14,'2012-13'!A$3:A$69,0),4)</f>
        <v>5.5700000000000003E-3</v>
      </c>
      <c r="C14" s="10">
        <f t="shared" si="0"/>
        <v>1501672</v>
      </c>
    </row>
    <row r="15" spans="1:3" x14ac:dyDescent="0.25">
      <c r="A15" t="s">
        <v>13</v>
      </c>
      <c r="B15" s="3">
        <f>INDEX('2012-13'!A$3:D$69,MATCH(A15,'2012-13'!A$3:A$69,0),4)</f>
        <v>0.18853</v>
      </c>
      <c r="C15" s="10">
        <f t="shared" si="0"/>
        <v>50827688</v>
      </c>
    </row>
    <row r="16" spans="1:3" x14ac:dyDescent="0.25">
      <c r="A16" t="s">
        <v>14</v>
      </c>
      <c r="B16" s="3">
        <f>INDEX('2012-13'!A$3:D$69,MATCH(A16,'2012-13'!A$3:A$69,0),4)</f>
        <v>1.67E-3</v>
      </c>
      <c r="C16" s="10">
        <f t="shared" si="0"/>
        <v>450232</v>
      </c>
    </row>
    <row r="17" spans="1:3" x14ac:dyDescent="0.25">
      <c r="A17" t="s">
        <v>15</v>
      </c>
      <c r="B17" s="3">
        <f>INDEX('2012-13'!A$3:D$69,MATCH(A17,'2012-13'!A$3:A$69,0),4)</f>
        <v>9.7999999999999997E-4</v>
      </c>
      <c r="C17" s="10">
        <f t="shared" si="0"/>
        <v>264208</v>
      </c>
    </row>
    <row r="18" spans="1:3" x14ac:dyDescent="0.25">
      <c r="A18" t="s">
        <v>16</v>
      </c>
      <c r="B18" s="3">
        <f>INDEX('2012-13'!A$3:D$69,MATCH(A18,'2012-13'!A$3:A$69,0),4)</f>
        <v>5.3370000000000001E-2</v>
      </c>
      <c r="C18" s="10">
        <f t="shared" si="0"/>
        <v>14388552</v>
      </c>
    </row>
    <row r="19" spans="1:3" x14ac:dyDescent="0.25">
      <c r="A19" t="s">
        <v>17</v>
      </c>
      <c r="B19" s="3">
        <f>INDEX('2012-13'!A$3:D$69,MATCH(A19,'2012-13'!A$3:A$69,0),4)</f>
        <v>1.6150000000000001E-2</v>
      </c>
      <c r="C19" s="10">
        <f t="shared" si="0"/>
        <v>4354040</v>
      </c>
    </row>
    <row r="20" spans="1:3" x14ac:dyDescent="0.25">
      <c r="A20" t="s">
        <v>18</v>
      </c>
      <c r="B20" s="3">
        <f>INDEX('2012-13'!A$3:D$69,MATCH(A20,'2012-13'!A$3:A$69,0),4)</f>
        <v>3.9699999999999996E-3</v>
      </c>
      <c r="C20" s="10">
        <f t="shared" si="0"/>
        <v>1070312</v>
      </c>
    </row>
    <row r="21" spans="1:3" x14ac:dyDescent="0.25">
      <c r="A21" t="s">
        <v>19</v>
      </c>
      <c r="B21" s="3">
        <f>INDEX('2012-13'!A$3:D$69,MATCH(A21,'2012-13'!A$3:A$69,0),4)</f>
        <v>9.1E-4</v>
      </c>
      <c r="C21" s="10">
        <f t="shared" si="0"/>
        <v>245336</v>
      </c>
    </row>
    <row r="22" spans="1:3" x14ac:dyDescent="0.25">
      <c r="A22" t="s">
        <v>20</v>
      </c>
      <c r="B22" s="3">
        <f>INDEX('2012-13'!A$3:D$69,MATCH(A22,'2012-13'!A$3:A$69,0),4)</f>
        <v>2.3900000000000002E-3</v>
      </c>
      <c r="C22" s="10">
        <f t="shared" si="0"/>
        <v>644344</v>
      </c>
    </row>
    <row r="23" spans="1:3" x14ac:dyDescent="0.25">
      <c r="A23" t="s">
        <v>21</v>
      </c>
      <c r="B23" s="3">
        <f>INDEX('2012-13'!A$3:D$69,MATCH(A23,'2012-13'!A$3:A$69,0),4)</f>
        <v>7.7999999999999999E-4</v>
      </c>
      <c r="C23" s="10">
        <f t="shared" si="0"/>
        <v>210288</v>
      </c>
    </row>
    <row r="24" spans="1:3" x14ac:dyDescent="0.25">
      <c r="A24" t="s">
        <v>22</v>
      </c>
      <c r="B24" s="3">
        <f>INDEX('2012-13'!A$3:D$69,MATCH(A24,'2012-13'!A$3:A$69,0),4)</f>
        <v>5.5000000000000003E-4</v>
      </c>
      <c r="C24" s="10">
        <f t="shared" si="0"/>
        <v>148280</v>
      </c>
    </row>
    <row r="25" spans="1:3" x14ac:dyDescent="0.25">
      <c r="A25" t="s">
        <v>23</v>
      </c>
      <c r="B25" s="3">
        <f>INDEX('2012-13'!A$3:D$69,MATCH(A25,'2012-13'!A$3:A$69,0),4)</f>
        <v>7.6000000000000004E-4</v>
      </c>
      <c r="C25" s="10">
        <f t="shared" si="0"/>
        <v>204896</v>
      </c>
    </row>
    <row r="26" spans="1:3" x14ac:dyDescent="0.25">
      <c r="A26" t="s">
        <v>24</v>
      </c>
      <c r="B26" s="3">
        <f>INDEX('2012-13'!A$3:D$69,MATCH(A26,'2012-13'!A$3:A$69,0),4)</f>
        <v>7.5000000000000002E-4</v>
      </c>
      <c r="C26" s="10">
        <f t="shared" si="0"/>
        <v>202200</v>
      </c>
    </row>
    <row r="27" spans="1:3" x14ac:dyDescent="0.25">
      <c r="A27" t="s">
        <v>25</v>
      </c>
      <c r="B27" s="3">
        <f>INDEX('2012-13'!A$3:D$69,MATCH(A27,'2012-13'!A$3:A$69,0),4)</f>
        <v>1.1000000000000001E-3</v>
      </c>
      <c r="C27" s="10">
        <f t="shared" si="0"/>
        <v>296560</v>
      </c>
    </row>
    <row r="28" spans="1:3" x14ac:dyDescent="0.25">
      <c r="A28" t="s">
        <v>26</v>
      </c>
      <c r="B28" s="3">
        <f>INDEX('2012-13'!A$3:D$69,MATCH(A28,'2012-13'!A$3:A$69,0),4)</f>
        <v>1.6299999999999999E-3</v>
      </c>
      <c r="C28" s="10">
        <f t="shared" si="0"/>
        <v>439448</v>
      </c>
    </row>
    <row r="29" spans="1:3" x14ac:dyDescent="0.25">
      <c r="A29" t="s">
        <v>27</v>
      </c>
      <c r="B29" s="3">
        <f>INDEX('2012-13'!A$3:D$69,MATCH(A29,'2012-13'!A$3:A$69,0),4)</f>
        <v>8.6199999999999992E-3</v>
      </c>
      <c r="C29" s="10">
        <f t="shared" si="0"/>
        <v>2323952</v>
      </c>
    </row>
    <row r="30" spans="1:3" x14ac:dyDescent="0.25">
      <c r="A30" t="s">
        <v>28</v>
      </c>
      <c r="B30" s="3">
        <f>INDEX('2012-13'!A$3:D$69,MATCH(A30,'2012-13'!A$3:A$69,0),4)</f>
        <v>4.6800000000000001E-3</v>
      </c>
      <c r="C30" s="10">
        <f t="shared" si="0"/>
        <v>1261728</v>
      </c>
    </row>
    <row r="31" spans="1:3" x14ac:dyDescent="0.25">
      <c r="A31" t="s">
        <v>29</v>
      </c>
      <c r="B31" s="3">
        <f>INDEX('2012-13'!A$3:D$69,MATCH(A31,'2012-13'!A$3:A$69,0),4)</f>
        <v>6.9529999999999995E-2</v>
      </c>
      <c r="C31" s="10">
        <f t="shared" si="0"/>
        <v>18745288</v>
      </c>
    </row>
    <row r="32" spans="1:3" x14ac:dyDescent="0.25">
      <c r="A32" t="s">
        <v>30</v>
      </c>
      <c r="B32" s="3">
        <f>INDEX('2012-13'!A$3:D$69,MATCH(A32,'2012-13'!A$3:A$69,0),4)</f>
        <v>1.01E-3</v>
      </c>
      <c r="C32" s="10">
        <f t="shared" si="0"/>
        <v>272296</v>
      </c>
    </row>
    <row r="33" spans="1:3" x14ac:dyDescent="0.25">
      <c r="A33" t="s">
        <v>31</v>
      </c>
      <c r="B33" s="3">
        <f>INDEX('2012-13'!A$3:D$69,MATCH(A33,'2012-13'!A$3:A$69,0),4)</f>
        <v>3.9699999999999996E-3</v>
      </c>
      <c r="C33" s="10">
        <f t="shared" si="0"/>
        <v>1070312</v>
      </c>
    </row>
    <row r="34" spans="1:3" x14ac:dyDescent="0.25">
      <c r="A34" t="s">
        <v>32</v>
      </c>
      <c r="B34" s="3">
        <f>INDEX('2012-13'!A$3:D$69,MATCH(A34,'2012-13'!A$3:A$69,0),4)</f>
        <v>2.1900000000000001E-3</v>
      </c>
      <c r="C34" s="10">
        <f t="shared" si="0"/>
        <v>590424</v>
      </c>
    </row>
    <row r="35" spans="1:3" x14ac:dyDescent="0.25">
      <c r="A35" t="s">
        <v>33</v>
      </c>
      <c r="B35" s="3">
        <f>INDEX('2012-13'!A$3:D$69,MATCH(A35,'2012-13'!A$3:A$69,0),4)</f>
        <v>8.3000000000000001E-4</v>
      </c>
      <c r="C35" s="10">
        <f t="shared" ref="C35:C66" si="1">ROUND($B$1*B35,2)</f>
        <v>223768</v>
      </c>
    </row>
    <row r="36" spans="1:3" x14ac:dyDescent="0.25">
      <c r="A36" t="s">
        <v>34</v>
      </c>
      <c r="B36" s="3">
        <f>INDEX('2012-13'!A$3:D$69,MATCH(A36,'2012-13'!A$3:A$69,0),4)</f>
        <v>1.3999999999999999E-4</v>
      </c>
      <c r="C36" s="10">
        <f t="shared" si="1"/>
        <v>37744</v>
      </c>
    </row>
    <row r="37" spans="1:3" x14ac:dyDescent="0.25">
      <c r="A37" t="s">
        <v>35</v>
      </c>
      <c r="B37" s="3">
        <f>INDEX('2012-13'!A$3:D$69,MATCH(A37,'2012-13'!A$3:A$69,0),4)</f>
        <v>1.525E-2</v>
      </c>
      <c r="C37" s="10">
        <f t="shared" si="1"/>
        <v>4111400</v>
      </c>
    </row>
    <row r="38" spans="1:3" x14ac:dyDescent="0.25">
      <c r="A38" t="s">
        <v>36</v>
      </c>
      <c r="B38" s="3">
        <f>INDEX('2012-13'!A$3:D$69,MATCH(A38,'2012-13'!A$3:A$69,0),4)</f>
        <v>2.512E-2</v>
      </c>
      <c r="C38" s="10">
        <f t="shared" si="1"/>
        <v>6772352</v>
      </c>
    </row>
    <row r="39" spans="1:3" x14ac:dyDescent="0.25">
      <c r="A39" t="s">
        <v>37</v>
      </c>
      <c r="B39" s="3">
        <f>INDEX('2012-13'!A$3:D$69,MATCH(A39,'2012-13'!A$3:A$69,0),4)</f>
        <v>9.2899999999999996E-3</v>
      </c>
      <c r="C39" s="10">
        <f t="shared" si="1"/>
        <v>2504584</v>
      </c>
    </row>
    <row r="40" spans="1:3" x14ac:dyDescent="0.25">
      <c r="A40" t="s">
        <v>38</v>
      </c>
      <c r="B40" s="3">
        <f>INDEX('2012-13'!A$3:D$69,MATCH(A40,'2012-13'!A$3:A$69,0),4)</f>
        <v>2.5600000000000002E-3</v>
      </c>
      <c r="C40" s="10">
        <f t="shared" si="1"/>
        <v>690176</v>
      </c>
    </row>
    <row r="41" spans="1:3" x14ac:dyDescent="0.25">
      <c r="A41" t="s">
        <v>39</v>
      </c>
      <c r="B41" s="3">
        <f>INDEX('2012-13'!A$3:D$69,MATCH(A41,'2012-13'!A$3:A$69,0),4)</f>
        <v>5.0000000000000001E-4</v>
      </c>
      <c r="C41" s="10">
        <f t="shared" si="1"/>
        <v>134800</v>
      </c>
    </row>
    <row r="42" spans="1:3" x14ac:dyDescent="0.25">
      <c r="A42" t="s">
        <v>40</v>
      </c>
      <c r="B42" s="3">
        <f>INDEX('2012-13'!A$3:D$69,MATCH(A42,'2012-13'!A$3:A$69,0),4)</f>
        <v>8.5999999999999998E-4</v>
      </c>
      <c r="C42" s="10">
        <f t="shared" si="1"/>
        <v>231856</v>
      </c>
    </row>
    <row r="43" spans="1:3" x14ac:dyDescent="0.25">
      <c r="A43" t="s">
        <v>41</v>
      </c>
      <c r="B43" s="3">
        <f>INDEX('2012-13'!A$3:D$69,MATCH(A43,'2012-13'!A$3:A$69,0),4)</f>
        <v>1.6230000000000001E-2</v>
      </c>
      <c r="C43" s="10">
        <f t="shared" si="1"/>
        <v>4375608</v>
      </c>
    </row>
    <row r="44" spans="1:3" x14ac:dyDescent="0.25">
      <c r="A44" t="s">
        <v>42</v>
      </c>
      <c r="B44" s="3">
        <f>INDEX('2012-13'!A$3:D$69,MATCH(A44,'2012-13'!A$3:A$69,0),4)</f>
        <v>1.6299999999999999E-2</v>
      </c>
      <c r="C44" s="10">
        <f t="shared" si="1"/>
        <v>4394480</v>
      </c>
    </row>
    <row r="45" spans="1:3" x14ac:dyDescent="0.25">
      <c r="A45" t="s">
        <v>43</v>
      </c>
      <c r="B45" s="3">
        <f>INDEX('2012-13'!A$3:D$69,MATCH(A45,'2012-13'!A$3:A$69,0),4)</f>
        <v>3.5300000000000002E-3</v>
      </c>
      <c r="C45" s="10">
        <f t="shared" si="1"/>
        <v>951688</v>
      </c>
    </row>
    <row r="46" spans="1:3" x14ac:dyDescent="0.25">
      <c r="A46" t="s">
        <v>44</v>
      </c>
      <c r="B46" s="3">
        <f>INDEX('2012-13'!A$3:D$69,MATCH(A46,'2012-13'!A$3:A$69,0),4)</f>
        <v>2.6199999999999999E-3</v>
      </c>
      <c r="C46" s="10">
        <f t="shared" si="1"/>
        <v>706352</v>
      </c>
    </row>
    <row r="47" spans="1:3" x14ac:dyDescent="0.25">
      <c r="A47" t="s">
        <v>45</v>
      </c>
      <c r="B47" s="3">
        <f>INDEX('2012-13'!A$3:D$69,MATCH(A47,'2012-13'!A$3:A$69,0),4)</f>
        <v>2.3999999999999998E-3</v>
      </c>
      <c r="C47" s="10">
        <f t="shared" si="1"/>
        <v>647040</v>
      </c>
    </row>
    <row r="48" spans="1:3" x14ac:dyDescent="0.25">
      <c r="A48" t="s">
        <v>46</v>
      </c>
      <c r="B48" s="3">
        <f>INDEX('2012-13'!A$3:D$69,MATCH(A48,'2012-13'!A$3:A$69,0),4)</f>
        <v>5.6699999999999997E-3</v>
      </c>
      <c r="C48" s="10">
        <f t="shared" si="1"/>
        <v>1528632</v>
      </c>
    </row>
    <row r="49" spans="1:3" x14ac:dyDescent="0.25">
      <c r="A49" t="s">
        <v>47</v>
      </c>
      <c r="B49" s="3">
        <f>INDEX('2012-13'!A$3:D$69,MATCH(A49,'2012-13'!A$3:A$69,0),4)</f>
        <v>2.3500000000000001E-3</v>
      </c>
      <c r="C49" s="10">
        <f t="shared" si="1"/>
        <v>633560</v>
      </c>
    </row>
    <row r="50" spans="1:3" x14ac:dyDescent="0.25">
      <c r="A50" t="s">
        <v>48</v>
      </c>
      <c r="B50" s="3">
        <f>INDEX('2012-13'!A$3:D$69,MATCH(A50,'2012-13'!A$3:A$69,0),4)</f>
        <v>6.6820000000000004E-2</v>
      </c>
      <c r="C50" s="10">
        <f t="shared" si="1"/>
        <v>18014672</v>
      </c>
    </row>
    <row r="51" spans="1:3" x14ac:dyDescent="0.25">
      <c r="A51" t="s">
        <v>49</v>
      </c>
      <c r="B51" s="3">
        <f>INDEX('2012-13'!A$3:D$69,MATCH(A51,'2012-13'!A$3:A$69,0),4)</f>
        <v>1.6129999999999999E-2</v>
      </c>
      <c r="C51" s="10">
        <f t="shared" si="1"/>
        <v>4348648</v>
      </c>
    </row>
    <row r="52" spans="1:3" x14ac:dyDescent="0.25">
      <c r="A52" t="s">
        <v>50</v>
      </c>
      <c r="B52" s="3">
        <f>INDEX('2012-13'!A$3:D$69,MATCH(A52,'2012-13'!A$3:A$69,0),4)</f>
        <v>5.8990000000000001E-2</v>
      </c>
      <c r="C52" s="10">
        <f t="shared" si="1"/>
        <v>15903704</v>
      </c>
    </row>
    <row r="53" spans="1:3" x14ac:dyDescent="0.25">
      <c r="A53" t="s">
        <v>51</v>
      </c>
      <c r="B53" s="3">
        <f>INDEX('2012-13'!A$3:D$69,MATCH(A53,'2012-13'!A$3:A$69,0),4)</f>
        <v>2.392E-2</v>
      </c>
      <c r="C53" s="10">
        <f t="shared" si="1"/>
        <v>6448832</v>
      </c>
    </row>
    <row r="54" spans="1:3" x14ac:dyDescent="0.25">
      <c r="A54" t="s">
        <v>52</v>
      </c>
      <c r="B54" s="3">
        <f>INDEX('2012-13'!A$3:D$69,MATCH(A54,'2012-13'!A$3:A$69,0),4)</f>
        <v>6.6449999999999995E-2</v>
      </c>
      <c r="C54" s="10">
        <f t="shared" si="1"/>
        <v>17914920</v>
      </c>
    </row>
    <row r="55" spans="1:3" x14ac:dyDescent="0.25">
      <c r="A55" t="s">
        <v>53</v>
      </c>
      <c r="B55" s="3">
        <f>INDEX('2012-13'!A$3:D$69,MATCH(A55,'2012-13'!A$3:A$69,0),4)</f>
        <v>3.6429999999999997E-2</v>
      </c>
      <c r="C55" s="10">
        <f t="shared" si="1"/>
        <v>9821528</v>
      </c>
    </row>
    <row r="56" spans="1:3" x14ac:dyDescent="0.25">
      <c r="A56" t="s">
        <v>54</v>
      </c>
      <c r="B56" s="3">
        <f>INDEX('2012-13'!A$3:D$69,MATCH(A56,'2012-13'!A$3:A$69,0),4)</f>
        <v>4.1700000000000001E-3</v>
      </c>
      <c r="C56" s="10">
        <f t="shared" si="1"/>
        <v>1124232</v>
      </c>
    </row>
    <row r="57" spans="1:3" x14ac:dyDescent="0.25">
      <c r="A57" t="s">
        <v>55</v>
      </c>
      <c r="B57" s="3">
        <f>INDEX('2012-13'!A$3:D$69,MATCH(A57,'2012-13'!A$3:A$69,0),4)</f>
        <v>4.5900000000000003E-3</v>
      </c>
      <c r="C57" s="10">
        <f t="shared" si="1"/>
        <v>1237464</v>
      </c>
    </row>
    <row r="58" spans="1:3" x14ac:dyDescent="0.25">
      <c r="A58" t="s">
        <v>56</v>
      </c>
      <c r="B58" s="3">
        <f>INDEX('2012-13'!A$3:D$69,MATCH(A58,'2012-13'!A$3:A$69,0),4)</f>
        <v>1.155E-2</v>
      </c>
      <c r="C58" s="10">
        <f t="shared" si="1"/>
        <v>3113880</v>
      </c>
    </row>
    <row r="59" spans="1:3" x14ac:dyDescent="0.25">
      <c r="A59" t="s">
        <v>57</v>
      </c>
      <c r="B59" s="3">
        <f>INDEX('2012-13'!A$3:D$69,MATCH(A59,'2012-13'!A$3:A$69,0),4)</f>
        <v>4.62E-3</v>
      </c>
      <c r="C59" s="10">
        <f t="shared" si="1"/>
        <v>1245552</v>
      </c>
    </row>
    <row r="60" spans="1:3" x14ac:dyDescent="0.25">
      <c r="A60" t="s">
        <v>58</v>
      </c>
      <c r="B60" s="3">
        <f>INDEX('2012-13'!A$3:D$69,MATCH(A60,'2012-13'!A$3:A$69,0),4)</f>
        <v>1.23E-2</v>
      </c>
      <c r="C60" s="10">
        <f t="shared" si="1"/>
        <v>3316080</v>
      </c>
    </row>
    <row r="61" spans="1:3" x14ac:dyDescent="0.25">
      <c r="A61" t="s">
        <v>59</v>
      </c>
      <c r="B61" s="3">
        <f>INDEX('2012-13'!A$3:D$69,MATCH(A61,'2012-13'!A$3:A$69,0),4)</f>
        <v>1.7399999999999999E-2</v>
      </c>
      <c r="C61" s="10">
        <f t="shared" si="1"/>
        <v>4691040</v>
      </c>
    </row>
    <row r="62" spans="1:3" x14ac:dyDescent="0.25">
      <c r="A62" t="s">
        <v>60</v>
      </c>
      <c r="B62" s="3">
        <f>INDEX('2012-13'!A$3:D$69,MATCH(A62,'2012-13'!A$3:A$69,0),4)</f>
        <v>2.1800000000000001E-3</v>
      </c>
      <c r="C62" s="10">
        <f t="shared" si="1"/>
        <v>587728</v>
      </c>
    </row>
    <row r="63" spans="1:3" x14ac:dyDescent="0.25">
      <c r="A63" t="s">
        <v>61</v>
      </c>
      <c r="B63" s="3">
        <f>INDEX('2012-13'!A$3:D$69,MATCH(A63,'2012-13'!A$3:A$69,0),4)</f>
        <v>2.5200000000000001E-3</v>
      </c>
      <c r="C63" s="10">
        <f t="shared" si="1"/>
        <v>679392</v>
      </c>
    </row>
    <row r="64" spans="1:3" x14ac:dyDescent="0.25">
      <c r="A64" t="s">
        <v>62</v>
      </c>
      <c r="B64" s="3">
        <f>INDEX('2012-13'!A$3:D$69,MATCH(A64,'2012-13'!A$3:A$69,0),4)</f>
        <v>1.0300000000000001E-3</v>
      </c>
      <c r="C64" s="10">
        <f t="shared" si="1"/>
        <v>277688</v>
      </c>
    </row>
    <row r="65" spans="1:3" x14ac:dyDescent="0.25">
      <c r="A65" t="s">
        <v>63</v>
      </c>
      <c r="B65" s="3">
        <f>INDEX('2012-13'!A$3:D$69,MATCH(A65,'2012-13'!A$3:A$69,0),4)</f>
        <v>7.5000000000000002E-4</v>
      </c>
      <c r="C65" s="10">
        <f t="shared" si="1"/>
        <v>202200</v>
      </c>
    </row>
    <row r="66" spans="1:3" x14ac:dyDescent="0.25">
      <c r="A66" t="s">
        <v>64</v>
      </c>
      <c r="B66" s="3">
        <f>INDEX('2012-13'!A$3:D$69,MATCH(A66,'2012-13'!A$3:A$69,0),4)</f>
        <v>2.298E-2</v>
      </c>
      <c r="C66" s="10">
        <f t="shared" si="1"/>
        <v>6195408</v>
      </c>
    </row>
    <row r="67" spans="1:3" x14ac:dyDescent="0.25">
      <c r="A67" t="s">
        <v>65</v>
      </c>
      <c r="B67" s="3">
        <f>INDEX('2012-13'!A$3:D$69,MATCH(A67,'2012-13'!A$3:A$69,0),4)</f>
        <v>1.0300000000000001E-3</v>
      </c>
      <c r="C67" s="10">
        <f t="shared" ref="C67:C69" si="2">ROUND($B$1*B67,2)</f>
        <v>277688</v>
      </c>
    </row>
    <row r="68" spans="1:3" x14ac:dyDescent="0.25">
      <c r="A68" t="s">
        <v>66</v>
      </c>
      <c r="B68" s="3">
        <f>INDEX('2012-13'!A$3:D$69,MATCH(A68,'2012-13'!A$3:A$69,0),4)</f>
        <v>2.2899999999999999E-3</v>
      </c>
      <c r="C68" s="10">
        <f t="shared" si="2"/>
        <v>617384</v>
      </c>
    </row>
    <row r="69" spans="1:3" x14ac:dyDescent="0.25">
      <c r="A69" s="1" t="s">
        <v>67</v>
      </c>
      <c r="B69" s="3">
        <f>INDEX('2012-13'!A$3:D$69,MATCH(A69,'2012-13'!A$3:A$69,0),4)</f>
        <v>1.14E-3</v>
      </c>
      <c r="C69" s="10">
        <f t="shared" si="2"/>
        <v>307344</v>
      </c>
    </row>
    <row r="70" spans="1:3" x14ac:dyDescent="0.25">
      <c r="A70" s="1" t="s">
        <v>68</v>
      </c>
      <c r="B70" s="12">
        <f>SUM(B3:B69)</f>
        <v>1.0000499999999994</v>
      </c>
      <c r="C70" s="11">
        <f>SUM(C3:C69)</f>
        <v>269613480</v>
      </c>
    </row>
  </sheetData>
  <mergeCells count="1">
    <mergeCell ref="B1:C1"/>
  </mergeCells>
  <conditionalFormatting sqref="A3:A69">
    <cfRule type="expression" dxfId="7" priority="4">
      <formula>MOD(ROW(),2)</formula>
    </cfRule>
  </conditionalFormatting>
  <conditionalFormatting sqref="C3:C69">
    <cfRule type="expression" dxfId="6" priority="3">
      <formula>MOD(ROW(),2)</formula>
    </cfRule>
  </conditionalFormatting>
  <conditionalFormatting sqref="B4:B69">
    <cfRule type="expression" dxfId="5" priority="2">
      <formula>MOD(ROW(),2)</formula>
    </cfRule>
  </conditionalFormatting>
  <conditionalFormatting sqref="B3">
    <cfRule type="expression" dxfId="4" priority="1">
      <formula>MOD(ROW(),2)</formula>
    </cfRule>
  </conditionalFormatting>
  <pageMargins left="0.7" right="0.7" top="0.75" bottom="0.75" header="0.3" footer="0.3"/>
  <pageSetup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70"/>
  <sheetViews>
    <sheetView workbookViewId="0">
      <pane ySplit="2" topLeftCell="A3" activePane="bottomLeft" state="frozen"/>
      <selection pane="bottomLeft" activeCell="C1" sqref="C1:D1"/>
    </sheetView>
  </sheetViews>
  <sheetFormatPr defaultRowHeight="15" x14ac:dyDescent="0.25"/>
  <cols>
    <col min="1" max="1" width="23.42578125" customWidth="1"/>
    <col min="2" max="2" width="26.42578125" customWidth="1"/>
    <col min="3" max="3" width="19.140625" style="5" customWidth="1"/>
    <col min="4" max="4" width="16.28515625" bestFit="1" customWidth="1"/>
    <col min="6" max="6" width="9.140625" customWidth="1"/>
  </cols>
  <sheetData>
    <row r="1" spans="1:4" ht="69.75" customHeight="1" x14ac:dyDescent="0.25">
      <c r="A1" s="14" t="s">
        <v>72</v>
      </c>
      <c r="B1" s="14"/>
      <c r="C1" s="47">
        <f>B70</f>
        <v>227531631.33000001</v>
      </c>
      <c r="D1" s="47"/>
    </row>
    <row r="2" spans="1:4" ht="60" x14ac:dyDescent="0.25">
      <c r="A2" s="6" t="s">
        <v>0</v>
      </c>
      <c r="B2" s="6" t="s">
        <v>87</v>
      </c>
      <c r="C2" s="9" t="s">
        <v>88</v>
      </c>
      <c r="D2" s="9" t="s">
        <v>89</v>
      </c>
    </row>
    <row r="3" spans="1:4" x14ac:dyDescent="0.25">
      <c r="A3" t="s">
        <v>1</v>
      </c>
      <c r="B3" s="15">
        <v>3196800.19</v>
      </c>
      <c r="C3" s="3">
        <f>B3/B$70</f>
        <v>1.4049915483458771E-2</v>
      </c>
      <c r="D3" s="3">
        <v>1.278E-2</v>
      </c>
    </row>
    <row r="4" spans="1:4" x14ac:dyDescent="0.25">
      <c r="A4" t="s">
        <v>2</v>
      </c>
      <c r="B4" s="15">
        <v>276774.92</v>
      </c>
      <c r="C4" s="3">
        <f t="shared" ref="C4:C67" si="0">B4/B$70</f>
        <v>1.2164239248062176E-3</v>
      </c>
      <c r="D4" s="3">
        <v>1.16E-3</v>
      </c>
    </row>
    <row r="5" spans="1:4" x14ac:dyDescent="0.25">
      <c r="A5" t="s">
        <v>3</v>
      </c>
      <c r="B5" s="15">
        <v>1555677.07</v>
      </c>
      <c r="C5" s="3">
        <f t="shared" si="0"/>
        <v>6.8371903322036447E-3</v>
      </c>
      <c r="D5" s="3">
        <v>6.0699999999999999E-3</v>
      </c>
    </row>
    <row r="6" spans="1:4" x14ac:dyDescent="0.25">
      <c r="A6" t="s">
        <v>4</v>
      </c>
      <c r="B6" s="15">
        <v>469948.81</v>
      </c>
      <c r="C6" s="3">
        <f t="shared" si="0"/>
        <v>2.0654218811379712E-3</v>
      </c>
      <c r="D6" s="3">
        <v>1.7899999999999999E-3</v>
      </c>
    </row>
    <row r="7" spans="1:4" x14ac:dyDescent="0.25">
      <c r="A7" t="s">
        <v>5</v>
      </c>
      <c r="B7" s="15">
        <v>5708779.6399999997</v>
      </c>
      <c r="C7" s="3">
        <f t="shared" si="0"/>
        <v>2.5090048388570131E-2</v>
      </c>
      <c r="D7" s="3">
        <v>2.4709999999999999E-2</v>
      </c>
    </row>
    <row r="8" spans="1:4" x14ac:dyDescent="0.25">
      <c r="A8" t="s">
        <v>6</v>
      </c>
      <c r="B8" s="15">
        <v>21143199.16</v>
      </c>
      <c r="C8" s="3">
        <f t="shared" si="0"/>
        <v>9.2924219091696333E-2</v>
      </c>
      <c r="D8" s="3">
        <v>9.2280000000000001E-2</v>
      </c>
    </row>
    <row r="9" spans="1:4" x14ac:dyDescent="0.25">
      <c r="A9" t="s">
        <v>7</v>
      </c>
      <c r="B9" s="15">
        <v>189912.86</v>
      </c>
      <c r="C9" s="3">
        <f t="shared" si="0"/>
        <v>8.3466575126233886E-4</v>
      </c>
      <c r="D9" s="3">
        <v>8.4000000000000003E-4</v>
      </c>
    </row>
    <row r="10" spans="1:4" x14ac:dyDescent="0.25">
      <c r="A10" t="s">
        <v>8</v>
      </c>
      <c r="B10" s="15">
        <v>1380707.4</v>
      </c>
      <c r="C10" s="3">
        <f t="shared" si="0"/>
        <v>6.0681998011849784E-3</v>
      </c>
      <c r="D10" s="3">
        <v>5.7800000000000004E-3</v>
      </c>
    </row>
    <row r="11" spans="1:4" x14ac:dyDescent="0.25">
      <c r="A11" t="s">
        <v>9</v>
      </c>
      <c r="B11" s="15">
        <v>1597924.63</v>
      </c>
      <c r="C11" s="3">
        <f t="shared" si="0"/>
        <v>7.0228680762300403E-3</v>
      </c>
      <c r="D11" s="3">
        <v>6.6299999999999996E-3</v>
      </c>
    </row>
    <row r="12" spans="1:4" x14ac:dyDescent="0.25">
      <c r="A12" t="s">
        <v>10</v>
      </c>
      <c r="B12" s="15">
        <v>1461374.77</v>
      </c>
      <c r="C12" s="3">
        <f t="shared" si="0"/>
        <v>6.4227323535535081E-3</v>
      </c>
      <c r="D12" s="3">
        <v>6.3499999999999997E-3</v>
      </c>
    </row>
    <row r="13" spans="1:4" x14ac:dyDescent="0.25">
      <c r="A13" t="s">
        <v>11</v>
      </c>
      <c r="B13" s="15">
        <v>2523160.7000000002</v>
      </c>
      <c r="C13" s="3">
        <f t="shared" si="0"/>
        <v>1.1089274424181223E-2</v>
      </c>
      <c r="D13" s="3">
        <v>1.1610000000000001E-2</v>
      </c>
    </row>
    <row r="14" spans="1:4" x14ac:dyDescent="0.25">
      <c r="A14" t="s">
        <v>12</v>
      </c>
      <c r="B14" s="15">
        <v>1254833.28</v>
      </c>
      <c r="C14" s="3">
        <f t="shared" si="0"/>
        <v>5.5149838845046355E-3</v>
      </c>
      <c r="D14" s="3">
        <v>5.5700000000000003E-3</v>
      </c>
    </row>
    <row r="15" spans="1:4" x14ac:dyDescent="0.25">
      <c r="A15" t="s">
        <v>13</v>
      </c>
      <c r="B15" s="15">
        <v>42735567.799999997</v>
      </c>
      <c r="C15" s="3">
        <f t="shared" si="0"/>
        <v>0.18782253504796684</v>
      </c>
      <c r="D15" s="3">
        <v>0.18853</v>
      </c>
    </row>
    <row r="16" spans="1:4" x14ac:dyDescent="0.25">
      <c r="A16" t="s">
        <v>14</v>
      </c>
      <c r="B16" s="15">
        <v>366531.89</v>
      </c>
      <c r="C16" s="3">
        <f t="shared" si="0"/>
        <v>1.6109052084648454E-3</v>
      </c>
      <c r="D16" s="3">
        <v>1.67E-3</v>
      </c>
    </row>
    <row r="17" spans="1:4" x14ac:dyDescent="0.25">
      <c r="A17" t="s">
        <v>15</v>
      </c>
      <c r="B17" s="15">
        <v>217182.78</v>
      </c>
      <c r="C17" s="3">
        <f t="shared" si="0"/>
        <v>9.5451686752515488E-4</v>
      </c>
      <c r="D17" s="3">
        <v>9.7999999999999997E-4</v>
      </c>
    </row>
    <row r="18" spans="1:4" x14ac:dyDescent="0.25">
      <c r="A18" t="s">
        <v>16</v>
      </c>
      <c r="B18" s="15">
        <v>12267430.880000001</v>
      </c>
      <c r="C18" s="3">
        <f t="shared" si="0"/>
        <v>5.3915276782804583E-2</v>
      </c>
      <c r="D18" s="3">
        <v>5.3370000000000001E-2</v>
      </c>
    </row>
    <row r="19" spans="1:4" x14ac:dyDescent="0.25">
      <c r="A19" t="s">
        <v>17</v>
      </c>
      <c r="B19" s="15">
        <v>3789147.72</v>
      </c>
      <c r="C19" s="3">
        <f t="shared" si="0"/>
        <v>1.6653278921489462E-2</v>
      </c>
      <c r="D19" s="3">
        <v>1.6150000000000001E-2</v>
      </c>
    </row>
    <row r="20" spans="1:4" x14ac:dyDescent="0.25">
      <c r="A20" t="s">
        <v>18</v>
      </c>
      <c r="B20" s="15">
        <v>938811.91</v>
      </c>
      <c r="C20" s="3">
        <f t="shared" si="0"/>
        <v>4.1260720740774548E-3</v>
      </c>
      <c r="D20" s="3">
        <v>3.9699999999999996E-3</v>
      </c>
    </row>
    <row r="21" spans="1:4" x14ac:dyDescent="0.25">
      <c r="A21" t="s">
        <v>19</v>
      </c>
      <c r="B21" s="15">
        <v>154943.03</v>
      </c>
      <c r="C21" s="3">
        <f t="shared" si="0"/>
        <v>6.8097358197761397E-4</v>
      </c>
      <c r="D21" s="3">
        <v>9.1E-4</v>
      </c>
    </row>
    <row r="22" spans="1:4" x14ac:dyDescent="0.25">
      <c r="A22" t="s">
        <v>20</v>
      </c>
      <c r="B22" s="15">
        <v>539408.02</v>
      </c>
      <c r="C22" s="3">
        <f t="shared" si="0"/>
        <v>2.3706946451663713E-3</v>
      </c>
      <c r="D22" s="3">
        <v>2.3900000000000002E-3</v>
      </c>
    </row>
    <row r="23" spans="1:4" x14ac:dyDescent="0.25">
      <c r="A23" t="s">
        <v>21</v>
      </c>
      <c r="B23" s="15">
        <v>165401.84</v>
      </c>
      <c r="C23" s="3">
        <f t="shared" si="0"/>
        <v>7.2693998207268946E-4</v>
      </c>
      <c r="D23" s="3">
        <v>7.7999999999999999E-4</v>
      </c>
    </row>
    <row r="24" spans="1:4" x14ac:dyDescent="0.25">
      <c r="A24" t="s">
        <v>22</v>
      </c>
      <c r="B24" s="15">
        <v>129457.26</v>
      </c>
      <c r="C24" s="3">
        <f t="shared" si="0"/>
        <v>5.6896379304836929E-4</v>
      </c>
      <c r="D24" s="3">
        <v>5.5000000000000003E-4</v>
      </c>
    </row>
    <row r="25" spans="1:4" x14ac:dyDescent="0.25">
      <c r="A25" t="s">
        <v>23</v>
      </c>
      <c r="B25" s="15">
        <v>211358.23</v>
      </c>
      <c r="C25" s="3">
        <f t="shared" si="0"/>
        <v>9.2891800917762094E-4</v>
      </c>
      <c r="D25" s="3">
        <v>7.6000000000000004E-4</v>
      </c>
    </row>
    <row r="26" spans="1:4" x14ac:dyDescent="0.25">
      <c r="A26" t="s">
        <v>24</v>
      </c>
      <c r="B26" s="15">
        <v>194753.61</v>
      </c>
      <c r="C26" s="3">
        <f t="shared" si="0"/>
        <v>8.5594081518072318E-4</v>
      </c>
      <c r="D26" s="3">
        <v>7.5000000000000002E-4</v>
      </c>
    </row>
    <row r="27" spans="1:4" x14ac:dyDescent="0.25">
      <c r="A27" t="s">
        <v>25</v>
      </c>
      <c r="B27" s="15">
        <v>303486.07</v>
      </c>
      <c r="C27" s="3">
        <f t="shared" si="0"/>
        <v>1.3338192506510871E-3</v>
      </c>
      <c r="D27" s="3">
        <v>1.1000000000000001E-3</v>
      </c>
    </row>
    <row r="28" spans="1:4" x14ac:dyDescent="0.25">
      <c r="A28" t="s">
        <v>26</v>
      </c>
      <c r="B28" s="15">
        <v>447616.7</v>
      </c>
      <c r="C28" s="3">
        <f t="shared" si="0"/>
        <v>1.967272406845271E-3</v>
      </c>
      <c r="D28" s="3">
        <v>1.6299999999999999E-3</v>
      </c>
    </row>
    <row r="29" spans="1:4" x14ac:dyDescent="0.25">
      <c r="A29" t="s">
        <v>27</v>
      </c>
      <c r="B29" s="15">
        <v>1638496.78</v>
      </c>
      <c r="C29" s="3">
        <f t="shared" si="0"/>
        <v>7.2011824044965851E-3</v>
      </c>
      <c r="D29" s="3">
        <v>8.6199999999999992E-3</v>
      </c>
    </row>
    <row r="30" spans="1:4" x14ac:dyDescent="0.25">
      <c r="A30" t="s">
        <v>28</v>
      </c>
      <c r="B30" s="15">
        <v>1099439.56</v>
      </c>
      <c r="C30" s="3">
        <f t="shared" si="0"/>
        <v>4.8320295229872029E-3</v>
      </c>
      <c r="D30" s="3">
        <v>4.6800000000000001E-3</v>
      </c>
    </row>
    <row r="31" spans="1:4" x14ac:dyDescent="0.25">
      <c r="A31" t="s">
        <v>29</v>
      </c>
      <c r="B31" s="15">
        <v>15710052.039999999</v>
      </c>
      <c r="C31" s="3">
        <f t="shared" si="0"/>
        <v>6.904557378756257E-2</v>
      </c>
      <c r="D31" s="3">
        <v>6.9529999999999995E-2</v>
      </c>
    </row>
    <row r="32" spans="1:4" x14ac:dyDescent="0.25">
      <c r="A32" t="s">
        <v>30</v>
      </c>
      <c r="B32" s="15">
        <v>227896.37</v>
      </c>
      <c r="C32" s="3">
        <f t="shared" si="0"/>
        <v>1.0016030240185417E-3</v>
      </c>
      <c r="D32" s="3">
        <v>1.01E-3</v>
      </c>
    </row>
    <row r="33" spans="1:4" x14ac:dyDescent="0.25">
      <c r="A33" t="s">
        <v>31</v>
      </c>
      <c r="B33" s="15">
        <v>872811.12</v>
      </c>
      <c r="C33" s="3">
        <f t="shared" si="0"/>
        <v>3.8359990428500916E-3</v>
      </c>
      <c r="D33" s="3">
        <v>3.9699999999999996E-3</v>
      </c>
    </row>
    <row r="34" spans="1:4" x14ac:dyDescent="0.25">
      <c r="A34" t="s">
        <v>32</v>
      </c>
      <c r="B34" s="15">
        <v>543819.91</v>
      </c>
      <c r="C34" s="3">
        <f t="shared" si="0"/>
        <v>2.3900848722491334E-3</v>
      </c>
      <c r="D34" s="3">
        <v>2.1900000000000001E-3</v>
      </c>
    </row>
    <row r="35" spans="1:4" x14ac:dyDescent="0.25">
      <c r="A35" t="s">
        <v>33</v>
      </c>
      <c r="B35" s="15">
        <v>188477.91</v>
      </c>
      <c r="C35" s="3">
        <f t="shared" si="0"/>
        <v>8.2835915559644304E-4</v>
      </c>
      <c r="D35" s="3">
        <v>8.3000000000000001E-4</v>
      </c>
    </row>
    <row r="36" spans="1:4" x14ac:dyDescent="0.25">
      <c r="A36" t="s">
        <v>34</v>
      </c>
      <c r="B36" s="15">
        <v>35539.56</v>
      </c>
      <c r="C36" s="3">
        <f t="shared" si="0"/>
        <v>1.561961288294693E-4</v>
      </c>
      <c r="D36" s="3">
        <v>1.3999999999999999E-4</v>
      </c>
    </row>
    <row r="37" spans="1:4" x14ac:dyDescent="0.25">
      <c r="A37" t="s">
        <v>35</v>
      </c>
      <c r="B37" s="15">
        <v>3357970.93</v>
      </c>
      <c r="C37" s="3">
        <f t="shared" si="0"/>
        <v>1.4758259809291194E-2</v>
      </c>
      <c r="D37" s="3">
        <v>1.525E-2</v>
      </c>
    </row>
    <row r="38" spans="1:4" x14ac:dyDescent="0.25">
      <c r="A38" t="s">
        <v>36</v>
      </c>
      <c r="B38" s="15">
        <v>6032776.1799999997</v>
      </c>
      <c r="C38" s="3">
        <f t="shared" si="0"/>
        <v>2.6514011017880743E-2</v>
      </c>
      <c r="D38" s="3">
        <v>2.512E-2</v>
      </c>
    </row>
    <row r="39" spans="1:4" x14ac:dyDescent="0.25">
      <c r="A39" t="s">
        <v>37</v>
      </c>
      <c r="B39" s="15">
        <v>2044341.77</v>
      </c>
      <c r="C39" s="3">
        <f t="shared" si="0"/>
        <v>8.9848684248872331E-3</v>
      </c>
      <c r="D39" s="3">
        <v>9.2899999999999996E-3</v>
      </c>
    </row>
    <row r="40" spans="1:4" x14ac:dyDescent="0.25">
      <c r="A40" t="s">
        <v>38</v>
      </c>
      <c r="B40" s="15">
        <v>571519.96</v>
      </c>
      <c r="C40" s="3">
        <f t="shared" si="0"/>
        <v>2.5118264069890891E-3</v>
      </c>
      <c r="D40" s="3">
        <v>2.5600000000000002E-3</v>
      </c>
    </row>
    <row r="41" spans="1:4" x14ac:dyDescent="0.25">
      <c r="A41" t="s">
        <v>39</v>
      </c>
      <c r="B41" s="15">
        <v>106703.32</v>
      </c>
      <c r="C41" s="3">
        <f t="shared" si="0"/>
        <v>4.6896037872309312E-4</v>
      </c>
      <c r="D41" s="3">
        <v>5.0000000000000001E-4</v>
      </c>
    </row>
    <row r="42" spans="1:4" x14ac:dyDescent="0.25">
      <c r="A42" t="s">
        <v>40</v>
      </c>
      <c r="B42" s="15">
        <v>227838.83</v>
      </c>
      <c r="C42" s="3">
        <f t="shared" si="0"/>
        <v>1.0013501361028543E-3</v>
      </c>
      <c r="D42" s="3">
        <v>8.5999999999999998E-4</v>
      </c>
    </row>
    <row r="43" spans="1:4" x14ac:dyDescent="0.25">
      <c r="A43" t="s">
        <v>41</v>
      </c>
      <c r="B43" s="15">
        <v>3747332.51</v>
      </c>
      <c r="C43" s="3">
        <f t="shared" si="0"/>
        <v>1.6469501352825374E-2</v>
      </c>
      <c r="D43" s="3">
        <v>1.6230000000000001E-2</v>
      </c>
    </row>
    <row r="44" spans="1:4" x14ac:dyDescent="0.25">
      <c r="A44" t="s">
        <v>42</v>
      </c>
      <c r="B44" s="15">
        <v>3840088.7</v>
      </c>
      <c r="C44" s="3">
        <f t="shared" si="0"/>
        <v>1.6877164188352063E-2</v>
      </c>
      <c r="D44" s="3">
        <v>1.6299999999999999E-2</v>
      </c>
    </row>
    <row r="45" spans="1:4" x14ac:dyDescent="0.25">
      <c r="A45" t="s">
        <v>43</v>
      </c>
      <c r="B45" s="15">
        <v>1024759.53</v>
      </c>
      <c r="C45" s="3">
        <f t="shared" si="0"/>
        <v>4.5038112899289254E-3</v>
      </c>
      <c r="D45" s="3">
        <v>3.5300000000000002E-3</v>
      </c>
    </row>
    <row r="46" spans="1:4" x14ac:dyDescent="0.25">
      <c r="A46" t="s">
        <v>44</v>
      </c>
      <c r="B46" s="15">
        <v>711204.26</v>
      </c>
      <c r="C46" s="3">
        <f t="shared" si="0"/>
        <v>3.1257379725305378E-3</v>
      </c>
      <c r="D46" s="3">
        <v>2.6199999999999999E-3</v>
      </c>
    </row>
    <row r="47" spans="1:4" x14ac:dyDescent="0.25">
      <c r="A47" t="s">
        <v>45</v>
      </c>
      <c r="B47" s="15">
        <v>577586.49</v>
      </c>
      <c r="C47" s="3">
        <f t="shared" si="0"/>
        <v>2.5384887658204264E-3</v>
      </c>
      <c r="D47" s="3">
        <v>2.3999999999999998E-3</v>
      </c>
    </row>
    <row r="48" spans="1:4" x14ac:dyDescent="0.25">
      <c r="A48" t="s">
        <v>46</v>
      </c>
      <c r="B48" s="15">
        <v>1428710.38</v>
      </c>
      <c r="C48" s="3">
        <f t="shared" si="0"/>
        <v>6.2791725776706313E-3</v>
      </c>
      <c r="D48" s="3">
        <v>5.6699999999999997E-3</v>
      </c>
    </row>
    <row r="49" spans="1:4" x14ac:dyDescent="0.25">
      <c r="A49" t="s">
        <v>47</v>
      </c>
      <c r="B49" s="15">
        <v>515944.18</v>
      </c>
      <c r="C49" s="3">
        <f t="shared" si="0"/>
        <v>2.2675712250825532E-3</v>
      </c>
      <c r="D49" s="3">
        <v>2.3500000000000001E-3</v>
      </c>
    </row>
    <row r="50" spans="1:4" x14ac:dyDescent="0.25">
      <c r="A50" t="s">
        <v>48</v>
      </c>
      <c r="B50" s="15">
        <v>15165670.01</v>
      </c>
      <c r="C50" s="3">
        <f t="shared" si="0"/>
        <v>6.665301840166786E-2</v>
      </c>
      <c r="D50" s="3">
        <v>6.6820000000000004E-2</v>
      </c>
    </row>
    <row r="51" spans="1:4" x14ac:dyDescent="0.25">
      <c r="A51" t="s">
        <v>49</v>
      </c>
      <c r="B51" s="15">
        <v>3395738.95</v>
      </c>
      <c r="C51" s="3">
        <f t="shared" si="0"/>
        <v>1.4924250004936666E-2</v>
      </c>
      <c r="D51" s="3">
        <v>1.6129999999999999E-2</v>
      </c>
    </row>
    <row r="52" spans="1:4" x14ac:dyDescent="0.25">
      <c r="A52" t="s">
        <v>50</v>
      </c>
      <c r="B52" s="15">
        <v>13620800.76</v>
      </c>
      <c r="C52" s="3">
        <f t="shared" si="0"/>
        <v>5.9863328366178241E-2</v>
      </c>
      <c r="D52" s="3">
        <v>5.8990000000000001E-2</v>
      </c>
    </row>
    <row r="53" spans="1:4" x14ac:dyDescent="0.25">
      <c r="A53" t="s">
        <v>51</v>
      </c>
      <c r="B53" s="15">
        <v>5133838.71</v>
      </c>
      <c r="C53" s="3">
        <f t="shared" si="0"/>
        <v>2.2563186841279875E-2</v>
      </c>
      <c r="D53" s="3">
        <v>2.392E-2</v>
      </c>
    </row>
    <row r="54" spans="1:4" x14ac:dyDescent="0.25">
      <c r="A54" t="s">
        <v>52</v>
      </c>
      <c r="B54" s="15">
        <v>14194891.140000001</v>
      </c>
      <c r="C54" s="3">
        <f t="shared" si="0"/>
        <v>6.2386451751899372E-2</v>
      </c>
      <c r="D54" s="3">
        <v>6.6449999999999995E-2</v>
      </c>
    </row>
    <row r="55" spans="1:4" x14ac:dyDescent="0.25">
      <c r="A55" t="s">
        <v>53</v>
      </c>
      <c r="B55" s="15">
        <v>7832467.6600000001</v>
      </c>
      <c r="C55" s="3">
        <f t="shared" si="0"/>
        <v>3.4423643052249722E-2</v>
      </c>
      <c r="D55" s="3">
        <v>3.6429999999999997E-2</v>
      </c>
    </row>
    <row r="56" spans="1:4" x14ac:dyDescent="0.25">
      <c r="A56" t="s">
        <v>54</v>
      </c>
      <c r="B56" s="15">
        <v>1160748.96</v>
      </c>
      <c r="C56" s="3">
        <f t="shared" si="0"/>
        <v>5.1014839264985987E-3</v>
      </c>
      <c r="D56" s="3">
        <v>4.1700000000000001E-3</v>
      </c>
    </row>
    <row r="57" spans="1:4" x14ac:dyDescent="0.25">
      <c r="A57" t="s">
        <v>55</v>
      </c>
      <c r="B57" s="15">
        <v>1017424.44</v>
      </c>
      <c r="C57" s="3">
        <f t="shared" si="0"/>
        <v>4.4715736183703648E-3</v>
      </c>
      <c r="D57" s="3">
        <v>4.5900000000000003E-3</v>
      </c>
    </row>
    <row r="58" spans="1:4" x14ac:dyDescent="0.25">
      <c r="A58" t="s">
        <v>56</v>
      </c>
      <c r="B58" s="15">
        <v>2586003.37</v>
      </c>
      <c r="C58" s="3">
        <f t="shared" si="0"/>
        <v>1.136546753910183E-2</v>
      </c>
      <c r="D58" s="3">
        <v>1.155E-2</v>
      </c>
    </row>
    <row r="59" spans="1:4" x14ac:dyDescent="0.25">
      <c r="A59" t="s">
        <v>57</v>
      </c>
      <c r="B59" s="15">
        <v>1858770.83</v>
      </c>
      <c r="C59" s="3">
        <f t="shared" si="0"/>
        <v>8.1692853830249903E-3</v>
      </c>
      <c r="D59" s="3">
        <v>4.62E-3</v>
      </c>
    </row>
    <row r="60" spans="1:4" x14ac:dyDescent="0.25">
      <c r="A60" t="s">
        <v>58</v>
      </c>
      <c r="B60" s="15">
        <v>2396882.14</v>
      </c>
      <c r="C60" s="3">
        <f t="shared" si="0"/>
        <v>1.0534280996402154E-2</v>
      </c>
      <c r="D60" s="3">
        <v>1.23E-2</v>
      </c>
    </row>
    <row r="61" spans="1:4" x14ac:dyDescent="0.25">
      <c r="A61" t="s">
        <v>59</v>
      </c>
      <c r="B61" s="15">
        <v>3477111.67</v>
      </c>
      <c r="C61" s="3">
        <f t="shared" si="0"/>
        <v>1.5281882565844123E-2</v>
      </c>
      <c r="D61" s="3">
        <v>1.7399999999999999E-2</v>
      </c>
    </row>
    <row r="62" spans="1:4" x14ac:dyDescent="0.25">
      <c r="A62" t="s">
        <v>60</v>
      </c>
      <c r="B62" s="15">
        <v>606111.27</v>
      </c>
      <c r="C62" s="3">
        <f t="shared" si="0"/>
        <v>2.6638549834019686E-3</v>
      </c>
      <c r="D62" s="3">
        <v>2.1800000000000001E-3</v>
      </c>
    </row>
    <row r="63" spans="1:4" x14ac:dyDescent="0.25">
      <c r="A63" t="s">
        <v>61</v>
      </c>
      <c r="B63" s="15">
        <v>640215.94999999995</v>
      </c>
      <c r="C63" s="3">
        <f t="shared" si="0"/>
        <v>2.8137448242150742E-3</v>
      </c>
      <c r="D63" s="3">
        <v>2.5200000000000001E-3</v>
      </c>
    </row>
    <row r="64" spans="1:4" x14ac:dyDescent="0.25">
      <c r="A64" t="s">
        <v>62</v>
      </c>
      <c r="B64" s="15">
        <v>205822.69</v>
      </c>
      <c r="C64" s="3">
        <f t="shared" si="0"/>
        <v>9.045893478497744E-4</v>
      </c>
      <c r="D64" s="3">
        <v>1.0300000000000001E-3</v>
      </c>
    </row>
    <row r="65" spans="1:4" x14ac:dyDescent="0.25">
      <c r="A65" t="s">
        <v>63</v>
      </c>
      <c r="B65" s="15">
        <v>175201.43</v>
      </c>
      <c r="C65" s="3">
        <f t="shared" si="0"/>
        <v>7.7000911467072885E-4</v>
      </c>
      <c r="D65" s="3">
        <v>7.5000000000000002E-4</v>
      </c>
    </row>
    <row r="66" spans="1:4" x14ac:dyDescent="0.25">
      <c r="A66" t="s">
        <v>64</v>
      </c>
      <c r="B66" s="15">
        <v>5411231.46</v>
      </c>
      <c r="C66" s="3">
        <f t="shared" si="0"/>
        <v>2.3782326124809575E-2</v>
      </c>
      <c r="D66" s="3">
        <v>2.298E-2</v>
      </c>
    </row>
    <row r="67" spans="1:4" x14ac:dyDescent="0.25">
      <c r="A67" t="s">
        <v>65</v>
      </c>
      <c r="B67" s="15">
        <v>216573.76</v>
      </c>
      <c r="C67" s="3">
        <f t="shared" si="0"/>
        <v>9.5184022869283054E-4</v>
      </c>
      <c r="D67" s="3">
        <v>1.0300000000000001E-3</v>
      </c>
    </row>
    <row r="68" spans="1:4" x14ac:dyDescent="0.25">
      <c r="A68" t="s">
        <v>66</v>
      </c>
      <c r="B68" s="15">
        <v>429582.01</v>
      </c>
      <c r="C68" s="3">
        <f t="shared" ref="C68:C69" si="1">B68/B$70</f>
        <v>1.8880100647498837E-3</v>
      </c>
      <c r="D68" s="3">
        <v>2.2899999999999999E-3</v>
      </c>
    </row>
    <row r="69" spans="1:4" x14ac:dyDescent="0.25">
      <c r="A69" s="1" t="s">
        <v>67</v>
      </c>
      <c r="B69" s="16">
        <v>283042.65999999997</v>
      </c>
      <c r="C69" s="3">
        <f t="shared" si="1"/>
        <v>1.243970600243663E-3</v>
      </c>
      <c r="D69" s="3">
        <v>1.14E-3</v>
      </c>
    </row>
    <row r="70" spans="1:4" x14ac:dyDescent="0.25">
      <c r="A70" s="1" t="s">
        <v>68</v>
      </c>
      <c r="B70" s="16">
        <f>SUM(B3:B69)</f>
        <v>227531631.33000001</v>
      </c>
      <c r="C70" s="12">
        <f>SUM(C3:C69)</f>
        <v>1</v>
      </c>
      <c r="D70" s="12">
        <f>SUM(D3:D69)</f>
        <v>1.0000499999999994</v>
      </c>
    </row>
  </sheetData>
  <mergeCells count="1">
    <mergeCell ref="C1:D1"/>
  </mergeCells>
  <conditionalFormatting sqref="A3:B69">
    <cfRule type="expression" dxfId="3" priority="4">
      <formula>MOD(ROW(),2)</formula>
    </cfRule>
  </conditionalFormatting>
  <conditionalFormatting sqref="D4:D69">
    <cfRule type="expression" dxfId="2" priority="3">
      <formula>MOD(ROW(),2)</formula>
    </cfRule>
  </conditionalFormatting>
  <conditionalFormatting sqref="C4:C69">
    <cfRule type="expression" dxfId="1" priority="2">
      <formula>MOD(ROW(),2)</formula>
    </cfRule>
  </conditionalFormatting>
  <conditionalFormatting sqref="C3:D3 D3:D69">
    <cfRule type="expression" dxfId="0" priority="1">
      <formula>MOD(ROW(),2)</formula>
    </cfRule>
  </conditionalFormatting>
  <pageMargins left="0.7" right="0.7" top="0.75" bottom="0.75" header="0.3" footer="0.3"/>
  <pageSetup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0D7C-88B5-49DD-9844-34EB9CF418F8}">
  <dimension ref="A3:K34"/>
  <sheetViews>
    <sheetView workbookViewId="0"/>
  </sheetViews>
  <sheetFormatPr defaultRowHeight="12.75" x14ac:dyDescent="0.2"/>
  <cols>
    <col min="1" max="1" width="59.85546875" style="25" bestFit="1" customWidth="1"/>
    <col min="2" max="11" width="8.7109375" style="25" bestFit="1" customWidth="1"/>
    <col min="12" max="16384" width="9.140625" style="25"/>
  </cols>
  <sheetData>
    <row r="3" spans="1:11" x14ac:dyDescent="0.2">
      <c r="A3" s="26" t="s">
        <v>98</v>
      </c>
    </row>
    <row r="4" spans="1:11" x14ac:dyDescent="0.2">
      <c r="A4" s="26" t="s">
        <v>99</v>
      </c>
    </row>
    <row r="5" spans="1:11" x14ac:dyDescent="0.2">
      <c r="A5" s="26" t="s">
        <v>100</v>
      </c>
    </row>
    <row r="6" spans="1:11" x14ac:dyDescent="0.2">
      <c r="A6" s="26" t="s">
        <v>101</v>
      </c>
    </row>
    <row r="8" spans="1:11" x14ac:dyDescent="0.2">
      <c r="B8" s="27" t="s">
        <v>102</v>
      </c>
      <c r="C8" s="27" t="s">
        <v>103</v>
      </c>
      <c r="D8" s="27" t="s">
        <v>104</v>
      </c>
      <c r="E8" s="27" t="s">
        <v>105</v>
      </c>
      <c r="F8" s="27" t="s">
        <v>106</v>
      </c>
      <c r="G8" s="27" t="s">
        <v>107</v>
      </c>
      <c r="H8" s="27" t="s">
        <v>108</v>
      </c>
      <c r="I8" s="27" t="s">
        <v>109</v>
      </c>
      <c r="J8" s="27" t="s">
        <v>110</v>
      </c>
      <c r="K8" s="27" t="s">
        <v>111</v>
      </c>
    </row>
    <row r="9" spans="1:11" x14ac:dyDescent="0.2">
      <c r="A9" s="26" t="s">
        <v>112</v>
      </c>
      <c r="B9" s="28">
        <v>22550.7</v>
      </c>
      <c r="C9" s="28">
        <v>23268.3</v>
      </c>
      <c r="D9" s="28">
        <v>25261.8</v>
      </c>
      <c r="E9" s="28">
        <v>27058.799999999999</v>
      </c>
      <c r="F9" s="28">
        <v>27594.1</v>
      </c>
      <c r="G9" s="28">
        <v>27489</v>
      </c>
      <c r="H9" s="28">
        <v>28752</v>
      </c>
      <c r="I9" s="28">
        <v>29702.5</v>
      </c>
      <c r="J9" s="28">
        <v>29198.2</v>
      </c>
      <c r="K9" s="28">
        <v>30258.799999999999</v>
      </c>
    </row>
    <row r="10" spans="1:11" x14ac:dyDescent="0.2">
      <c r="C10" s="29">
        <v>3.2000000000000001E-2</v>
      </c>
      <c r="D10" s="29">
        <v>8.5999999999999993E-2</v>
      </c>
      <c r="E10" s="29">
        <v>7.0999999999999994E-2</v>
      </c>
      <c r="F10" s="29">
        <v>0.02</v>
      </c>
      <c r="G10" s="29">
        <v>-4.0000000000000001E-3</v>
      </c>
      <c r="H10" s="29">
        <v>4.5999999999999999E-2</v>
      </c>
      <c r="I10" s="29">
        <v>3.3000000000000002E-2</v>
      </c>
      <c r="J10" s="29">
        <v>-1.7000000000000001E-2</v>
      </c>
      <c r="K10" s="29">
        <v>3.5999999999999997E-2</v>
      </c>
    </row>
    <row r="11" spans="1:11" x14ac:dyDescent="0.2">
      <c r="A11" s="26" t="s">
        <v>113</v>
      </c>
      <c r="B11" s="28">
        <v>13277</v>
      </c>
      <c r="C11" s="28">
        <v>14042.2</v>
      </c>
      <c r="D11" s="28">
        <v>15354.6</v>
      </c>
      <c r="E11" s="28">
        <v>16232.6</v>
      </c>
      <c r="F11" s="28">
        <v>16529.3</v>
      </c>
      <c r="G11" s="28">
        <v>16356.5</v>
      </c>
      <c r="H11" s="28">
        <v>16992</v>
      </c>
      <c r="I11" s="28">
        <v>17571.3</v>
      </c>
      <c r="J11" s="28">
        <v>17280.599999999999</v>
      </c>
      <c r="K11" s="28">
        <v>17962.3</v>
      </c>
    </row>
    <row r="12" spans="1:11" x14ac:dyDescent="0.2">
      <c r="C12" s="30">
        <v>5.8000000000000003E-2</v>
      </c>
      <c r="D12" s="30">
        <v>9.2999999999999999E-2</v>
      </c>
      <c r="E12" s="30">
        <v>5.7000000000000002E-2</v>
      </c>
      <c r="F12" s="30">
        <v>1.7999999999999999E-2</v>
      </c>
      <c r="G12" s="30">
        <v>-0.01</v>
      </c>
      <c r="H12" s="30">
        <v>3.9E-2</v>
      </c>
      <c r="I12" s="30">
        <v>3.4000000000000002E-2</v>
      </c>
      <c r="J12" s="30">
        <v>-1.7000000000000001E-2</v>
      </c>
      <c r="K12" s="30">
        <v>3.9E-2</v>
      </c>
    </row>
    <row r="13" spans="1:11" x14ac:dyDescent="0.2">
      <c r="A13" s="27" t="s">
        <v>114</v>
      </c>
      <c r="B13" s="31">
        <v>12470.6</v>
      </c>
      <c r="C13" s="31">
        <v>13011.5</v>
      </c>
      <c r="D13" s="31">
        <v>14186.2</v>
      </c>
      <c r="E13" s="31">
        <v>15151.5</v>
      </c>
      <c r="F13" s="31">
        <v>15423.6</v>
      </c>
      <c r="G13" s="31">
        <v>15255.4</v>
      </c>
      <c r="H13" s="31">
        <v>15885.7</v>
      </c>
      <c r="I13" s="31">
        <v>16457.2</v>
      </c>
      <c r="J13" s="31">
        <v>16156.5</v>
      </c>
      <c r="K13" s="31">
        <v>16827.7</v>
      </c>
    </row>
    <row r="14" spans="1:11" x14ac:dyDescent="0.2">
      <c r="A14" s="27" t="s">
        <v>115</v>
      </c>
      <c r="B14" s="31">
        <v>35.799999999999997</v>
      </c>
      <c r="C14" s="31">
        <v>42.7</v>
      </c>
      <c r="D14" s="31">
        <v>45.5</v>
      </c>
      <c r="E14" s="31">
        <v>42.1</v>
      </c>
      <c r="F14" s="31">
        <v>5.9</v>
      </c>
      <c r="G14" s="31">
        <v>5.9</v>
      </c>
      <c r="H14" s="31">
        <v>6.2</v>
      </c>
      <c r="I14" s="31">
        <v>6.4</v>
      </c>
      <c r="J14" s="31">
        <v>6.7</v>
      </c>
      <c r="K14" s="31">
        <v>6.9</v>
      </c>
    </row>
    <row r="15" spans="1:11" x14ac:dyDescent="0.2">
      <c r="A15" s="27" t="s">
        <v>116</v>
      </c>
      <c r="B15" s="31">
        <v>770.6</v>
      </c>
      <c r="C15" s="31">
        <v>987.9</v>
      </c>
      <c r="D15" s="31">
        <v>1122.8</v>
      </c>
      <c r="E15" s="31">
        <v>1036.8</v>
      </c>
      <c r="F15" s="31">
        <v>1099.8</v>
      </c>
      <c r="G15" s="31">
        <v>1095.0999999999999</v>
      </c>
      <c r="H15" s="31">
        <v>1100.2</v>
      </c>
      <c r="I15" s="31">
        <v>1107.7</v>
      </c>
      <c r="J15" s="31">
        <v>1117.4000000000001</v>
      </c>
      <c r="K15" s="31">
        <v>1127.7</v>
      </c>
    </row>
    <row r="16" spans="1:11" x14ac:dyDescent="0.2">
      <c r="A16" s="27" t="s">
        <v>117</v>
      </c>
      <c r="E16" s="31">
        <v>2.2000000000000002</v>
      </c>
    </row>
    <row r="17" spans="1:11" x14ac:dyDescent="0.2">
      <c r="A17" s="26" t="s">
        <v>118</v>
      </c>
      <c r="B17" s="28">
        <v>9273.7999999999993</v>
      </c>
      <c r="C17" s="28">
        <v>9226.1</v>
      </c>
      <c r="D17" s="28">
        <v>9907.2999999999993</v>
      </c>
      <c r="E17" s="28">
        <v>10826.2</v>
      </c>
      <c r="F17" s="28">
        <v>11064.8</v>
      </c>
      <c r="G17" s="28">
        <v>11132.5</v>
      </c>
      <c r="H17" s="28">
        <v>11760</v>
      </c>
      <c r="I17" s="28">
        <v>12131.1</v>
      </c>
      <c r="J17" s="28">
        <v>11917.6</v>
      </c>
      <c r="K17" s="28">
        <v>12296.5</v>
      </c>
    </row>
    <row r="18" spans="1:11" x14ac:dyDescent="0.2">
      <c r="C18" s="32">
        <f t="shared" ref="C18:K18" si="0">C17/B17-1</f>
        <v>-5.1435226120898347E-3</v>
      </c>
      <c r="D18" s="32">
        <f t="shared" si="0"/>
        <v>7.3834014372269774E-2</v>
      </c>
      <c r="E18" s="32">
        <f t="shared" si="0"/>
        <v>9.2749790558477319E-2</v>
      </c>
      <c r="F18" s="32">
        <f t="shared" si="0"/>
        <v>2.2039127302285078E-2</v>
      </c>
      <c r="G18" s="32">
        <f t="shared" si="0"/>
        <v>6.1185019159859522E-3</v>
      </c>
      <c r="H18" s="32">
        <f t="shared" si="0"/>
        <v>5.636649449809128E-2</v>
      </c>
      <c r="I18" s="32">
        <f t="shared" si="0"/>
        <v>3.155612244897954E-2</v>
      </c>
      <c r="J18" s="32">
        <f t="shared" si="0"/>
        <v>-1.7599393294919663E-2</v>
      </c>
      <c r="K18" s="32">
        <f t="shared" si="0"/>
        <v>3.1793314090085234E-2</v>
      </c>
    </row>
    <row r="19" spans="1:11" x14ac:dyDescent="0.2">
      <c r="A19" s="27" t="s">
        <v>119</v>
      </c>
      <c r="B19" s="31">
        <v>4868.8999999999996</v>
      </c>
      <c r="C19" s="31">
        <v>5602.6</v>
      </c>
      <c r="D19" s="31">
        <v>6258.5</v>
      </c>
      <c r="E19" s="31">
        <v>6330.5</v>
      </c>
      <c r="F19" s="31">
        <v>6663.3</v>
      </c>
      <c r="G19" s="31">
        <v>6920</v>
      </c>
      <c r="H19" s="31">
        <v>7384.4</v>
      </c>
      <c r="I19" s="31">
        <v>7629.7</v>
      </c>
      <c r="J19" s="31">
        <v>7917.6</v>
      </c>
      <c r="K19" s="31">
        <v>8157.2</v>
      </c>
    </row>
    <row r="20" spans="1:11" x14ac:dyDescent="0.2">
      <c r="A20" s="27" t="s">
        <v>120</v>
      </c>
      <c r="B20" s="31">
        <v>17</v>
      </c>
      <c r="C20" s="31">
        <v>17</v>
      </c>
      <c r="D20" s="31">
        <v>17</v>
      </c>
      <c r="E20" s="31">
        <v>17</v>
      </c>
      <c r="F20" s="31">
        <v>17</v>
      </c>
      <c r="G20" s="31">
        <v>17</v>
      </c>
      <c r="H20" s="31">
        <v>17</v>
      </c>
      <c r="I20" s="31">
        <v>17</v>
      </c>
      <c r="J20" s="31">
        <v>17</v>
      </c>
      <c r="K20" s="31">
        <v>17</v>
      </c>
    </row>
    <row r="21" spans="1:11" x14ac:dyDescent="0.2">
      <c r="A21" s="27" t="s">
        <v>121</v>
      </c>
      <c r="B21" s="31">
        <v>583.70000000000005</v>
      </c>
      <c r="C21" s="31">
        <v>592.5</v>
      </c>
      <c r="D21" s="31">
        <v>630</v>
      </c>
      <c r="E21" s="31">
        <v>767.9</v>
      </c>
      <c r="F21" s="31">
        <v>749.8</v>
      </c>
      <c r="G21" s="31">
        <v>673.6</v>
      </c>
      <c r="H21" s="31">
        <v>673.6</v>
      </c>
      <c r="I21" s="31">
        <v>673.6</v>
      </c>
      <c r="J21" s="31">
        <v>673.6</v>
      </c>
      <c r="K21" s="31">
        <v>673.6</v>
      </c>
    </row>
    <row r="22" spans="1:11" x14ac:dyDescent="0.2">
      <c r="A22" s="27" t="s">
        <v>122</v>
      </c>
      <c r="B22" s="31">
        <v>432</v>
      </c>
      <c r="C22" s="31">
        <v>467.8</v>
      </c>
      <c r="D22" s="31">
        <v>499</v>
      </c>
      <c r="E22" s="31">
        <v>470.9</v>
      </c>
      <c r="F22" s="31">
        <v>482.3</v>
      </c>
      <c r="G22" s="31">
        <v>485.6</v>
      </c>
      <c r="H22" s="31">
        <v>482.3</v>
      </c>
      <c r="I22" s="31">
        <v>477.1</v>
      </c>
      <c r="J22" s="31">
        <v>470.5</v>
      </c>
      <c r="K22" s="31">
        <v>463.4</v>
      </c>
    </row>
    <row r="23" spans="1:11" x14ac:dyDescent="0.2">
      <c r="A23" s="27" t="s">
        <v>123</v>
      </c>
      <c r="B23" s="31">
        <v>2290.6</v>
      </c>
      <c r="C23" s="31">
        <v>1431.1</v>
      </c>
      <c r="D23" s="31">
        <v>1438.6</v>
      </c>
      <c r="E23" s="31">
        <v>1952.7</v>
      </c>
      <c r="F23" s="31">
        <v>2054.6999999999998</v>
      </c>
      <c r="G23" s="31">
        <v>2030.4</v>
      </c>
      <c r="H23" s="31">
        <v>2154.9</v>
      </c>
      <c r="I23" s="31">
        <v>2282.1999999999998</v>
      </c>
      <c r="J23" s="31">
        <v>1792.6</v>
      </c>
      <c r="K23" s="31">
        <v>1943.7</v>
      </c>
    </row>
    <row r="24" spans="1:11" x14ac:dyDescent="0.2">
      <c r="A24" s="27" t="s">
        <v>124</v>
      </c>
      <c r="B24" s="31">
        <v>774.9</v>
      </c>
      <c r="C24" s="31">
        <v>803.7</v>
      </c>
      <c r="D24" s="31">
        <v>778.8</v>
      </c>
      <c r="E24" s="31">
        <v>787.1</v>
      </c>
      <c r="F24" s="31">
        <v>819.6</v>
      </c>
      <c r="G24" s="31">
        <v>740.3</v>
      </c>
      <c r="H24" s="31">
        <v>734.5</v>
      </c>
      <c r="I24" s="31">
        <v>732.9</v>
      </c>
      <c r="J24" s="31">
        <v>723</v>
      </c>
      <c r="K24" s="31">
        <v>713.3</v>
      </c>
    </row>
    <row r="25" spans="1:11" x14ac:dyDescent="0.2">
      <c r="A25" s="27" t="s">
        <v>125</v>
      </c>
      <c r="B25" s="31">
        <v>306.7</v>
      </c>
      <c r="C25" s="31">
        <v>311.5</v>
      </c>
      <c r="D25" s="31">
        <v>285.39999999999998</v>
      </c>
      <c r="E25" s="31">
        <v>299.10000000000002</v>
      </c>
      <c r="F25" s="31">
        <v>278.10000000000002</v>
      </c>
      <c r="G25" s="31">
        <v>265.7</v>
      </c>
      <c r="H25" s="31">
        <v>313.39999999999998</v>
      </c>
      <c r="I25" s="31">
        <v>318.7</v>
      </c>
      <c r="J25" s="31">
        <v>323.39999999999998</v>
      </c>
      <c r="K25" s="31">
        <v>328.3</v>
      </c>
    </row>
    <row r="26" spans="1:11" x14ac:dyDescent="0.2">
      <c r="A26" s="27" t="s">
        <v>126</v>
      </c>
      <c r="E26" s="31">
        <v>201</v>
      </c>
    </row>
    <row r="28" spans="1:11" x14ac:dyDescent="0.2">
      <c r="A28" s="27" t="s">
        <v>127</v>
      </c>
    </row>
    <row r="29" spans="1:11" x14ac:dyDescent="0.2">
      <c r="A29" s="27" t="s">
        <v>128</v>
      </c>
    </row>
    <row r="30" spans="1:11" x14ac:dyDescent="0.2">
      <c r="A30" s="27" t="s">
        <v>129</v>
      </c>
    </row>
    <row r="31" spans="1:11" x14ac:dyDescent="0.2">
      <c r="A31" s="27" t="s">
        <v>130</v>
      </c>
    </row>
    <row r="32" spans="1:11" x14ac:dyDescent="0.2">
      <c r="A32" s="27" t="s">
        <v>131</v>
      </c>
    </row>
    <row r="33" spans="1:1" x14ac:dyDescent="0.2">
      <c r="A33" s="27" t="s">
        <v>132</v>
      </c>
    </row>
    <row r="34" spans="1:1" x14ac:dyDescent="0.2">
      <c r="A34" s="27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D47F-CFD1-4B6E-A8D2-C0FD3E087EA5}">
  <sheetPr>
    <pageSetUpPr fitToPage="1"/>
  </sheetPr>
  <dimension ref="A1:H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8" ht="69.75" customHeight="1" x14ac:dyDescent="0.25">
      <c r="A1" s="44" t="s">
        <v>72</v>
      </c>
      <c r="B1" s="44"/>
      <c r="C1" s="13">
        <v>1</v>
      </c>
      <c r="D1" s="13">
        <v>0</v>
      </c>
      <c r="E1" s="45">
        <f>ROUND('2024-25'!E1+('2024-25'!E1*'SSEC Medicaid Expenditures'!K18*'2012-2025'!M2),-5)</f>
        <v>354700000</v>
      </c>
      <c r="F1" s="45"/>
    </row>
    <row r="2" spans="1:8" ht="45" x14ac:dyDescent="0.25">
      <c r="A2" s="6" t="s">
        <v>0</v>
      </c>
      <c r="B2" s="9" t="s">
        <v>166</v>
      </c>
      <c r="C2" s="9" t="s">
        <v>167</v>
      </c>
      <c r="D2" s="2" t="s">
        <v>69</v>
      </c>
      <c r="E2" s="9" t="s">
        <v>168</v>
      </c>
      <c r="F2" s="9" t="s">
        <v>169</v>
      </c>
    </row>
    <row r="3" spans="1:8" x14ac:dyDescent="0.25">
      <c r="A3" t="s">
        <v>1</v>
      </c>
      <c r="B3" s="7">
        <f>('2024-25'!B3*AVERAGE(('2018-19'!B3/'2017-18'!B3),('2017-18'!B3/'2016-17'!B3),('2016-17'!B3/'2015-16'!B3)))</f>
        <v>47047.232508023008</v>
      </c>
      <c r="C3" s="3">
        <f>B3/B$70</f>
        <v>1.0886402453029378E-2</v>
      </c>
      <c r="D3" s="3">
        <v>1.405E-2</v>
      </c>
      <c r="E3" s="3">
        <f>C3*C$1+D3*D$1</f>
        <v>1.0886402453029378E-2</v>
      </c>
      <c r="F3" s="10">
        <f>$E$1*E3</f>
        <v>3861406.9500895203</v>
      </c>
      <c r="H3" s="17"/>
    </row>
    <row r="4" spans="1:8" x14ac:dyDescent="0.25">
      <c r="A4" t="s">
        <v>2</v>
      </c>
      <c r="B4" s="7">
        <f>('2024-25'!B4*AVERAGE(('2018-19'!B4/'2017-18'!B4),('2017-18'!B4/'2016-17'!B4),('2016-17'!B4/'2015-16'!B4)))</f>
        <v>6155.9614523097871</v>
      </c>
      <c r="C4" s="3">
        <f t="shared" ref="C4:C67" si="0">B4/B$70</f>
        <v>1.4244466737496453E-3</v>
      </c>
      <c r="D4" s="3">
        <v>1.2199999999999999E-3</v>
      </c>
      <c r="E4" s="3">
        <f t="shared" ref="E4:E67" si="1">C4*C$1+D4*D$1</f>
        <v>1.4244466737496453E-3</v>
      </c>
      <c r="F4" s="10">
        <f t="shared" ref="F4:F67" si="2">$E$1*E4</f>
        <v>505251.2351789992</v>
      </c>
    </row>
    <row r="5" spans="1:8" x14ac:dyDescent="0.25">
      <c r="A5" t="s">
        <v>3</v>
      </c>
      <c r="B5" s="7">
        <f>('2024-25'!B5*AVERAGE(('2018-19'!B5/'2017-18'!B5),('2017-18'!B5/'2016-17'!B5),('2016-17'!B5/'2015-16'!B5)))</f>
        <v>40049.749719409847</v>
      </c>
      <c r="C5" s="3">
        <f t="shared" si="0"/>
        <v>9.2672335936921455E-3</v>
      </c>
      <c r="D5" s="3">
        <v>6.8399999999999997E-3</v>
      </c>
      <c r="E5" s="3">
        <f t="shared" si="1"/>
        <v>9.2672335936921455E-3</v>
      </c>
      <c r="F5" s="10">
        <f t="shared" si="2"/>
        <v>3287087.7556826039</v>
      </c>
    </row>
    <row r="6" spans="1:8" x14ac:dyDescent="0.25">
      <c r="A6" t="s">
        <v>4</v>
      </c>
      <c r="B6" s="7">
        <f>('2024-25'!B6*AVERAGE(('2018-19'!B6/'2017-18'!B6),('2017-18'!B6/'2016-17'!B6),('2016-17'!B6/'2015-16'!B6)))</f>
        <v>6492.0129959836449</v>
      </c>
      <c r="C6" s="3">
        <f t="shared" si="0"/>
        <v>1.5022066641756822E-3</v>
      </c>
      <c r="D6" s="3">
        <v>2.0699999999999998E-3</v>
      </c>
      <c r="E6" s="3">
        <f t="shared" si="1"/>
        <v>1.5022066641756822E-3</v>
      </c>
      <c r="F6" s="10">
        <f t="shared" si="2"/>
        <v>532832.70378311444</v>
      </c>
    </row>
    <row r="7" spans="1:8" x14ac:dyDescent="0.25">
      <c r="A7" t="s">
        <v>5</v>
      </c>
      <c r="B7" s="7">
        <f>('2024-25'!B7*AVERAGE(('2018-19'!B7/'2017-18'!B7),('2017-18'!B7/'2016-17'!B7),('2016-17'!B7/'2015-16'!B7)))</f>
        <v>99180.565956324936</v>
      </c>
      <c r="C7" s="3">
        <f t="shared" si="0"/>
        <v>2.2949693296744973E-2</v>
      </c>
      <c r="D7" s="3">
        <v>2.5090000000000001E-2</v>
      </c>
      <c r="E7" s="3">
        <f t="shared" si="1"/>
        <v>2.2949693296744973E-2</v>
      </c>
      <c r="F7" s="10">
        <f t="shared" si="2"/>
        <v>8140256.2123554414</v>
      </c>
    </row>
    <row r="8" spans="1:8" x14ac:dyDescent="0.25">
      <c r="A8" t="s">
        <v>6</v>
      </c>
      <c r="B8" s="7">
        <f>('2024-25'!B8*AVERAGE(('2018-19'!B8/'2017-18'!B8),('2017-18'!B8/'2016-17'!B8),('2016-17'!B8/'2015-16'!B8)))</f>
        <v>395965.04526607879</v>
      </c>
      <c r="C8" s="3">
        <f t="shared" si="0"/>
        <v>9.1623558077798359E-2</v>
      </c>
      <c r="D8" s="3">
        <v>9.2920000000000003E-2</v>
      </c>
      <c r="E8" s="3">
        <f t="shared" si="1"/>
        <v>9.1623558077798359E-2</v>
      </c>
      <c r="F8" s="10">
        <f t="shared" si="2"/>
        <v>32498876.050195079</v>
      </c>
    </row>
    <row r="9" spans="1:8" x14ac:dyDescent="0.25">
      <c r="A9" t="s">
        <v>7</v>
      </c>
      <c r="B9" s="7">
        <f>('2024-25'!B9*AVERAGE(('2018-19'!B9/'2017-18'!B9),('2017-18'!B9/'2016-17'!B9),('2016-17'!B9/'2015-16'!B9)))</f>
        <v>3426.2958936660561</v>
      </c>
      <c r="C9" s="3">
        <f t="shared" si="0"/>
        <v>7.9282104458003625E-4</v>
      </c>
      <c r="D9" s="3">
        <v>8.4000000000000003E-4</v>
      </c>
      <c r="E9" s="3">
        <f t="shared" si="1"/>
        <v>7.9282104458003625E-4</v>
      </c>
      <c r="F9" s="10">
        <f t="shared" si="2"/>
        <v>281213.62451253884</v>
      </c>
    </row>
    <row r="10" spans="1:8" x14ac:dyDescent="0.25">
      <c r="A10" t="s">
        <v>8</v>
      </c>
      <c r="B10" s="7">
        <f>('2024-25'!B10*AVERAGE(('2018-19'!B10/'2017-18'!B10),('2017-18'!B10/'2016-17'!B10),('2016-17'!B10/'2015-16'!B10)))</f>
        <v>23184.367544319466</v>
      </c>
      <c r="C10" s="3">
        <f t="shared" si="0"/>
        <v>5.3647014341039736E-3</v>
      </c>
      <c r="D10" s="3">
        <v>6.0699999999999999E-3</v>
      </c>
      <c r="E10" s="3">
        <f t="shared" si="1"/>
        <v>5.3647014341039736E-3</v>
      </c>
      <c r="F10" s="10">
        <f t="shared" si="2"/>
        <v>1902859.5986766794</v>
      </c>
    </row>
    <row r="11" spans="1:8" x14ac:dyDescent="0.25">
      <c r="A11" t="s">
        <v>9</v>
      </c>
      <c r="B11" s="7">
        <f>('2024-25'!B11*AVERAGE(('2018-19'!B11/'2017-18'!B11),('2017-18'!B11/'2016-17'!B11),('2016-17'!B11/'2015-16'!B11)))</f>
        <v>31262.216503145773</v>
      </c>
      <c r="C11" s="3">
        <f t="shared" si="0"/>
        <v>7.2338595127554922E-3</v>
      </c>
      <c r="D11" s="3">
        <v>7.0200000000000002E-3</v>
      </c>
      <c r="E11" s="3">
        <f t="shared" si="1"/>
        <v>7.2338595127554922E-3</v>
      </c>
      <c r="F11" s="10">
        <f t="shared" si="2"/>
        <v>2565849.969174373</v>
      </c>
    </row>
    <row r="12" spans="1:8" x14ac:dyDescent="0.25">
      <c r="A12" t="s">
        <v>10</v>
      </c>
      <c r="B12" s="7">
        <f>('2024-25'!B12*AVERAGE(('2018-19'!B12/'2017-18'!B12),('2017-18'!B12/'2016-17'!B12),('2016-17'!B12/'2015-16'!B12)))</f>
        <v>37611.954767199633</v>
      </c>
      <c r="C12" s="3">
        <f t="shared" si="0"/>
        <v>8.7031447932893122E-3</v>
      </c>
      <c r="D12" s="3">
        <v>6.4200000000000004E-3</v>
      </c>
      <c r="E12" s="3">
        <f t="shared" si="1"/>
        <v>8.7031447932893122E-3</v>
      </c>
      <c r="F12" s="10">
        <f t="shared" si="2"/>
        <v>3087005.4581797188</v>
      </c>
    </row>
    <row r="13" spans="1:8" x14ac:dyDescent="0.25">
      <c r="A13" t="s">
        <v>11</v>
      </c>
      <c r="B13" s="7">
        <f>('2024-25'!B13*AVERAGE(('2018-19'!B13/'2017-18'!B13),('2017-18'!B13/'2016-17'!B13),('2016-17'!B13/'2015-16'!B13)))</f>
        <v>38657.724134404823</v>
      </c>
      <c r="C13" s="3">
        <f t="shared" si="0"/>
        <v>8.9451285529611301E-3</v>
      </c>
      <c r="D13" s="3">
        <v>1.1089999999999999E-2</v>
      </c>
      <c r="E13" s="3">
        <f t="shared" si="1"/>
        <v>8.9451285529611301E-3</v>
      </c>
      <c r="F13" s="10">
        <f t="shared" si="2"/>
        <v>3172837.0977353128</v>
      </c>
    </row>
    <row r="14" spans="1:8" x14ac:dyDescent="0.25">
      <c r="A14" t="s">
        <v>12</v>
      </c>
      <c r="B14" s="7">
        <f>('2024-25'!B14*AVERAGE(('2018-19'!B14/'2017-18'!B14),('2017-18'!B14/'2016-17'!B14),('2016-17'!B14/'2015-16'!B14)))</f>
        <v>19974.907963914975</v>
      </c>
      <c r="C14" s="3">
        <f t="shared" si="0"/>
        <v>4.6220548046118819E-3</v>
      </c>
      <c r="D14" s="3">
        <v>5.5199999999999997E-3</v>
      </c>
      <c r="E14" s="3">
        <f t="shared" si="1"/>
        <v>4.6220548046118819E-3</v>
      </c>
      <c r="F14" s="10">
        <f t="shared" si="2"/>
        <v>1639442.8391958345</v>
      </c>
    </row>
    <row r="15" spans="1:8" x14ac:dyDescent="0.25">
      <c r="A15" t="s">
        <v>13</v>
      </c>
      <c r="B15" s="7">
        <f>('2024-25'!B15*AVERAGE(('2018-19'!B15/'2017-18'!B15),('2017-18'!B15/'2016-17'!B15),('2016-17'!B15/'2015-16'!B15)))</f>
        <v>711073.61147641402</v>
      </c>
      <c r="C15" s="3">
        <f t="shared" si="0"/>
        <v>0.16453748914861691</v>
      </c>
      <c r="D15" s="3">
        <v>0.18781999999999999</v>
      </c>
      <c r="E15" s="3">
        <f t="shared" si="1"/>
        <v>0.16453748914861691</v>
      </c>
      <c r="F15" s="10">
        <f t="shared" si="2"/>
        <v>58361447.401014417</v>
      </c>
    </row>
    <row r="16" spans="1:8" x14ac:dyDescent="0.25">
      <c r="A16" t="s">
        <v>14</v>
      </c>
      <c r="B16" s="7">
        <f>('2024-25'!B16*AVERAGE(('2018-19'!B16/'2017-18'!B16),('2017-18'!B16/'2016-17'!B16),('2016-17'!B16/'2015-16'!B16)))</f>
        <v>7282.240107643227</v>
      </c>
      <c r="C16" s="3">
        <f t="shared" si="0"/>
        <v>1.68505972286206E-3</v>
      </c>
      <c r="D16" s="3">
        <v>1.6100000000000001E-3</v>
      </c>
      <c r="E16" s="3">
        <f t="shared" si="1"/>
        <v>1.68505972286206E-3</v>
      </c>
      <c r="F16" s="10">
        <f t="shared" si="2"/>
        <v>597690.68369917269</v>
      </c>
    </row>
    <row r="17" spans="1:6" x14ac:dyDescent="0.25">
      <c r="A17" t="s">
        <v>15</v>
      </c>
      <c r="B17" s="7">
        <f>('2024-25'!B17*AVERAGE(('2018-19'!B17/'2017-18'!B17),('2017-18'!B17/'2016-17'!B17),('2016-17'!B17/'2015-16'!B17)))</f>
        <v>5196.1449789708722</v>
      </c>
      <c r="C17" s="3">
        <f t="shared" si="0"/>
        <v>1.2023518160333513E-3</v>
      </c>
      <c r="D17" s="3">
        <v>9.5E-4</v>
      </c>
      <c r="E17" s="3">
        <f t="shared" si="1"/>
        <v>1.2023518160333513E-3</v>
      </c>
      <c r="F17" s="10">
        <f t="shared" si="2"/>
        <v>426474.18914702971</v>
      </c>
    </row>
    <row r="18" spans="1:6" x14ac:dyDescent="0.25">
      <c r="A18" t="s">
        <v>16</v>
      </c>
      <c r="B18" s="7">
        <f>('2024-25'!B18*AVERAGE(('2018-19'!B18/'2017-18'!B18),('2017-18'!B18/'2016-17'!B18),('2016-17'!B18/'2015-16'!B18)))</f>
        <v>239360.26070259456</v>
      </c>
      <c r="C18" s="3">
        <f t="shared" si="0"/>
        <v>5.538629990246742E-2</v>
      </c>
      <c r="D18" s="3">
        <v>5.3920000000000003E-2</v>
      </c>
      <c r="E18" s="3">
        <f t="shared" si="1"/>
        <v>5.538629990246742E-2</v>
      </c>
      <c r="F18" s="10">
        <f t="shared" si="2"/>
        <v>19645520.575405195</v>
      </c>
    </row>
    <row r="19" spans="1:6" x14ac:dyDescent="0.25">
      <c r="A19" t="s">
        <v>17</v>
      </c>
      <c r="B19" s="7">
        <f>('2024-25'!B19*AVERAGE(('2018-19'!B19/'2017-18'!B19),('2017-18'!B19/'2016-17'!B19),('2016-17'!B19/'2015-16'!B19)))</f>
        <v>74568.170032681126</v>
      </c>
      <c r="C19" s="3">
        <f t="shared" si="0"/>
        <v>1.7254556025654816E-2</v>
      </c>
      <c r="D19" s="3">
        <v>1.6650000000000002E-2</v>
      </c>
      <c r="E19" s="3">
        <f t="shared" si="1"/>
        <v>1.7254556025654816E-2</v>
      </c>
      <c r="F19" s="10">
        <f t="shared" si="2"/>
        <v>6120191.0222997628</v>
      </c>
    </row>
    <row r="20" spans="1:6" x14ac:dyDescent="0.25">
      <c r="A20" t="s">
        <v>18</v>
      </c>
      <c r="B20" s="7">
        <f>('2024-25'!B20*AVERAGE(('2018-19'!B20/'2017-18'!B20),('2017-18'!B20/'2016-17'!B20),('2016-17'!B20/'2015-16'!B20)))</f>
        <v>17765.745404523383</v>
      </c>
      <c r="C20" s="3">
        <f t="shared" si="0"/>
        <v>4.1108699500808513E-3</v>
      </c>
      <c r="D20" s="3">
        <v>4.13E-3</v>
      </c>
      <c r="E20" s="3">
        <f t="shared" si="1"/>
        <v>4.1108699500808513E-3</v>
      </c>
      <c r="F20" s="10">
        <f t="shared" si="2"/>
        <v>1458125.5712936779</v>
      </c>
    </row>
    <row r="21" spans="1:6" x14ac:dyDescent="0.25">
      <c r="A21" t="s">
        <v>19</v>
      </c>
      <c r="B21" s="7">
        <f>('2024-25'!B21*AVERAGE(('2018-19'!B21/'2017-18'!B21),('2017-18'!B21/'2016-17'!B21),('2016-17'!B21/'2015-16'!B21)))</f>
        <v>2470.7651499885283</v>
      </c>
      <c r="C21" s="3">
        <f t="shared" si="0"/>
        <v>5.717178749059834E-4</v>
      </c>
      <c r="D21" s="3">
        <v>6.8000000000000005E-4</v>
      </c>
      <c r="E21" s="3">
        <f t="shared" si="1"/>
        <v>5.717178749059834E-4</v>
      </c>
      <c r="F21" s="10">
        <f t="shared" si="2"/>
        <v>202788.33022915231</v>
      </c>
    </row>
    <row r="22" spans="1:6" x14ac:dyDescent="0.25">
      <c r="A22" t="s">
        <v>20</v>
      </c>
      <c r="B22" s="7">
        <f>('2024-25'!B22*AVERAGE(('2018-19'!B22/'2017-18'!B22),('2017-18'!B22/'2016-17'!B22),('2016-17'!B22/'2015-16'!B22)))</f>
        <v>12788.820992202582</v>
      </c>
      <c r="C22" s="3">
        <f t="shared" si="0"/>
        <v>2.9592442487903141E-3</v>
      </c>
      <c r="D22" s="3">
        <v>2.3700000000000001E-3</v>
      </c>
      <c r="E22" s="3">
        <f t="shared" si="1"/>
        <v>2.9592442487903141E-3</v>
      </c>
      <c r="F22" s="10">
        <f t="shared" si="2"/>
        <v>1049643.9350459245</v>
      </c>
    </row>
    <row r="23" spans="1:6" x14ac:dyDescent="0.25">
      <c r="A23" t="s">
        <v>21</v>
      </c>
      <c r="B23" s="7">
        <f>('2024-25'!B23*AVERAGE(('2018-19'!B23/'2017-18'!B23),('2017-18'!B23/'2016-17'!B23),('2016-17'!B23/'2015-16'!B23)))</f>
        <v>4105.919163670711</v>
      </c>
      <c r="C23" s="3">
        <f t="shared" si="0"/>
        <v>9.5008114340631306E-4</v>
      </c>
      <c r="D23" s="3">
        <v>7.2999999999999996E-4</v>
      </c>
      <c r="E23" s="3">
        <f t="shared" si="1"/>
        <v>9.5008114340631306E-4</v>
      </c>
      <c r="F23" s="10">
        <f t="shared" si="2"/>
        <v>336993.78156621923</v>
      </c>
    </row>
    <row r="24" spans="1:6" x14ac:dyDescent="0.25">
      <c r="A24" t="s">
        <v>22</v>
      </c>
      <c r="B24" s="7">
        <f>('2024-25'!B24*AVERAGE(('2018-19'!B24/'2017-18'!B24),('2017-18'!B24/'2016-17'!B24),('2016-17'!B24/'2015-16'!B24)))</f>
        <v>445.54435819423043</v>
      </c>
      <c r="C24" s="3">
        <f t="shared" si="0"/>
        <v>1.0309586633288007E-4</v>
      </c>
      <c r="D24" s="3">
        <v>5.6999999999999998E-4</v>
      </c>
      <c r="E24" s="3">
        <f t="shared" si="1"/>
        <v>1.0309586633288007E-4</v>
      </c>
      <c r="F24" s="10">
        <f t="shared" si="2"/>
        <v>36568.103788272558</v>
      </c>
    </row>
    <row r="25" spans="1:6" x14ac:dyDescent="0.25">
      <c r="A25" t="s">
        <v>23</v>
      </c>
      <c r="B25" s="7">
        <f>('2024-25'!B25*AVERAGE(('2018-19'!B25/'2017-18'!B25),('2017-18'!B25/'2016-17'!B25),('2016-17'!B25/'2015-16'!B25)))</f>
        <v>2457.6598139986586</v>
      </c>
      <c r="C25" s="3">
        <f t="shared" si="0"/>
        <v>5.6868539128766295E-4</v>
      </c>
      <c r="D25" s="3">
        <v>9.3000000000000005E-4</v>
      </c>
      <c r="E25" s="3">
        <f t="shared" si="1"/>
        <v>5.6868539128766295E-4</v>
      </c>
      <c r="F25" s="10">
        <f t="shared" si="2"/>
        <v>201712.70828973406</v>
      </c>
    </row>
    <row r="26" spans="1:6" x14ac:dyDescent="0.25">
      <c r="A26" t="s">
        <v>24</v>
      </c>
      <c r="B26" s="7">
        <f>('2024-25'!B26*AVERAGE(('2018-19'!B26/'2017-18'!B26),('2017-18'!B26/'2016-17'!B26),('2016-17'!B26/'2015-16'!B26)))</f>
        <v>3777.9476568924115</v>
      </c>
      <c r="C26" s="3">
        <f t="shared" si="0"/>
        <v>8.7419081733227343E-4</v>
      </c>
      <c r="D26" s="3">
        <v>8.5999999999999998E-4</v>
      </c>
      <c r="E26" s="3">
        <f t="shared" si="1"/>
        <v>8.7419081733227343E-4</v>
      </c>
      <c r="F26" s="10">
        <f t="shared" si="2"/>
        <v>310075.4829077574</v>
      </c>
    </row>
    <row r="27" spans="1:6" x14ac:dyDescent="0.25">
      <c r="A27" t="s">
        <v>25</v>
      </c>
      <c r="B27" s="7">
        <f>('2024-25'!B27*AVERAGE(('2018-19'!B27/'2017-18'!B27),('2017-18'!B27/'2016-17'!B27),('2016-17'!B27/'2015-16'!B27)))</f>
        <v>7217.4111518365289</v>
      </c>
      <c r="C27" s="3">
        <f t="shared" si="0"/>
        <v>1.6700587532853476E-3</v>
      </c>
      <c r="D27" s="3">
        <v>1.33E-3</v>
      </c>
      <c r="E27" s="3">
        <f t="shared" si="1"/>
        <v>1.6700587532853476E-3</v>
      </c>
      <c r="F27" s="10">
        <f t="shared" si="2"/>
        <v>592369.83979031281</v>
      </c>
    </row>
    <row r="28" spans="1:6" x14ac:dyDescent="0.25">
      <c r="A28" t="s">
        <v>26</v>
      </c>
      <c r="B28" s="7">
        <f>('2024-25'!B28*AVERAGE(('2018-19'!B28/'2017-18'!B28),('2017-18'!B28/'2016-17'!B28),('2016-17'!B28/'2015-16'!B28)))</f>
        <v>15255.600552733065</v>
      </c>
      <c r="C28" s="3">
        <f t="shared" si="0"/>
        <v>3.530039886010044E-3</v>
      </c>
      <c r="D28" s="3">
        <v>1.97E-3</v>
      </c>
      <c r="E28" s="3">
        <f t="shared" si="1"/>
        <v>3.530039886010044E-3</v>
      </c>
      <c r="F28" s="10">
        <f t="shared" si="2"/>
        <v>1252105.1475677625</v>
      </c>
    </row>
    <row r="29" spans="1:6" x14ac:dyDescent="0.25">
      <c r="A29" t="s">
        <v>27</v>
      </c>
      <c r="B29" s="7">
        <f>('2024-25'!B29*AVERAGE(('2018-19'!B29/'2017-18'!B29),('2017-18'!B29/'2016-17'!B29),('2016-17'!B29/'2015-16'!B29)))</f>
        <v>42803.794819640592</v>
      </c>
      <c r="C29" s="3">
        <f t="shared" si="0"/>
        <v>9.904500479258534E-3</v>
      </c>
      <c r="D29" s="3">
        <v>7.1999999999999998E-3</v>
      </c>
      <c r="E29" s="3">
        <f t="shared" si="1"/>
        <v>9.904500479258534E-3</v>
      </c>
      <c r="F29" s="10">
        <f t="shared" si="2"/>
        <v>3513126.3199930019</v>
      </c>
    </row>
    <row r="30" spans="1:6" x14ac:dyDescent="0.25">
      <c r="A30" t="s">
        <v>28</v>
      </c>
      <c r="B30" s="7">
        <f>('2024-25'!B30*AVERAGE(('2018-19'!B30/'2017-18'!B30),('2017-18'!B30/'2016-17'!B30),('2016-17'!B30/'2015-16'!B30)))</f>
        <v>24282.457082930741</v>
      </c>
      <c r="C30" s="3">
        <f t="shared" si="0"/>
        <v>5.6187917176237353E-3</v>
      </c>
      <c r="D30" s="3">
        <v>4.8300000000000001E-3</v>
      </c>
      <c r="E30" s="3">
        <f t="shared" si="1"/>
        <v>5.6187917176237353E-3</v>
      </c>
      <c r="F30" s="10">
        <f t="shared" si="2"/>
        <v>1992985.422241139</v>
      </c>
    </row>
    <row r="31" spans="1:6" x14ac:dyDescent="0.25">
      <c r="A31" t="s">
        <v>29</v>
      </c>
      <c r="B31" s="7">
        <f>('2024-25'!B31*AVERAGE(('2018-19'!B31/'2017-18'!B31),('2017-18'!B31/'2016-17'!B31),('2016-17'!B31/'2015-16'!B31)))</f>
        <v>302663.78546826646</v>
      </c>
      <c r="C31" s="3">
        <f t="shared" si="0"/>
        <v>7.0034295343578551E-2</v>
      </c>
      <c r="D31" s="3">
        <v>6.905E-2</v>
      </c>
      <c r="E31" s="3">
        <f t="shared" si="1"/>
        <v>7.0034295343578551E-2</v>
      </c>
      <c r="F31" s="10">
        <f t="shared" si="2"/>
        <v>24841164.558367312</v>
      </c>
    </row>
    <row r="32" spans="1:6" x14ac:dyDescent="0.25">
      <c r="A32" t="s">
        <v>30</v>
      </c>
      <c r="B32" s="7">
        <f>('2024-25'!B32*AVERAGE(('2018-19'!B32/'2017-18'!B32),('2017-18'!B32/'2016-17'!B32),('2016-17'!B32/'2015-16'!B32)))</f>
        <v>4844.7510397009346</v>
      </c>
      <c r="C32" s="3">
        <f t="shared" si="0"/>
        <v>1.1210417019518154E-3</v>
      </c>
      <c r="D32" s="3">
        <v>1E-3</v>
      </c>
      <c r="E32" s="3">
        <f t="shared" si="1"/>
        <v>1.1210417019518154E-3</v>
      </c>
      <c r="F32" s="10">
        <f t="shared" si="2"/>
        <v>397633.4916823089</v>
      </c>
    </row>
    <row r="33" spans="1:6" x14ac:dyDescent="0.25">
      <c r="A33" t="s">
        <v>31</v>
      </c>
      <c r="B33" s="7">
        <f>('2024-25'!B33*AVERAGE(('2018-19'!B33/'2017-18'!B33),('2017-18'!B33/'2016-17'!B33),('2016-17'!B33/'2015-16'!B33)))</f>
        <v>27136.211444327633</v>
      </c>
      <c r="C33" s="3">
        <f t="shared" si="0"/>
        <v>6.2791306328820662E-3</v>
      </c>
      <c r="D33" s="3">
        <v>3.8400000000000001E-3</v>
      </c>
      <c r="E33" s="3">
        <f t="shared" si="1"/>
        <v>6.2791306328820662E-3</v>
      </c>
      <c r="F33" s="10">
        <f t="shared" si="2"/>
        <v>2227207.6354832686</v>
      </c>
    </row>
    <row r="34" spans="1:6" x14ac:dyDescent="0.25">
      <c r="A34" t="s">
        <v>32</v>
      </c>
      <c r="B34" s="7">
        <f>('2024-25'!B34*AVERAGE(('2018-19'!B34/'2017-18'!B34),('2017-18'!B34/'2016-17'!B34),('2016-17'!B34/'2015-16'!B34)))</f>
        <v>11077.539310089436</v>
      </c>
      <c r="C34" s="3">
        <f t="shared" si="0"/>
        <v>2.5632655671791512E-3</v>
      </c>
      <c r="D34" s="3">
        <v>2.3900000000000002E-3</v>
      </c>
      <c r="E34" s="3">
        <f t="shared" si="1"/>
        <v>2.5632655671791512E-3</v>
      </c>
      <c r="F34" s="10">
        <f t="shared" si="2"/>
        <v>909190.29667844495</v>
      </c>
    </row>
    <row r="35" spans="1:6" x14ac:dyDescent="0.25">
      <c r="A35" t="s">
        <v>33</v>
      </c>
      <c r="B35" s="7">
        <f>('2024-25'!B35*AVERAGE(('2018-19'!B35/'2017-18'!B35),('2017-18'!B35/'2016-17'!B35),('2016-17'!B35/'2015-16'!B35)))</f>
        <v>2790.9936717502324</v>
      </c>
      <c r="C35" s="3">
        <f t="shared" si="0"/>
        <v>6.458165280890817E-4</v>
      </c>
      <c r="D35" s="3">
        <v>8.3000000000000001E-4</v>
      </c>
      <c r="E35" s="3">
        <f t="shared" si="1"/>
        <v>6.458165280890817E-4</v>
      </c>
      <c r="F35" s="10">
        <f t="shared" si="2"/>
        <v>229071.12251319728</v>
      </c>
    </row>
    <row r="36" spans="1:6" x14ac:dyDescent="0.25">
      <c r="A36" t="s">
        <v>34</v>
      </c>
      <c r="B36" s="7">
        <f>('2024-25'!B36*AVERAGE(('2018-19'!B36/'2017-18'!B36),('2017-18'!B36/'2016-17'!B36),('2016-17'!B36/'2015-16'!B36)))</f>
        <v>1585.5615464388343</v>
      </c>
      <c r="C36" s="3">
        <f t="shared" si="0"/>
        <v>3.668879164281817E-4</v>
      </c>
      <c r="D36" s="3">
        <v>1.6000000000000001E-4</v>
      </c>
      <c r="E36" s="3">
        <f t="shared" si="1"/>
        <v>3.668879164281817E-4</v>
      </c>
      <c r="F36" s="10">
        <f t="shared" si="2"/>
        <v>130135.14395707606</v>
      </c>
    </row>
    <row r="37" spans="1:6" x14ac:dyDescent="0.25">
      <c r="A37" t="s">
        <v>35</v>
      </c>
      <c r="B37" s="7">
        <f>('2024-25'!B37*AVERAGE(('2018-19'!B37/'2017-18'!B37),('2017-18'!B37/'2016-17'!B37),('2016-17'!B37/'2015-16'!B37)))</f>
        <v>63771.315602521208</v>
      </c>
      <c r="C37" s="3">
        <f t="shared" si="0"/>
        <v>1.4756238987910885E-2</v>
      </c>
      <c r="D37" s="3">
        <v>1.4760000000000001E-2</v>
      </c>
      <c r="E37" s="3">
        <f t="shared" si="1"/>
        <v>1.4756238987910885E-2</v>
      </c>
      <c r="F37" s="10">
        <f t="shared" si="2"/>
        <v>5234037.9690119904</v>
      </c>
    </row>
    <row r="38" spans="1:6" x14ac:dyDescent="0.25">
      <c r="A38" t="s">
        <v>36</v>
      </c>
      <c r="B38" s="7">
        <f>('2024-25'!B38*AVERAGE(('2018-19'!B38/'2017-18'!B38),('2017-18'!B38/'2016-17'!B38),('2016-17'!B38/'2015-16'!B38)))</f>
        <v>127604.92930918316</v>
      </c>
      <c r="C38" s="3">
        <f t="shared" si="0"/>
        <v>2.9526893323921603E-2</v>
      </c>
      <c r="D38" s="3">
        <v>2.6509999999999999E-2</v>
      </c>
      <c r="E38" s="3">
        <f t="shared" si="1"/>
        <v>2.9526893323921603E-2</v>
      </c>
      <c r="F38" s="10">
        <f t="shared" si="2"/>
        <v>10473189.061994992</v>
      </c>
    </row>
    <row r="39" spans="1:6" x14ac:dyDescent="0.25">
      <c r="A39" t="s">
        <v>37</v>
      </c>
      <c r="B39" s="7">
        <f>('2024-25'!B39*AVERAGE(('2018-19'!B39/'2017-18'!B39),('2017-18'!B39/'2016-17'!B39),('2016-17'!B39/'2015-16'!B39)))</f>
        <v>44683.034523962182</v>
      </c>
      <c r="C39" s="3">
        <f t="shared" si="0"/>
        <v>1.0339343479289789E-2</v>
      </c>
      <c r="D39" s="3">
        <v>8.9899999999999997E-3</v>
      </c>
      <c r="E39" s="3">
        <f t="shared" si="1"/>
        <v>1.0339343479289789E-2</v>
      </c>
      <c r="F39" s="10">
        <f t="shared" si="2"/>
        <v>3667365.1321040881</v>
      </c>
    </row>
    <row r="40" spans="1:6" x14ac:dyDescent="0.25">
      <c r="A40" t="s">
        <v>38</v>
      </c>
      <c r="B40" s="7">
        <f>('2024-25'!B40*AVERAGE(('2018-19'!B40/'2017-18'!B40),('2017-18'!B40/'2016-17'!B40),('2016-17'!B40/'2015-16'!B40)))</f>
        <v>10403.746708872652</v>
      </c>
      <c r="C40" s="3">
        <f t="shared" si="0"/>
        <v>2.4073546445660394E-3</v>
      </c>
      <c r="D40" s="3">
        <v>2.5100000000000001E-3</v>
      </c>
      <c r="E40" s="3">
        <f t="shared" si="1"/>
        <v>2.4073546445660394E-3</v>
      </c>
      <c r="F40" s="10">
        <f t="shared" si="2"/>
        <v>853888.69242757419</v>
      </c>
    </row>
    <row r="41" spans="1:6" x14ac:dyDescent="0.25">
      <c r="A41" t="s">
        <v>39</v>
      </c>
      <c r="B41" s="7">
        <f>('2024-25'!B41*AVERAGE(('2018-19'!B41/'2017-18'!B41),('2017-18'!B41/'2016-17'!B41),('2016-17'!B41/'2015-16'!B41)))</f>
        <v>1642.6857674291348</v>
      </c>
      <c r="C41" s="3">
        <f t="shared" si="0"/>
        <v>3.8010606394430076E-4</v>
      </c>
      <c r="D41" s="3">
        <v>4.6999999999999999E-4</v>
      </c>
      <c r="E41" s="3">
        <f t="shared" si="1"/>
        <v>3.8010606394430076E-4</v>
      </c>
      <c r="F41" s="10">
        <f t="shared" si="2"/>
        <v>134823.62088104349</v>
      </c>
    </row>
    <row r="42" spans="1:6" x14ac:dyDescent="0.25">
      <c r="A42" t="s">
        <v>40</v>
      </c>
      <c r="B42" s="7">
        <f>('2024-25'!B42*AVERAGE(('2018-19'!B42/'2017-18'!B42),('2017-18'!B42/'2016-17'!B42),('2016-17'!B42/'2015-16'!B42)))</f>
        <v>4450.8966116245756</v>
      </c>
      <c r="C42" s="3">
        <f t="shared" si="0"/>
        <v>1.0299065260152545E-3</v>
      </c>
      <c r="D42" s="3">
        <v>1E-3</v>
      </c>
      <c r="E42" s="3">
        <f t="shared" si="1"/>
        <v>1.0299065260152545E-3</v>
      </c>
      <c r="F42" s="10">
        <f t="shared" si="2"/>
        <v>365307.84477761079</v>
      </c>
    </row>
    <row r="43" spans="1:6" x14ac:dyDescent="0.25">
      <c r="A43" t="s">
        <v>41</v>
      </c>
      <c r="B43" s="7">
        <f>('2024-25'!B43*AVERAGE(('2018-19'!B43/'2017-18'!B43),('2017-18'!B43/'2016-17'!B43),('2016-17'!B43/'2015-16'!B43)))</f>
        <v>52038.214528907956</v>
      </c>
      <c r="C43" s="3">
        <f t="shared" si="0"/>
        <v>1.2041280987190166E-2</v>
      </c>
      <c r="D43" s="3">
        <v>1.6469999999999999E-2</v>
      </c>
      <c r="E43" s="3">
        <f t="shared" si="1"/>
        <v>1.2041280987190166E-2</v>
      </c>
      <c r="F43" s="10">
        <f t="shared" si="2"/>
        <v>4271042.3661563518</v>
      </c>
    </row>
    <row r="44" spans="1:6" x14ac:dyDescent="0.25">
      <c r="A44" t="s">
        <v>42</v>
      </c>
      <c r="B44" s="7">
        <f>('2024-25'!B44*AVERAGE(('2018-19'!B44/'2017-18'!B44),('2017-18'!B44/'2016-17'!B44),('2016-17'!B44/'2015-16'!B44)))</f>
        <v>81745.723081193253</v>
      </c>
      <c r="C44" s="3">
        <f t="shared" si="0"/>
        <v>1.8915391890989636E-2</v>
      </c>
      <c r="D44" s="3">
        <v>1.6879999999999999E-2</v>
      </c>
      <c r="E44" s="3">
        <f t="shared" si="1"/>
        <v>1.8915391890989636E-2</v>
      </c>
      <c r="F44" s="10">
        <f t="shared" si="2"/>
        <v>6709289.5037340242</v>
      </c>
    </row>
    <row r="45" spans="1:6" x14ac:dyDescent="0.25">
      <c r="A45" t="s">
        <v>43</v>
      </c>
      <c r="B45" s="7">
        <f>('2024-25'!B45*AVERAGE(('2018-19'!B45/'2017-18'!B45),('2017-18'!B45/'2016-17'!B45),('2016-17'!B45/'2015-16'!B45)))</f>
        <v>21277.745528448486</v>
      </c>
      <c r="C45" s="3">
        <f t="shared" si="0"/>
        <v>4.9235223575868148E-3</v>
      </c>
      <c r="D45" s="3">
        <v>4.4999999999999997E-3</v>
      </c>
      <c r="E45" s="3">
        <f t="shared" si="1"/>
        <v>4.9235223575868148E-3</v>
      </c>
      <c r="F45" s="10">
        <f t="shared" si="2"/>
        <v>1746373.3802360431</v>
      </c>
    </row>
    <row r="46" spans="1:6" x14ac:dyDescent="0.25">
      <c r="A46" t="s">
        <v>44</v>
      </c>
      <c r="B46" s="7">
        <f>('2024-25'!B46*AVERAGE(('2018-19'!B46/'2017-18'!B46),('2017-18'!B46/'2016-17'!B46),('2016-17'!B46/'2015-16'!B46)))</f>
        <v>9226.089872868617</v>
      </c>
      <c r="C46" s="3">
        <f t="shared" si="0"/>
        <v>2.1348530417116133E-3</v>
      </c>
      <c r="D46" s="3">
        <v>3.13E-3</v>
      </c>
      <c r="E46" s="3">
        <f t="shared" si="1"/>
        <v>2.1348530417116133E-3</v>
      </c>
      <c r="F46" s="10">
        <f t="shared" si="2"/>
        <v>757232.37389510917</v>
      </c>
    </row>
    <row r="47" spans="1:6" x14ac:dyDescent="0.25">
      <c r="A47" t="s">
        <v>45</v>
      </c>
      <c r="B47" s="7">
        <f>('2024-25'!B47*AVERAGE(('2018-19'!B47/'2017-18'!B47),('2017-18'!B47/'2016-17'!B47),('2016-17'!B47/'2015-16'!B47)))</f>
        <v>12478.489240266448</v>
      </c>
      <c r="C47" s="3">
        <f t="shared" si="0"/>
        <v>2.8874356393263183E-3</v>
      </c>
      <c r="D47" s="3">
        <v>2.5400000000000002E-3</v>
      </c>
      <c r="E47" s="3">
        <f t="shared" si="1"/>
        <v>2.8874356393263183E-3</v>
      </c>
      <c r="F47" s="10">
        <f t="shared" si="2"/>
        <v>1024173.4212690451</v>
      </c>
    </row>
    <row r="48" spans="1:6" x14ac:dyDescent="0.25">
      <c r="A48" t="s">
        <v>46</v>
      </c>
      <c r="B48" s="7">
        <f>('2024-25'!B48*AVERAGE(('2018-19'!B48/'2017-18'!B48),('2017-18'!B48/'2016-17'!B48),('2016-17'!B48/'2015-16'!B48)))</f>
        <v>34672.94163173448</v>
      </c>
      <c r="C48" s="3">
        <f t="shared" si="0"/>
        <v>8.0230775905700616E-3</v>
      </c>
      <c r="D48" s="3">
        <v>6.28E-3</v>
      </c>
      <c r="E48" s="3">
        <f t="shared" si="1"/>
        <v>8.0230775905700616E-3</v>
      </c>
      <c r="F48" s="10">
        <f t="shared" si="2"/>
        <v>2845785.6213752008</v>
      </c>
    </row>
    <row r="49" spans="1:6" x14ac:dyDescent="0.25">
      <c r="A49" t="s">
        <v>47</v>
      </c>
      <c r="B49" s="7">
        <f>('2024-25'!B49*AVERAGE(('2018-19'!B49/'2017-18'!B49),('2017-18'!B49/'2016-17'!B49),('2016-17'!B49/'2015-16'!B49)))</f>
        <v>12137.322027291359</v>
      </c>
      <c r="C49" s="3">
        <f t="shared" si="0"/>
        <v>2.8084919185964786E-3</v>
      </c>
      <c r="D49" s="3">
        <v>2.2699999999999999E-3</v>
      </c>
      <c r="E49" s="3">
        <f t="shared" si="1"/>
        <v>2.8084919185964786E-3</v>
      </c>
      <c r="F49" s="10">
        <f t="shared" si="2"/>
        <v>996172.08352617093</v>
      </c>
    </row>
    <row r="50" spans="1:6" x14ac:dyDescent="0.25">
      <c r="A50" t="s">
        <v>48</v>
      </c>
      <c r="B50" s="7">
        <f>('2024-25'!B50*AVERAGE(('2018-19'!B50/'2017-18'!B50),('2017-18'!B50/'2016-17'!B50),('2016-17'!B50/'2015-16'!B50)))</f>
        <v>301762.34015355335</v>
      </c>
      <c r="C50" s="3">
        <f t="shared" si="0"/>
        <v>6.9825707166076487E-2</v>
      </c>
      <c r="D50" s="3">
        <v>6.6650000000000001E-2</v>
      </c>
      <c r="E50" s="3">
        <f t="shared" si="1"/>
        <v>6.9825707166076487E-2</v>
      </c>
      <c r="F50" s="10">
        <f t="shared" si="2"/>
        <v>24767178.33180733</v>
      </c>
    </row>
    <row r="51" spans="1:6" x14ac:dyDescent="0.25">
      <c r="A51" t="s">
        <v>49</v>
      </c>
      <c r="B51" s="7">
        <f>('2024-25'!B51*AVERAGE(('2018-19'!B51/'2017-18'!B51),('2017-18'!B51/'2016-17'!B51),('2016-17'!B51/'2015-16'!B51)))</f>
        <v>125839.61267051086</v>
      </c>
      <c r="C51" s="3">
        <f t="shared" si="0"/>
        <v>2.9118411329102069E-2</v>
      </c>
      <c r="D51" s="3">
        <v>1.4919999999999999E-2</v>
      </c>
      <c r="E51" s="3">
        <f t="shared" si="1"/>
        <v>2.9118411329102069E-2</v>
      </c>
      <c r="F51" s="10">
        <f t="shared" si="2"/>
        <v>10328300.498432504</v>
      </c>
    </row>
    <row r="52" spans="1:6" x14ac:dyDescent="0.25">
      <c r="A52" t="s">
        <v>50</v>
      </c>
      <c r="B52" s="7">
        <f>('2024-25'!B52*AVERAGE(('2018-19'!B52/'2017-18'!B52),('2017-18'!B52/'2016-17'!B52),('2016-17'!B52/'2015-16'!B52)))</f>
        <v>267801.77478149696</v>
      </c>
      <c r="C52" s="3">
        <f t="shared" si="0"/>
        <v>6.196746848839077E-2</v>
      </c>
      <c r="D52" s="3">
        <v>5.9859999999999997E-2</v>
      </c>
      <c r="E52" s="3">
        <f t="shared" si="1"/>
        <v>6.196746848839077E-2</v>
      </c>
      <c r="F52" s="10">
        <f t="shared" si="2"/>
        <v>21979861.072832204</v>
      </c>
    </row>
    <row r="53" spans="1:6" x14ac:dyDescent="0.25">
      <c r="A53" t="s">
        <v>51</v>
      </c>
      <c r="B53" s="7">
        <f>('2024-25'!B53*AVERAGE(('2018-19'!B53/'2017-18'!B53),('2017-18'!B53/'2016-17'!B53),('2016-17'!B53/'2015-16'!B53)))</f>
        <v>105913.46395316272</v>
      </c>
      <c r="C53" s="3">
        <f t="shared" si="0"/>
        <v>2.4507639075091701E-2</v>
      </c>
      <c r="D53" s="3">
        <v>2.256E-2</v>
      </c>
      <c r="E53" s="3">
        <f t="shared" si="1"/>
        <v>2.4507639075091701E-2</v>
      </c>
      <c r="F53" s="10">
        <f t="shared" si="2"/>
        <v>8692859.5799350273</v>
      </c>
    </row>
    <row r="54" spans="1:6" x14ac:dyDescent="0.25">
      <c r="A54" t="s">
        <v>52</v>
      </c>
      <c r="B54" s="7">
        <f>('2024-25'!B54*AVERAGE(('2018-19'!B54/'2017-18'!B54),('2017-18'!B54/'2016-17'!B54),('2016-17'!B54/'2015-16'!B54)))</f>
        <v>148696.88094230535</v>
      </c>
      <c r="C54" s="3">
        <f t="shared" si="0"/>
        <v>3.4407424266073024E-2</v>
      </c>
      <c r="D54" s="3">
        <v>6.2390000000000001E-2</v>
      </c>
      <c r="E54" s="3">
        <f t="shared" si="1"/>
        <v>3.4407424266073024E-2</v>
      </c>
      <c r="F54" s="10">
        <f t="shared" si="2"/>
        <v>12204313.387176102</v>
      </c>
    </row>
    <row r="55" spans="1:6" x14ac:dyDescent="0.25">
      <c r="A55" t="s">
        <v>53</v>
      </c>
      <c r="B55" s="7">
        <f>('2024-25'!B55*AVERAGE(('2018-19'!B55/'2017-18'!B55),('2017-18'!B55/'2016-17'!B55),('2016-17'!B55/'2015-16'!B55)))</f>
        <v>201480.95466652286</v>
      </c>
      <c r="C55" s="3">
        <f t="shared" si="0"/>
        <v>4.6621291884624508E-2</v>
      </c>
      <c r="D55" s="3">
        <v>3.4419999999999999E-2</v>
      </c>
      <c r="E55" s="3">
        <f t="shared" si="1"/>
        <v>4.6621291884624508E-2</v>
      </c>
      <c r="F55" s="10">
        <f t="shared" si="2"/>
        <v>16536572.231476313</v>
      </c>
    </row>
    <row r="56" spans="1:6" x14ac:dyDescent="0.25">
      <c r="A56" t="s">
        <v>54</v>
      </c>
      <c r="B56" s="7">
        <f>('2024-25'!B56*AVERAGE(('2018-19'!B56/'2017-18'!B56),('2017-18'!B56/'2016-17'!B56),('2016-17'!B56/'2015-16'!B56)))</f>
        <v>23117.82103792674</v>
      </c>
      <c r="C56" s="3">
        <f t="shared" si="0"/>
        <v>5.3493030352648758E-3</v>
      </c>
      <c r="D56" s="3">
        <v>5.1000000000000004E-3</v>
      </c>
      <c r="E56" s="3">
        <f t="shared" si="1"/>
        <v>5.3493030352648758E-3</v>
      </c>
      <c r="F56" s="10">
        <f t="shared" si="2"/>
        <v>1897397.7866084515</v>
      </c>
    </row>
    <row r="57" spans="1:6" x14ac:dyDescent="0.25">
      <c r="A57" t="s">
        <v>55</v>
      </c>
      <c r="B57" s="7">
        <f>('2024-25'!B57*AVERAGE(('2018-19'!B57/'2017-18'!B57),('2017-18'!B57/'2016-17'!B57),('2016-17'!B57/'2015-16'!B57)))</f>
        <v>21286.760182454298</v>
      </c>
      <c r="C57" s="3">
        <f t="shared" si="0"/>
        <v>4.9256082858391377E-3</v>
      </c>
      <c r="D57" s="3">
        <v>4.47E-3</v>
      </c>
      <c r="E57" s="3">
        <f t="shared" si="1"/>
        <v>4.9256082858391377E-3</v>
      </c>
      <c r="F57" s="10">
        <f t="shared" si="2"/>
        <v>1747113.2589871422</v>
      </c>
    </row>
    <row r="58" spans="1:6" x14ac:dyDescent="0.25">
      <c r="A58" t="s">
        <v>56</v>
      </c>
      <c r="B58" s="7">
        <f>('2024-25'!B58*AVERAGE(('2018-19'!B58/'2017-18'!B58),('2017-18'!B58/'2016-17'!B58),('2016-17'!B58/'2015-16'!B58)))</f>
        <v>77448.406542221725</v>
      </c>
      <c r="C58" s="3">
        <f t="shared" si="0"/>
        <v>1.7921022725846385E-2</v>
      </c>
      <c r="D58" s="3">
        <v>1.137E-2</v>
      </c>
      <c r="E58" s="3">
        <f t="shared" si="1"/>
        <v>1.7921022725846385E-2</v>
      </c>
      <c r="F58" s="10">
        <f t="shared" si="2"/>
        <v>6356586.7608577125</v>
      </c>
    </row>
    <row r="59" spans="1:6" x14ac:dyDescent="0.25">
      <c r="A59" t="s">
        <v>57</v>
      </c>
      <c r="B59" s="7">
        <f>('2024-25'!B59*AVERAGE(('2018-19'!B59/'2017-18'!B59),('2017-18'!B59/'2016-17'!B59),('2016-17'!B59/'2015-16'!B59)))</f>
        <v>29589.819072166556</v>
      </c>
      <c r="C59" s="3">
        <f t="shared" si="0"/>
        <v>6.8468783764697935E-3</v>
      </c>
      <c r="D59" s="3">
        <v>8.1700000000000002E-3</v>
      </c>
      <c r="E59" s="3">
        <f t="shared" si="1"/>
        <v>6.8468783764697935E-3</v>
      </c>
      <c r="F59" s="10">
        <f t="shared" si="2"/>
        <v>2428587.760133836</v>
      </c>
    </row>
    <row r="60" spans="1:6" x14ac:dyDescent="0.25">
      <c r="A60" t="s">
        <v>58</v>
      </c>
      <c r="B60" s="7">
        <f>('2024-25'!B60*AVERAGE(('2018-19'!B60/'2017-18'!B60),('2017-18'!B60/'2016-17'!B60),('2016-17'!B60/'2015-16'!B60)))</f>
        <v>38988.563335656276</v>
      </c>
      <c r="C60" s="3">
        <f t="shared" si="0"/>
        <v>9.0216824435953528E-3</v>
      </c>
      <c r="D60" s="3">
        <v>1.0529999999999999E-2</v>
      </c>
      <c r="E60" s="3">
        <f t="shared" si="1"/>
        <v>9.0216824435953528E-3</v>
      </c>
      <c r="F60" s="10">
        <f t="shared" si="2"/>
        <v>3199990.7627432714</v>
      </c>
    </row>
    <row r="61" spans="1:6" x14ac:dyDescent="0.25">
      <c r="A61" t="s">
        <v>59</v>
      </c>
      <c r="B61" s="7">
        <f>('2024-25'!B61*AVERAGE(('2018-19'!B61/'2017-18'!B61),('2017-18'!B61/'2016-17'!B61),('2016-17'!B61/'2015-16'!B61)))</f>
        <v>64334.997246821251</v>
      </c>
      <c r="C61" s="3">
        <f t="shared" si="0"/>
        <v>1.488667100076497E-2</v>
      </c>
      <c r="D61" s="3">
        <v>1.528E-2</v>
      </c>
      <c r="E61" s="3">
        <f t="shared" si="1"/>
        <v>1.488667100076497E-2</v>
      </c>
      <c r="F61" s="10">
        <f t="shared" si="2"/>
        <v>5280302.2039713347</v>
      </c>
    </row>
    <row r="62" spans="1:6" x14ac:dyDescent="0.25">
      <c r="A62" t="s">
        <v>60</v>
      </c>
      <c r="B62" s="7">
        <f>('2024-25'!B62*AVERAGE(('2018-19'!B62/'2017-18'!B62),('2017-18'!B62/'2016-17'!B62),('2016-17'!B62/'2015-16'!B62)))</f>
        <v>11978.175117808732</v>
      </c>
      <c r="C62" s="3">
        <f t="shared" si="0"/>
        <v>2.7716664303918692E-3</v>
      </c>
      <c r="D62" s="3">
        <v>2.66E-3</v>
      </c>
      <c r="E62" s="3">
        <f t="shared" si="1"/>
        <v>2.7716664303918692E-3</v>
      </c>
      <c r="F62" s="10">
        <f t="shared" si="2"/>
        <v>983110.08285999601</v>
      </c>
    </row>
    <row r="63" spans="1:6" x14ac:dyDescent="0.25">
      <c r="A63" t="s">
        <v>61</v>
      </c>
      <c r="B63" s="7">
        <f>('2024-25'!B63*AVERAGE(('2018-19'!B63/'2017-18'!B63),('2017-18'!B63/'2016-17'!B63),('2016-17'!B63/'2015-16'!B63)))</f>
        <v>12291.102483992192</v>
      </c>
      <c r="C63" s="3">
        <f t="shared" si="0"/>
        <v>2.8440756469437396E-3</v>
      </c>
      <c r="D63" s="3">
        <v>2.81E-3</v>
      </c>
      <c r="E63" s="3">
        <f t="shared" si="1"/>
        <v>2.8440756469437396E-3</v>
      </c>
      <c r="F63" s="10">
        <f t="shared" si="2"/>
        <v>1008793.6319709445</v>
      </c>
    </row>
    <row r="64" spans="1:6" x14ac:dyDescent="0.25">
      <c r="A64" t="s">
        <v>62</v>
      </c>
      <c r="B64" s="7">
        <f>('2024-25'!B64*AVERAGE(('2018-19'!B64/'2017-18'!B64),('2017-18'!B64/'2016-17'!B64),('2016-17'!B64/'2015-16'!B64)))</f>
        <v>5805.6702644979468</v>
      </c>
      <c r="C64" s="3">
        <f t="shared" si="0"/>
        <v>1.3433917286873808E-3</v>
      </c>
      <c r="D64" s="3">
        <v>8.9999999999999998E-4</v>
      </c>
      <c r="E64" s="3">
        <f t="shared" si="1"/>
        <v>1.3433917286873808E-3</v>
      </c>
      <c r="F64" s="10">
        <f t="shared" si="2"/>
        <v>476501.04616541398</v>
      </c>
    </row>
    <row r="65" spans="1:6" x14ac:dyDescent="0.25">
      <c r="A65" t="s">
        <v>63</v>
      </c>
      <c r="B65" s="7">
        <f>('2024-25'!B65*AVERAGE(('2018-19'!B65/'2017-18'!B65),('2017-18'!B65/'2016-17'!B65),('2016-17'!B65/'2015-16'!B65)))</f>
        <v>2233.2821827690223</v>
      </c>
      <c r="C65" s="3">
        <f t="shared" si="0"/>
        <v>5.1676596766148726E-4</v>
      </c>
      <c r="D65" s="3">
        <v>7.6999999999999996E-4</v>
      </c>
      <c r="E65" s="3">
        <f t="shared" si="1"/>
        <v>5.1676596766148726E-4</v>
      </c>
      <c r="F65" s="10">
        <f t="shared" si="2"/>
        <v>183296.88872952954</v>
      </c>
    </row>
    <row r="66" spans="1:6" x14ac:dyDescent="0.25">
      <c r="A66" t="s">
        <v>64</v>
      </c>
      <c r="B66" s="7">
        <f>('2024-25'!B66*AVERAGE(('2018-19'!B66/'2017-18'!B66),('2017-18'!B66/'2016-17'!B66),('2016-17'!B66/'2015-16'!B66)))</f>
        <v>113296.53589782909</v>
      </c>
      <c r="C66" s="3">
        <f t="shared" si="0"/>
        <v>2.6216030583893029E-2</v>
      </c>
      <c r="D66" s="3">
        <v>2.3779999999999999E-2</v>
      </c>
      <c r="E66" s="3">
        <f t="shared" si="1"/>
        <v>2.6216030583893029E-2</v>
      </c>
      <c r="F66" s="10">
        <f t="shared" si="2"/>
        <v>9298826.0481068566</v>
      </c>
    </row>
    <row r="67" spans="1:6" x14ac:dyDescent="0.25">
      <c r="A67" t="s">
        <v>65</v>
      </c>
      <c r="B67" s="7">
        <f>('2024-25'!B67*AVERAGE(('2018-19'!B67/'2017-18'!B67),('2017-18'!B67/'2016-17'!B67),('2016-17'!B67/'2015-16'!B67)))</f>
        <v>4100.6524942212718</v>
      </c>
      <c r="C67" s="3">
        <f t="shared" si="0"/>
        <v>9.488624727182148E-4</v>
      </c>
      <c r="D67" s="3">
        <v>9.5E-4</v>
      </c>
      <c r="E67" s="3">
        <f t="shared" si="1"/>
        <v>9.488624727182148E-4</v>
      </c>
      <c r="F67" s="10">
        <f t="shared" si="2"/>
        <v>336561.51907315082</v>
      </c>
    </row>
    <row r="68" spans="1:6" x14ac:dyDescent="0.25">
      <c r="A68" t="s">
        <v>66</v>
      </c>
      <c r="B68" s="7">
        <f>('2024-25'!B68*AVERAGE(('2018-19'!B68/'2017-18'!B68),('2017-18'!B68/'2016-17'!B68),('2016-17'!B68/'2015-16'!B68)))</f>
        <v>13254.715693109918</v>
      </c>
      <c r="C68" s="3">
        <f t="shared" ref="C68:C69" si="3">B68/B$70</f>
        <v>3.0670490429181322E-3</v>
      </c>
      <c r="D68" s="3">
        <v>1.89E-3</v>
      </c>
      <c r="E68" s="3">
        <f t="shared" ref="E68:E69" si="4">C68*C$1+D68*D$1</f>
        <v>3.0670490429181322E-3</v>
      </c>
      <c r="F68" s="10">
        <f t="shared" ref="F68:F69" si="5">$E$1*E68</f>
        <v>1087882.2955230614</v>
      </c>
    </row>
    <row r="69" spans="1:6" x14ac:dyDescent="0.25">
      <c r="A69" s="1" t="s">
        <v>67</v>
      </c>
      <c r="B69" s="8">
        <f>('2024-25'!B69*AVERAGE(('2018-19'!B69/'2017-18'!B69),('2017-18'!B69/'2016-17'!B69),('2016-17'!B69/'2015-16'!B69)))</f>
        <v>6337.4085156033461</v>
      </c>
      <c r="C69" s="4">
        <f t="shared" si="3"/>
        <v>1.4664322624789532E-3</v>
      </c>
      <c r="D69" s="4">
        <v>1.24E-3</v>
      </c>
      <c r="E69" s="3">
        <f t="shared" si="4"/>
        <v>1.4664322624789532E-3</v>
      </c>
      <c r="F69" s="10">
        <f t="shared" si="5"/>
        <v>520143.52350128471</v>
      </c>
    </row>
    <row r="70" spans="1:6" x14ac:dyDescent="0.25">
      <c r="A70" s="1" t="s">
        <v>68</v>
      </c>
      <c r="B70" s="8">
        <f>SUM(B3:B69)</f>
        <v>4321651.0422992026</v>
      </c>
      <c r="C70" s="4">
        <f>SUM(C3:C69)</f>
        <v>1</v>
      </c>
      <c r="D70" s="4">
        <f>SUM(D3:D69)</f>
        <v>1</v>
      </c>
      <c r="E70" s="12">
        <f>SUM(E3:E69)</f>
        <v>1</v>
      </c>
      <c r="F70" s="33">
        <f>SUM(F3:F69)</f>
        <v>354700000.00000012</v>
      </c>
    </row>
  </sheetData>
  <mergeCells count="2">
    <mergeCell ref="A1:B1"/>
    <mergeCell ref="E1:F1"/>
  </mergeCells>
  <conditionalFormatting sqref="A3:A69">
    <cfRule type="expression" dxfId="77" priority="6">
      <formula>MOD(ROW(),2)</formula>
    </cfRule>
  </conditionalFormatting>
  <conditionalFormatting sqref="D3:D69">
    <cfRule type="expression" dxfId="76" priority="5">
      <formula>MOD(ROW(),2)</formula>
    </cfRule>
  </conditionalFormatting>
  <conditionalFormatting sqref="B3:B69">
    <cfRule type="expression" dxfId="75" priority="4">
      <formula>MOD(ROW(),2)</formula>
    </cfRule>
  </conditionalFormatting>
  <conditionalFormatting sqref="C3:C69">
    <cfRule type="expression" dxfId="74" priority="3">
      <formula>MOD(ROW(),2)</formula>
    </cfRule>
  </conditionalFormatting>
  <conditionalFormatting sqref="F3:F69">
    <cfRule type="expression" dxfId="73" priority="2">
      <formula>MOD(ROW(),2)</formula>
    </cfRule>
  </conditionalFormatting>
  <conditionalFormatting sqref="E3:E69">
    <cfRule type="expression" dxfId="72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769C-D12E-4F4B-B396-8ADE51798935}">
  <sheetPr>
    <pageSetUpPr fitToPage="1"/>
  </sheetPr>
  <dimension ref="A1:H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8" ht="69.75" customHeight="1" x14ac:dyDescent="0.25">
      <c r="A1" s="44" t="s">
        <v>72</v>
      </c>
      <c r="B1" s="44"/>
      <c r="C1" s="13">
        <v>1</v>
      </c>
      <c r="D1" s="13">
        <v>0</v>
      </c>
      <c r="E1" s="45">
        <f>ROUND('2023-24'!E1+('2023-24'!E1*'SSEC Medicaid Expenditures'!J18*'2012-2025'!M2),-5)</f>
        <v>343800000</v>
      </c>
      <c r="F1" s="45"/>
    </row>
    <row r="2" spans="1:8" ht="45" x14ac:dyDescent="0.25">
      <c r="A2" s="6" t="s">
        <v>0</v>
      </c>
      <c r="B2" s="9" t="s">
        <v>162</v>
      </c>
      <c r="C2" s="9" t="s">
        <v>163</v>
      </c>
      <c r="D2" s="2" t="s">
        <v>69</v>
      </c>
      <c r="E2" s="9" t="s">
        <v>164</v>
      </c>
      <c r="F2" s="9" t="s">
        <v>165</v>
      </c>
    </row>
    <row r="3" spans="1:8" x14ac:dyDescent="0.25">
      <c r="A3" t="s">
        <v>1</v>
      </c>
      <c r="B3" s="7">
        <f>('2023-24'!B3*AVERAGE(('2018-19'!B3/'2017-18'!B3),('2017-18'!B3/'2016-17'!B3),('2016-17'!B3/'2015-16'!B3)))</f>
        <v>46247.399847926179</v>
      </c>
      <c r="C3" s="3">
        <f>B3/B$70</f>
        <v>1.0852414200216447E-2</v>
      </c>
      <c r="D3" s="3">
        <v>1.405E-2</v>
      </c>
      <c r="E3" s="3">
        <f>C3*C$1+D3*D$1</f>
        <v>1.0852414200216447E-2</v>
      </c>
      <c r="F3" s="10">
        <f t="shared" ref="F3:F34" si="0">$E$1*E3</f>
        <v>3731060.0020344146</v>
      </c>
      <c r="H3" s="17"/>
    </row>
    <row r="4" spans="1:8" x14ac:dyDescent="0.25">
      <c r="A4" t="s">
        <v>2</v>
      </c>
      <c r="B4" s="7">
        <f>('2023-24'!B4*AVERAGE(('2018-19'!B4/'2017-18'!B4),('2017-18'!B4/'2016-17'!B4),('2016-17'!B4/'2015-16'!B4)))</f>
        <v>6129.0450227253468</v>
      </c>
      <c r="C4" s="3">
        <f t="shared" ref="C4:C67" si="1">B4/B$70</f>
        <v>1.4382416191420359E-3</v>
      </c>
      <c r="D4" s="3">
        <v>1.2199999999999999E-3</v>
      </c>
      <c r="E4" s="3">
        <f t="shared" ref="E4:E67" si="2">C4*C$1+D4*D$1</f>
        <v>1.4382416191420359E-3</v>
      </c>
      <c r="F4" s="10">
        <f t="shared" si="0"/>
        <v>494467.46866103192</v>
      </c>
    </row>
    <row r="5" spans="1:8" x14ac:dyDescent="0.25">
      <c r="A5" t="s">
        <v>3</v>
      </c>
      <c r="B5" s="7">
        <f>('2023-24'!B5*AVERAGE(('2018-19'!B5/'2017-18'!B5),('2017-18'!B5/'2016-17'!B5),('2016-17'!B5/'2015-16'!B5)))</f>
        <v>39582.304053561318</v>
      </c>
      <c r="C5" s="3">
        <f t="shared" si="1"/>
        <v>9.288382914513546E-3</v>
      </c>
      <c r="D5" s="3">
        <v>6.8399999999999997E-3</v>
      </c>
      <c r="E5" s="3">
        <f t="shared" si="2"/>
        <v>9.288382914513546E-3</v>
      </c>
      <c r="F5" s="10">
        <f t="shared" si="0"/>
        <v>3193346.0460097571</v>
      </c>
    </row>
    <row r="6" spans="1:8" x14ac:dyDescent="0.25">
      <c r="A6" t="s">
        <v>4</v>
      </c>
      <c r="B6" s="7">
        <f>('2023-24'!B6*AVERAGE(('2018-19'!B6/'2017-18'!B6),('2017-18'!B6/'2016-17'!B6),('2016-17'!B6/'2015-16'!B6)))</f>
        <v>6432.3935009527349</v>
      </c>
      <c r="C6" s="3">
        <f t="shared" si="1"/>
        <v>1.5094253687918354E-3</v>
      </c>
      <c r="D6" s="3">
        <v>2.0699999999999998E-3</v>
      </c>
      <c r="E6" s="3">
        <f t="shared" si="2"/>
        <v>1.5094253687918354E-3</v>
      </c>
      <c r="F6" s="10">
        <f t="shared" si="0"/>
        <v>518940.44179063302</v>
      </c>
    </row>
    <row r="7" spans="1:8" x14ac:dyDescent="0.25">
      <c r="A7" t="s">
        <v>5</v>
      </c>
      <c r="B7" s="7">
        <f>('2023-24'!B7*AVERAGE(('2018-19'!B7/'2017-18'!B7),('2017-18'!B7/'2016-17'!B7),('2016-17'!B7/'2015-16'!B7)))</f>
        <v>97975.741194597809</v>
      </c>
      <c r="C7" s="3">
        <f t="shared" si="1"/>
        <v>2.2990986055720149E-2</v>
      </c>
      <c r="D7" s="3">
        <v>2.5090000000000001E-2</v>
      </c>
      <c r="E7" s="3">
        <f t="shared" si="2"/>
        <v>2.2990986055720149E-2</v>
      </c>
      <c r="F7" s="10">
        <f t="shared" si="0"/>
        <v>7904301.0059565874</v>
      </c>
    </row>
    <row r="8" spans="1:8" x14ac:dyDescent="0.25">
      <c r="A8" t="s">
        <v>6</v>
      </c>
      <c r="B8" s="7">
        <f>('2023-24'!B8*AVERAGE(('2018-19'!B8/'2017-18'!B8),('2017-18'!B8/'2016-17'!B8),('2016-17'!B8/'2015-16'!B8)))</f>
        <v>387242.7686202788</v>
      </c>
      <c r="C8" s="3">
        <f t="shared" si="1"/>
        <v>9.0870382657724583E-2</v>
      </c>
      <c r="D8" s="3">
        <v>9.2920000000000003E-2</v>
      </c>
      <c r="E8" s="3">
        <f t="shared" si="2"/>
        <v>9.0870382657724583E-2</v>
      </c>
      <c r="F8" s="10">
        <f t="shared" si="0"/>
        <v>31241237.557725713</v>
      </c>
    </row>
    <row r="9" spans="1:8" x14ac:dyDescent="0.25">
      <c r="A9" t="s">
        <v>7</v>
      </c>
      <c r="B9" s="7">
        <f>('2023-24'!B9*AVERAGE(('2018-19'!B9/'2017-18'!B9),('2017-18'!B9/'2016-17'!B9),('2016-17'!B9/'2015-16'!B9)))</f>
        <v>3420.0770055280668</v>
      </c>
      <c r="C9" s="3">
        <f t="shared" si="1"/>
        <v>8.0255522218922962E-4</v>
      </c>
      <c r="D9" s="3">
        <v>8.4000000000000003E-4</v>
      </c>
      <c r="E9" s="3">
        <f t="shared" si="2"/>
        <v>8.0255522218922962E-4</v>
      </c>
      <c r="F9" s="10">
        <f t="shared" si="0"/>
        <v>275918.48538865714</v>
      </c>
    </row>
    <row r="10" spans="1:8" x14ac:dyDescent="0.25">
      <c r="A10" t="s">
        <v>8</v>
      </c>
      <c r="B10" s="7">
        <f>('2023-24'!B10*AVERAGE(('2018-19'!B10/'2017-18'!B10),('2017-18'!B10/'2016-17'!B10),('2016-17'!B10/'2015-16'!B10)))</f>
        <v>23163.113818504557</v>
      </c>
      <c r="C10" s="3">
        <f t="shared" si="1"/>
        <v>5.4354559640489896E-3</v>
      </c>
      <c r="D10" s="3">
        <v>6.0699999999999999E-3</v>
      </c>
      <c r="E10" s="3">
        <f t="shared" si="2"/>
        <v>5.4354559640489896E-3</v>
      </c>
      <c r="F10" s="10">
        <f t="shared" si="0"/>
        <v>1868709.7604400427</v>
      </c>
    </row>
    <row r="11" spans="1:8" x14ac:dyDescent="0.25">
      <c r="A11" t="s">
        <v>9</v>
      </c>
      <c r="B11" s="7">
        <f>('2023-24'!B11*AVERAGE(('2018-19'!B11/'2017-18'!B11),('2017-18'!B11/'2016-17'!B11),('2016-17'!B11/'2015-16'!B11)))</f>
        <v>30659.414963067749</v>
      </c>
      <c r="C11" s="3">
        <f t="shared" si="1"/>
        <v>7.1945378855811553E-3</v>
      </c>
      <c r="D11" s="3">
        <v>7.0200000000000002E-3</v>
      </c>
      <c r="E11" s="3">
        <f t="shared" si="2"/>
        <v>7.1945378855811553E-3</v>
      </c>
      <c r="F11" s="10">
        <f t="shared" si="0"/>
        <v>2473482.1250628014</v>
      </c>
    </row>
    <row r="12" spans="1:8" x14ac:dyDescent="0.25">
      <c r="A12" t="s">
        <v>10</v>
      </c>
      <c r="B12" s="7">
        <f>('2023-24'!B12*AVERAGE(('2018-19'!B12/'2017-18'!B12),('2017-18'!B12/'2016-17'!B12),('2016-17'!B12/'2015-16'!B12)))</f>
        <v>36609.570692525842</v>
      </c>
      <c r="C12" s="3">
        <f t="shared" si="1"/>
        <v>8.5908013456720018E-3</v>
      </c>
      <c r="D12" s="3">
        <v>6.4200000000000004E-3</v>
      </c>
      <c r="E12" s="3">
        <f t="shared" si="2"/>
        <v>8.5908013456720018E-3</v>
      </c>
      <c r="F12" s="10">
        <f t="shared" si="0"/>
        <v>2953517.5026420341</v>
      </c>
    </row>
    <row r="13" spans="1:8" x14ac:dyDescent="0.25">
      <c r="A13" t="s">
        <v>11</v>
      </c>
      <c r="B13" s="7">
        <f>('2023-24'!B13*AVERAGE(('2018-19'!B13/'2017-18'!B13),('2017-18'!B13/'2016-17'!B13),('2016-17'!B13/'2015-16'!B13)))</f>
        <v>39312.791675771914</v>
      </c>
      <c r="C13" s="3">
        <f t="shared" si="1"/>
        <v>9.2251391437183552E-3</v>
      </c>
      <c r="D13" s="3">
        <v>1.1089999999999999E-2</v>
      </c>
      <c r="E13" s="3">
        <f t="shared" si="2"/>
        <v>9.2251391437183552E-3</v>
      </c>
      <c r="F13" s="10">
        <f t="shared" si="0"/>
        <v>3171602.8376103705</v>
      </c>
    </row>
    <row r="14" spans="1:8" x14ac:dyDescent="0.25">
      <c r="A14" t="s">
        <v>12</v>
      </c>
      <c r="B14" s="7">
        <f>('2023-24'!B14*AVERAGE(('2018-19'!B14/'2017-18'!B14),('2017-18'!B14/'2016-17'!B14),('2016-17'!B14/'2015-16'!B14)))</f>
        <v>19649.278822905937</v>
      </c>
      <c r="C14" s="3">
        <f t="shared" si="1"/>
        <v>4.6108994932237014E-3</v>
      </c>
      <c r="D14" s="3">
        <v>5.5199999999999997E-3</v>
      </c>
      <c r="E14" s="3">
        <f t="shared" si="2"/>
        <v>4.6108994932237014E-3</v>
      </c>
      <c r="F14" s="10">
        <f t="shared" si="0"/>
        <v>1585227.2457703084</v>
      </c>
    </row>
    <row r="15" spans="1:8" x14ac:dyDescent="0.25">
      <c r="A15" t="s">
        <v>13</v>
      </c>
      <c r="B15" s="7">
        <f>('2023-24'!B15*AVERAGE(('2018-19'!B15/'2017-18'!B15),('2017-18'!B15/'2016-17'!B15),('2016-17'!B15/'2015-16'!B15)))</f>
        <v>708509.52382643265</v>
      </c>
      <c r="C15" s="3">
        <f t="shared" si="1"/>
        <v>0.16625883493225971</v>
      </c>
      <c r="D15" s="3">
        <v>0.18781999999999999</v>
      </c>
      <c r="E15" s="3">
        <f t="shared" si="2"/>
        <v>0.16625883493225971</v>
      </c>
      <c r="F15" s="10">
        <f t="shared" si="0"/>
        <v>57159787.449710891</v>
      </c>
    </row>
    <row r="16" spans="1:8" x14ac:dyDescent="0.25">
      <c r="A16" t="s">
        <v>14</v>
      </c>
      <c r="B16" s="7">
        <f>('2023-24'!B16*AVERAGE(('2018-19'!B16/'2017-18'!B16),('2017-18'!B16/'2016-17'!B16),('2016-17'!B16/'2015-16'!B16)))</f>
        <v>7385.6910741763522</v>
      </c>
      <c r="C16" s="3">
        <f t="shared" si="1"/>
        <v>1.7331261639652485E-3</v>
      </c>
      <c r="D16" s="3">
        <v>1.6100000000000001E-3</v>
      </c>
      <c r="E16" s="3">
        <f t="shared" si="2"/>
        <v>1.7331261639652485E-3</v>
      </c>
      <c r="F16" s="10">
        <f t="shared" si="0"/>
        <v>595848.77517125243</v>
      </c>
    </row>
    <row r="17" spans="1:6" x14ac:dyDescent="0.25">
      <c r="A17" t="s">
        <v>15</v>
      </c>
      <c r="B17" s="7">
        <f>('2023-24'!B17*AVERAGE(('2018-19'!B17/'2017-18'!B17),('2017-18'!B17/'2016-17'!B17),('2016-17'!B17/'2015-16'!B17)))</f>
        <v>5089.3294867476197</v>
      </c>
      <c r="C17" s="3">
        <f t="shared" si="1"/>
        <v>1.1942619860397803E-3</v>
      </c>
      <c r="D17" s="3">
        <v>9.5E-4</v>
      </c>
      <c r="E17" s="3">
        <f t="shared" si="2"/>
        <v>1.1942619860397803E-3</v>
      </c>
      <c r="F17" s="10">
        <f t="shared" si="0"/>
        <v>410587.27080047649</v>
      </c>
    </row>
    <row r="18" spans="1:6" x14ac:dyDescent="0.25">
      <c r="A18" t="s">
        <v>16</v>
      </c>
      <c r="B18" s="7">
        <f>('2023-24'!B18*AVERAGE(('2018-19'!B18/'2017-18'!B18),('2017-18'!B18/'2016-17'!B18),('2016-17'!B18/'2015-16'!B18)))</f>
        <v>234241.74233620524</v>
      </c>
      <c r="C18" s="3">
        <f t="shared" si="1"/>
        <v>5.4967163974016756E-2</v>
      </c>
      <c r="D18" s="3">
        <v>5.3920000000000003E-2</v>
      </c>
      <c r="E18" s="3">
        <f t="shared" si="2"/>
        <v>5.4967163974016756E-2</v>
      </c>
      <c r="F18" s="10">
        <f t="shared" si="0"/>
        <v>18897710.974266961</v>
      </c>
    </row>
    <row r="19" spans="1:6" x14ac:dyDescent="0.25">
      <c r="A19" t="s">
        <v>17</v>
      </c>
      <c r="B19" s="7">
        <f>('2023-24'!B19*AVERAGE(('2018-19'!B19/'2017-18'!B19),('2017-18'!B19/'2016-17'!B19),('2016-17'!B19/'2015-16'!B19)))</f>
        <v>73545.131556414854</v>
      </c>
      <c r="C19" s="3">
        <f t="shared" si="1"/>
        <v>1.7258099540387751E-2</v>
      </c>
      <c r="D19" s="3">
        <v>1.6650000000000002E-2</v>
      </c>
      <c r="E19" s="3">
        <f t="shared" si="2"/>
        <v>1.7258099540387751E-2</v>
      </c>
      <c r="F19" s="10">
        <f t="shared" si="0"/>
        <v>5933334.6219853088</v>
      </c>
    </row>
    <row r="20" spans="1:6" x14ac:dyDescent="0.25">
      <c r="A20" t="s">
        <v>18</v>
      </c>
      <c r="B20" s="7">
        <f>('2023-24'!B20*AVERAGE(('2018-19'!B20/'2017-18'!B20),('2017-18'!B20/'2016-17'!B20),('2016-17'!B20/'2015-16'!B20)))</f>
        <v>17597.656669132459</v>
      </c>
      <c r="C20" s="3">
        <f t="shared" si="1"/>
        <v>4.129465867370067E-3</v>
      </c>
      <c r="D20" s="3">
        <v>4.13E-3</v>
      </c>
      <c r="E20" s="3">
        <f t="shared" si="2"/>
        <v>4.129465867370067E-3</v>
      </c>
      <c r="F20" s="10">
        <f t="shared" si="0"/>
        <v>1419710.365201829</v>
      </c>
    </row>
    <row r="21" spans="1:6" x14ac:dyDescent="0.25">
      <c r="A21" t="s">
        <v>19</v>
      </c>
      <c r="B21" s="7">
        <f>('2023-24'!B21*AVERAGE(('2018-19'!B21/'2017-18'!B21),('2017-18'!B21/'2016-17'!B21),('2016-17'!B21/'2015-16'!B21)))</f>
        <v>2464.7550184690172</v>
      </c>
      <c r="C21" s="3">
        <f t="shared" si="1"/>
        <v>5.7837937809356369E-4</v>
      </c>
      <c r="D21" s="3">
        <v>6.8000000000000005E-4</v>
      </c>
      <c r="E21" s="3">
        <f t="shared" si="2"/>
        <v>5.7837937809356369E-4</v>
      </c>
      <c r="F21" s="10">
        <f t="shared" si="0"/>
        <v>198846.8301885672</v>
      </c>
    </row>
    <row r="22" spans="1:6" x14ac:dyDescent="0.25">
      <c r="A22" t="s">
        <v>20</v>
      </c>
      <c r="B22" s="7">
        <f>('2023-24'!B22*AVERAGE(('2018-19'!B22/'2017-18'!B22),('2017-18'!B22/'2016-17'!B22),('2016-17'!B22/'2015-16'!B22)))</f>
        <v>12764.85510776937</v>
      </c>
      <c r="C22" s="3">
        <f t="shared" si="1"/>
        <v>2.9954007207061112E-3</v>
      </c>
      <c r="D22" s="3">
        <v>2.3700000000000001E-3</v>
      </c>
      <c r="E22" s="3">
        <f t="shared" si="2"/>
        <v>2.9954007207061112E-3</v>
      </c>
      <c r="F22" s="10">
        <f t="shared" si="0"/>
        <v>1029818.767778761</v>
      </c>
    </row>
    <row r="23" spans="1:6" x14ac:dyDescent="0.25">
      <c r="A23" t="s">
        <v>21</v>
      </c>
      <c r="B23" s="7">
        <f>('2023-24'!B23*AVERAGE(('2018-19'!B23/'2017-18'!B23),('2017-18'!B23/'2016-17'!B23),('2016-17'!B23/'2015-16'!B23)))</f>
        <v>4071.2054018381209</v>
      </c>
      <c r="C23" s="3">
        <f t="shared" si="1"/>
        <v>9.5534900254261876E-4</v>
      </c>
      <c r="D23" s="3">
        <v>7.2999999999999996E-4</v>
      </c>
      <c r="E23" s="3">
        <f t="shared" si="2"/>
        <v>9.5534900254261876E-4</v>
      </c>
      <c r="F23" s="10">
        <f t="shared" si="0"/>
        <v>328448.98707415233</v>
      </c>
    </row>
    <row r="24" spans="1:6" x14ac:dyDescent="0.25">
      <c r="A24" t="s">
        <v>22</v>
      </c>
      <c r="B24" s="7">
        <f>('2023-24'!B24*AVERAGE(('2018-19'!B24/'2017-18'!B24),('2017-18'!B24/'2016-17'!B24),('2016-17'!B24/'2015-16'!B24)))</f>
        <v>491.12133406500652</v>
      </c>
      <c r="C24" s="3">
        <f t="shared" si="1"/>
        <v>1.1524652536925972E-4</v>
      </c>
      <c r="D24" s="3">
        <v>5.6999999999999998E-4</v>
      </c>
      <c r="E24" s="3">
        <f t="shared" si="2"/>
        <v>1.1524652536925972E-4</v>
      </c>
      <c r="F24" s="10">
        <f t="shared" si="0"/>
        <v>39621.755421951493</v>
      </c>
    </row>
    <row r="25" spans="1:6" x14ac:dyDescent="0.25">
      <c r="A25" t="s">
        <v>23</v>
      </c>
      <c r="B25" s="7">
        <f>('2023-24'!B25*AVERAGE(('2018-19'!B25/'2017-18'!B25),('2017-18'!B25/'2016-17'!B25),('2016-17'!B25/'2015-16'!B25)))</f>
        <v>2479.5436470963159</v>
      </c>
      <c r="C25" s="3">
        <f t="shared" si="1"/>
        <v>5.8184967748000195E-4</v>
      </c>
      <c r="D25" s="3">
        <v>9.3000000000000005E-4</v>
      </c>
      <c r="E25" s="3">
        <f t="shared" si="2"/>
        <v>5.8184967748000195E-4</v>
      </c>
      <c r="F25" s="10">
        <f t="shared" si="0"/>
        <v>200039.91911762467</v>
      </c>
    </row>
    <row r="26" spans="1:6" x14ac:dyDescent="0.25">
      <c r="A26" t="s">
        <v>24</v>
      </c>
      <c r="B26" s="7">
        <f>('2023-24'!B26*AVERAGE(('2018-19'!B26/'2017-18'!B26),('2017-18'!B26/'2016-17'!B26),('2016-17'!B26/'2015-16'!B26)))</f>
        <v>3778.6690068647913</v>
      </c>
      <c r="C26" s="3">
        <f t="shared" si="1"/>
        <v>8.8670241619769909E-4</v>
      </c>
      <c r="D26" s="3">
        <v>8.5999999999999998E-4</v>
      </c>
      <c r="E26" s="3">
        <f t="shared" si="2"/>
        <v>8.8670241619769909E-4</v>
      </c>
      <c r="F26" s="10">
        <f t="shared" si="0"/>
        <v>304848.29068876896</v>
      </c>
    </row>
    <row r="27" spans="1:6" x14ac:dyDescent="0.25">
      <c r="A27" t="s">
        <v>25</v>
      </c>
      <c r="B27" s="7">
        <f>('2023-24'!B27*AVERAGE(('2018-19'!B27/'2017-18'!B27),('2017-18'!B27/'2016-17'!B27),('2016-17'!B27/'2015-16'!B27)))</f>
        <v>7293.0736717089803</v>
      </c>
      <c r="C27" s="3">
        <f t="shared" si="1"/>
        <v>1.7113925656001689E-3</v>
      </c>
      <c r="D27" s="3">
        <v>1.33E-3</v>
      </c>
      <c r="E27" s="3">
        <f t="shared" si="2"/>
        <v>1.7113925656001689E-3</v>
      </c>
      <c r="F27" s="10">
        <f t="shared" si="0"/>
        <v>588376.76405333809</v>
      </c>
    </row>
    <row r="28" spans="1:6" x14ac:dyDescent="0.25">
      <c r="A28" t="s">
        <v>26</v>
      </c>
      <c r="B28" s="7">
        <f>('2023-24'!B28*AVERAGE(('2018-19'!B28/'2017-18'!B28),('2017-18'!B28/'2016-17'!B28),('2016-17'!B28/'2015-16'!B28)))</f>
        <v>15026.129856604408</v>
      </c>
      <c r="C28" s="3">
        <f t="shared" si="1"/>
        <v>3.5260314215788797E-3</v>
      </c>
      <c r="D28" s="3">
        <v>1.97E-3</v>
      </c>
      <c r="E28" s="3">
        <f t="shared" si="2"/>
        <v>3.5260314215788797E-3</v>
      </c>
      <c r="F28" s="10">
        <f t="shared" si="0"/>
        <v>1212249.6027388189</v>
      </c>
    </row>
    <row r="29" spans="1:6" x14ac:dyDescent="0.25">
      <c r="A29" t="s">
        <v>27</v>
      </c>
      <c r="B29" s="7">
        <f>('2023-24'!B29*AVERAGE(('2018-19'!B29/'2017-18'!B29),('2017-18'!B29/'2016-17'!B29),('2016-17'!B29/'2015-16'!B29)))</f>
        <v>42030.271600218177</v>
      </c>
      <c r="C29" s="3">
        <f t="shared" si="1"/>
        <v>9.8628229447069241E-3</v>
      </c>
      <c r="D29" s="3">
        <v>7.1999999999999998E-3</v>
      </c>
      <c r="E29" s="3">
        <f t="shared" si="2"/>
        <v>9.8628229447069241E-3</v>
      </c>
      <c r="F29" s="10">
        <f t="shared" si="0"/>
        <v>3390838.5283902404</v>
      </c>
    </row>
    <row r="30" spans="1:6" x14ac:dyDescent="0.25">
      <c r="A30" t="s">
        <v>28</v>
      </c>
      <c r="B30" s="7">
        <f>('2023-24'!B30*AVERAGE(('2018-19'!B30/'2017-18'!B30),('2017-18'!B30/'2016-17'!B30),('2016-17'!B30/'2015-16'!B30)))</f>
        <v>23935.123087226908</v>
      </c>
      <c r="C30" s="3">
        <f t="shared" si="1"/>
        <v>5.6166156482286575E-3</v>
      </c>
      <c r="D30" s="3">
        <v>4.8300000000000001E-3</v>
      </c>
      <c r="E30" s="3">
        <f t="shared" si="2"/>
        <v>5.6166156482286575E-3</v>
      </c>
      <c r="F30" s="10">
        <f t="shared" si="0"/>
        <v>1930992.4598610124</v>
      </c>
    </row>
    <row r="31" spans="1:6" x14ac:dyDescent="0.25">
      <c r="A31" t="s">
        <v>29</v>
      </c>
      <c r="B31" s="7">
        <f>('2023-24'!B31*AVERAGE(('2018-19'!B31/'2017-18'!B31),('2017-18'!B31/'2016-17'!B31),('2016-17'!B31/'2015-16'!B31)))</f>
        <v>300251.16727869713</v>
      </c>
      <c r="C31" s="3">
        <f t="shared" si="1"/>
        <v>7.0456934705984603E-2</v>
      </c>
      <c r="D31" s="3">
        <v>6.905E-2</v>
      </c>
      <c r="E31" s="3">
        <f t="shared" si="2"/>
        <v>7.0456934705984603E-2</v>
      </c>
      <c r="F31" s="10">
        <f t="shared" si="0"/>
        <v>24223094.151917506</v>
      </c>
    </row>
    <row r="32" spans="1:6" x14ac:dyDescent="0.25">
      <c r="A32" t="s">
        <v>30</v>
      </c>
      <c r="B32" s="7">
        <f>('2023-24'!B32*AVERAGE(('2018-19'!B32/'2017-18'!B32),('2017-18'!B32/'2016-17'!B32),('2016-17'!B32/'2015-16'!B32)))</f>
        <v>4855.7119296992942</v>
      </c>
      <c r="C32" s="3">
        <f t="shared" si="1"/>
        <v>1.1394412933766703E-3</v>
      </c>
      <c r="D32" s="3">
        <v>1E-3</v>
      </c>
      <c r="E32" s="3">
        <f t="shared" si="2"/>
        <v>1.1394412933766703E-3</v>
      </c>
      <c r="F32" s="10">
        <f t="shared" si="0"/>
        <v>391739.91666289925</v>
      </c>
    </row>
    <row r="33" spans="1:6" x14ac:dyDescent="0.25">
      <c r="A33" t="s">
        <v>31</v>
      </c>
      <c r="B33" s="7">
        <f>('2023-24'!B33*AVERAGE(('2018-19'!B33/'2017-18'!B33),('2017-18'!B33/'2016-17'!B33),('2016-17'!B33/'2015-16'!B33)))</f>
        <v>26554.183874019178</v>
      </c>
      <c r="C33" s="3">
        <f t="shared" si="1"/>
        <v>6.231204415754559E-3</v>
      </c>
      <c r="D33" s="3">
        <v>3.8400000000000001E-3</v>
      </c>
      <c r="E33" s="3">
        <f t="shared" si="2"/>
        <v>6.231204415754559E-3</v>
      </c>
      <c r="F33" s="10">
        <f t="shared" si="0"/>
        <v>2142288.0781364175</v>
      </c>
    </row>
    <row r="34" spans="1:6" x14ac:dyDescent="0.25">
      <c r="A34" t="s">
        <v>32</v>
      </c>
      <c r="B34" s="7">
        <f>('2023-24'!B34*AVERAGE(('2018-19'!B34/'2017-18'!B34),('2017-18'!B34/'2016-17'!B34),('2016-17'!B34/'2015-16'!B34)))</f>
        <v>11120.529920008941</v>
      </c>
      <c r="C34" s="3">
        <f t="shared" si="1"/>
        <v>2.6095433951893541E-3</v>
      </c>
      <c r="D34" s="3">
        <v>2.3900000000000002E-3</v>
      </c>
      <c r="E34" s="3">
        <f t="shared" si="2"/>
        <v>2.6095433951893541E-3</v>
      </c>
      <c r="F34" s="10">
        <f t="shared" si="0"/>
        <v>897161.0192660999</v>
      </c>
    </row>
    <row r="35" spans="1:6" x14ac:dyDescent="0.25">
      <c r="A35" t="s">
        <v>33</v>
      </c>
      <c r="B35" s="7">
        <f>('2023-24'!B35*AVERAGE(('2018-19'!B35/'2017-18'!B35),('2017-18'!B35/'2016-17'!B35),('2016-17'!B35/'2015-16'!B35)))</f>
        <v>2792.1360292660297</v>
      </c>
      <c r="C35" s="3">
        <f t="shared" si="1"/>
        <v>6.5520260149936629E-4</v>
      </c>
      <c r="D35" s="3">
        <v>8.3000000000000001E-4</v>
      </c>
      <c r="E35" s="3">
        <f t="shared" si="2"/>
        <v>6.5520260149936629E-4</v>
      </c>
      <c r="F35" s="10">
        <f t="shared" ref="F35:F66" si="3">$E$1*E35</f>
        <v>225258.65439548212</v>
      </c>
    </row>
    <row r="36" spans="1:6" x14ac:dyDescent="0.25">
      <c r="A36" t="s">
        <v>34</v>
      </c>
      <c r="B36" s="7">
        <f>('2023-24'!B36*AVERAGE(('2018-19'!B36/'2017-18'!B36),('2017-18'!B36/'2016-17'!B36),('2016-17'!B36/'2015-16'!B36)))</f>
        <v>1569.2735832320432</v>
      </c>
      <c r="C36" s="3">
        <f t="shared" si="1"/>
        <v>3.6824571704987755E-4</v>
      </c>
      <c r="D36" s="3">
        <v>1.6000000000000001E-4</v>
      </c>
      <c r="E36" s="3">
        <f t="shared" si="2"/>
        <v>3.6824571704987755E-4</v>
      </c>
      <c r="F36" s="10">
        <f t="shared" si="3"/>
        <v>126602.8775217479</v>
      </c>
    </row>
    <row r="37" spans="1:6" x14ac:dyDescent="0.25">
      <c r="A37" t="s">
        <v>35</v>
      </c>
      <c r="B37" s="7">
        <f>('2023-24'!B37*AVERAGE(('2018-19'!B37/'2017-18'!B37),('2017-18'!B37/'2016-17'!B37),('2016-17'!B37/'2015-16'!B37)))</f>
        <v>63036.647247594214</v>
      </c>
      <c r="C37" s="3">
        <f t="shared" si="1"/>
        <v>1.479217875974281E-2</v>
      </c>
      <c r="D37" s="3">
        <v>1.4760000000000001E-2</v>
      </c>
      <c r="E37" s="3">
        <f t="shared" si="2"/>
        <v>1.479217875974281E-2</v>
      </c>
      <c r="F37" s="10">
        <f t="shared" si="3"/>
        <v>5085551.0575995781</v>
      </c>
    </row>
    <row r="38" spans="1:6" x14ac:dyDescent="0.25">
      <c r="A38" t="s">
        <v>36</v>
      </c>
      <c r="B38" s="7">
        <f>('2023-24'!B38*AVERAGE(('2018-19'!B38/'2017-18'!B38),('2017-18'!B38/'2016-17'!B38),('2016-17'!B38/'2015-16'!B38)))</f>
        <v>126531.96374813466</v>
      </c>
      <c r="C38" s="3">
        <f t="shared" si="1"/>
        <v>2.969198883995432E-2</v>
      </c>
      <c r="D38" s="3">
        <v>2.6509999999999999E-2</v>
      </c>
      <c r="E38" s="3">
        <f t="shared" si="2"/>
        <v>2.969198883995432E-2</v>
      </c>
      <c r="F38" s="10">
        <f t="shared" si="3"/>
        <v>10208105.763176296</v>
      </c>
    </row>
    <row r="39" spans="1:6" x14ac:dyDescent="0.25">
      <c r="A39" t="s">
        <v>37</v>
      </c>
      <c r="B39" s="7">
        <f>('2023-24'!B39*AVERAGE(('2018-19'!B39/'2017-18'!B39),('2017-18'!B39/'2016-17'!B39),('2016-17'!B39/'2015-16'!B39)))</f>
        <v>44156.337466269688</v>
      </c>
      <c r="C39" s="3">
        <f t="shared" si="1"/>
        <v>1.0361725531040488E-2</v>
      </c>
      <c r="D39" s="3">
        <v>8.9899999999999997E-3</v>
      </c>
      <c r="E39" s="3">
        <f t="shared" si="2"/>
        <v>1.0361725531040488E-2</v>
      </c>
      <c r="F39" s="10">
        <f t="shared" si="3"/>
        <v>3562361.2375717196</v>
      </c>
    </row>
    <row r="40" spans="1:6" x14ac:dyDescent="0.25">
      <c r="A40" t="s">
        <v>38</v>
      </c>
      <c r="B40" s="7">
        <f>('2023-24'!B40*AVERAGE(('2018-19'!B40/'2017-18'!B40),('2017-18'!B40/'2016-17'!B40),('2016-17'!B40/'2015-16'!B40)))</f>
        <v>10277.876819500296</v>
      </c>
      <c r="C40" s="3">
        <f t="shared" si="1"/>
        <v>2.4118064304326963E-3</v>
      </c>
      <c r="D40" s="3">
        <v>2.5100000000000001E-3</v>
      </c>
      <c r="E40" s="3">
        <f t="shared" si="2"/>
        <v>2.4118064304326963E-3</v>
      </c>
      <c r="F40" s="10">
        <f t="shared" si="3"/>
        <v>829179.05078276095</v>
      </c>
    </row>
    <row r="41" spans="1:6" x14ac:dyDescent="0.25">
      <c r="A41" t="s">
        <v>39</v>
      </c>
      <c r="B41" s="7">
        <f>('2023-24'!B41*AVERAGE(('2018-19'!B41/'2017-18'!B41),('2017-18'!B41/'2016-17'!B41),('2016-17'!B41/'2015-16'!B41)))</f>
        <v>1641.8723074570892</v>
      </c>
      <c r="C41" s="3">
        <f t="shared" si="1"/>
        <v>3.8528173265914897E-4</v>
      </c>
      <c r="D41" s="3">
        <v>4.6999999999999999E-4</v>
      </c>
      <c r="E41" s="3">
        <f t="shared" si="2"/>
        <v>3.8528173265914897E-4</v>
      </c>
      <c r="F41" s="10">
        <f t="shared" si="3"/>
        <v>132459.85968821542</v>
      </c>
    </row>
    <row r="42" spans="1:6" x14ac:dyDescent="0.25">
      <c r="A42" t="s">
        <v>40</v>
      </c>
      <c r="B42" s="7">
        <f>('2023-24'!B42*AVERAGE(('2018-19'!B42/'2017-18'!B42),('2017-18'!B42/'2016-17'!B42),('2016-17'!B42/'2015-16'!B42)))</f>
        <v>4496.0830586597212</v>
      </c>
      <c r="C42" s="3">
        <f t="shared" si="1"/>
        <v>1.0550507875382608E-3</v>
      </c>
      <c r="D42" s="3">
        <v>1E-3</v>
      </c>
      <c r="E42" s="3">
        <f t="shared" si="2"/>
        <v>1.0550507875382608E-3</v>
      </c>
      <c r="F42" s="10">
        <f t="shared" si="3"/>
        <v>362726.46075565409</v>
      </c>
    </row>
    <row r="43" spans="1:6" x14ac:dyDescent="0.25">
      <c r="A43" t="s">
        <v>41</v>
      </c>
      <c r="B43" s="7">
        <f>('2023-24'!B43*AVERAGE(('2018-19'!B43/'2017-18'!B43),('2017-18'!B43/'2016-17'!B43),('2016-17'!B43/'2015-16'!B43)))</f>
        <v>52482.90555167049</v>
      </c>
      <c r="C43" s="3">
        <f t="shared" si="1"/>
        <v>1.2315637881274485E-2</v>
      </c>
      <c r="D43" s="3">
        <v>1.6469999999999999E-2</v>
      </c>
      <c r="E43" s="3">
        <f t="shared" si="2"/>
        <v>1.2315637881274485E-2</v>
      </c>
      <c r="F43" s="10">
        <f t="shared" si="3"/>
        <v>4234116.3035821682</v>
      </c>
    </row>
    <row r="44" spans="1:6" x14ac:dyDescent="0.25">
      <c r="A44" t="s">
        <v>42</v>
      </c>
      <c r="B44" s="7">
        <f>('2023-24'!B44*AVERAGE(('2018-19'!B44/'2017-18'!B44),('2017-18'!B44/'2016-17'!B44),('2016-17'!B44/'2015-16'!B44)))</f>
        <v>80928.667063163812</v>
      </c>
      <c r="C44" s="3">
        <f t="shared" si="1"/>
        <v>1.8990719878930695E-2</v>
      </c>
      <c r="D44" s="3">
        <v>1.6879999999999999E-2</v>
      </c>
      <c r="E44" s="3">
        <f t="shared" si="2"/>
        <v>1.8990719878930695E-2</v>
      </c>
      <c r="F44" s="10">
        <f t="shared" si="3"/>
        <v>6529009.4943763735</v>
      </c>
    </row>
    <row r="45" spans="1:6" x14ac:dyDescent="0.25">
      <c r="A45" t="s">
        <v>43</v>
      </c>
      <c r="B45" s="7">
        <f>('2023-24'!B45*AVERAGE(('2018-19'!B45/'2017-18'!B45),('2017-18'!B45/'2016-17'!B45),('2016-17'!B45/'2015-16'!B45)))</f>
        <v>20786.788743698238</v>
      </c>
      <c r="C45" s="3">
        <f t="shared" si="1"/>
        <v>4.8778275552960821E-3</v>
      </c>
      <c r="D45" s="3">
        <v>4.4999999999999997E-3</v>
      </c>
      <c r="E45" s="3">
        <f t="shared" si="2"/>
        <v>4.8778275552960821E-3</v>
      </c>
      <c r="F45" s="10">
        <f t="shared" si="3"/>
        <v>1676997.1135107931</v>
      </c>
    </row>
    <row r="46" spans="1:6" x14ac:dyDescent="0.25">
      <c r="A46" t="s">
        <v>44</v>
      </c>
      <c r="B46" s="7">
        <f>('2023-24'!B46*AVERAGE(('2018-19'!B46/'2017-18'!B46),('2017-18'!B46/'2016-17'!B46),('2016-17'!B46/'2015-16'!B46)))</f>
        <v>9132.7180580624517</v>
      </c>
      <c r="C46" s="3">
        <f t="shared" si="1"/>
        <v>2.1430834915216212E-3</v>
      </c>
      <c r="D46" s="3">
        <v>3.13E-3</v>
      </c>
      <c r="E46" s="3">
        <f t="shared" si="2"/>
        <v>2.1430834915216212E-3</v>
      </c>
      <c r="F46" s="10">
        <f t="shared" si="3"/>
        <v>736792.10438513337</v>
      </c>
    </row>
    <row r="47" spans="1:6" x14ac:dyDescent="0.25">
      <c r="A47" t="s">
        <v>45</v>
      </c>
      <c r="B47" s="7">
        <f>('2023-24'!B47*AVERAGE(('2018-19'!B47/'2017-18'!B47),('2017-18'!B47/'2016-17'!B47),('2016-17'!B47/'2015-16'!B47)))</f>
        <v>12301.95863483008</v>
      </c>
      <c r="C47" s="3">
        <f t="shared" si="1"/>
        <v>2.8867774408530768E-3</v>
      </c>
      <c r="D47" s="3">
        <v>2.5400000000000002E-3</v>
      </c>
      <c r="E47" s="3">
        <f t="shared" si="2"/>
        <v>2.8867774408530768E-3</v>
      </c>
      <c r="F47" s="10">
        <f t="shared" si="3"/>
        <v>992474.08416528779</v>
      </c>
    </row>
    <row r="48" spans="1:6" x14ac:dyDescent="0.25">
      <c r="A48" t="s">
        <v>46</v>
      </c>
      <c r="B48" s="7">
        <f>('2023-24'!B48*AVERAGE(('2018-19'!B48/'2017-18'!B48),('2017-18'!B48/'2016-17'!B48),('2016-17'!B48/'2015-16'!B48)))</f>
        <v>33911.592473838333</v>
      </c>
      <c r="C48" s="3">
        <f t="shared" si="1"/>
        <v>7.9576938146834909E-3</v>
      </c>
      <c r="D48" s="3">
        <v>6.28E-3</v>
      </c>
      <c r="E48" s="3">
        <f t="shared" si="2"/>
        <v>7.9576938146834909E-3</v>
      </c>
      <c r="F48" s="10">
        <f t="shared" si="3"/>
        <v>2735855.1334881843</v>
      </c>
    </row>
    <row r="49" spans="1:6" x14ac:dyDescent="0.25">
      <c r="A49" t="s">
        <v>47</v>
      </c>
      <c r="B49" s="7">
        <f>('2023-24'!B49*AVERAGE(('2018-19'!B49/'2017-18'!B49),('2017-18'!B49/'2016-17'!B49),('2016-17'!B49/'2015-16'!B49)))</f>
        <v>11977.066029597394</v>
      </c>
      <c r="C49" s="3">
        <f t="shared" si="1"/>
        <v>2.8105381466621273E-3</v>
      </c>
      <c r="D49" s="3">
        <v>2.2699999999999999E-3</v>
      </c>
      <c r="E49" s="3">
        <f t="shared" si="2"/>
        <v>2.8105381466621273E-3</v>
      </c>
      <c r="F49" s="10">
        <f t="shared" si="3"/>
        <v>966263.01482243941</v>
      </c>
    </row>
    <row r="50" spans="1:6" x14ac:dyDescent="0.25">
      <c r="A50" t="s">
        <v>48</v>
      </c>
      <c r="B50" s="7">
        <f>('2023-24'!B50*AVERAGE(('2018-19'!B50/'2017-18'!B50),('2017-18'!B50/'2016-17'!B50),('2016-17'!B50/'2015-16'!B50)))</f>
        <v>296746.88311440818</v>
      </c>
      <c r="C50" s="3">
        <f t="shared" si="1"/>
        <v>6.9634619433100592E-2</v>
      </c>
      <c r="D50" s="3">
        <v>6.6650000000000001E-2</v>
      </c>
      <c r="E50" s="3">
        <f t="shared" si="2"/>
        <v>6.9634619433100592E-2</v>
      </c>
      <c r="F50" s="10">
        <f t="shared" si="3"/>
        <v>23940382.161099985</v>
      </c>
    </row>
    <row r="51" spans="1:6" x14ac:dyDescent="0.25">
      <c r="A51" t="s">
        <v>49</v>
      </c>
      <c r="B51" s="7">
        <f>('2023-24'!B51*AVERAGE(('2018-19'!B51/'2017-18'!B51),('2017-18'!B51/'2016-17'!B51),('2016-17'!B51/'2015-16'!B51)))</f>
        <v>121467.26196939705</v>
      </c>
      <c r="C51" s="3">
        <f t="shared" si="1"/>
        <v>2.8503505991531047E-2</v>
      </c>
      <c r="D51" s="3">
        <v>1.4919999999999999E-2</v>
      </c>
      <c r="E51" s="3">
        <f t="shared" si="2"/>
        <v>2.8503505991531047E-2</v>
      </c>
      <c r="F51" s="10">
        <f t="shared" si="3"/>
        <v>9799505.3598883729</v>
      </c>
    </row>
    <row r="52" spans="1:6" x14ac:dyDescent="0.25">
      <c r="A52" t="s">
        <v>50</v>
      </c>
      <c r="B52" s="7">
        <f>('2023-24'!B52*AVERAGE(('2018-19'!B52/'2017-18'!B52),('2017-18'!B52/'2016-17'!B52),('2016-17'!B52/'2015-16'!B52)))</f>
        <v>261348.59322725801</v>
      </c>
      <c r="C52" s="3">
        <f t="shared" si="1"/>
        <v>6.1328057224243504E-2</v>
      </c>
      <c r="D52" s="3">
        <v>5.9859999999999997E-2</v>
      </c>
      <c r="E52" s="3">
        <f t="shared" si="2"/>
        <v>6.1328057224243504E-2</v>
      </c>
      <c r="F52" s="10">
        <f t="shared" si="3"/>
        <v>21084586.073694918</v>
      </c>
    </row>
    <row r="53" spans="1:6" x14ac:dyDescent="0.25">
      <c r="A53" t="s">
        <v>51</v>
      </c>
      <c r="B53" s="7">
        <f>('2023-24'!B53*AVERAGE(('2018-19'!B53/'2017-18'!B53),('2017-18'!B53/'2016-17'!B53),('2016-17'!B53/'2015-16'!B53)))</f>
        <v>103943.21863178241</v>
      </c>
      <c r="C53" s="3">
        <f t="shared" si="1"/>
        <v>2.4391314227503354E-2</v>
      </c>
      <c r="D53" s="3">
        <v>2.256E-2</v>
      </c>
      <c r="E53" s="3">
        <f t="shared" si="2"/>
        <v>2.4391314227503354E-2</v>
      </c>
      <c r="F53" s="10">
        <f t="shared" si="3"/>
        <v>8385733.8314156532</v>
      </c>
    </row>
    <row r="54" spans="1:6" x14ac:dyDescent="0.25">
      <c r="A54" t="s">
        <v>52</v>
      </c>
      <c r="B54" s="7">
        <f>('2023-24'!B54*AVERAGE(('2018-19'!B54/'2017-18'!B54),('2017-18'!B54/'2016-17'!B54),('2016-17'!B54/'2015-16'!B54)))</f>
        <v>148903.7468609527</v>
      </c>
      <c r="C54" s="3">
        <f t="shared" si="1"/>
        <v>3.4941751151696399E-2</v>
      </c>
      <c r="D54" s="3">
        <v>6.2390000000000001E-2</v>
      </c>
      <c r="E54" s="3">
        <f t="shared" si="2"/>
        <v>3.4941751151696399E-2</v>
      </c>
      <c r="F54" s="10">
        <f t="shared" si="3"/>
        <v>12012974.045953222</v>
      </c>
    </row>
    <row r="55" spans="1:6" x14ac:dyDescent="0.25">
      <c r="A55" t="s">
        <v>53</v>
      </c>
      <c r="B55" s="7">
        <f>('2023-24'!B55*AVERAGE(('2018-19'!B55/'2017-18'!B55),('2017-18'!B55/'2016-17'!B55),('2016-17'!B55/'2015-16'!B55)))</f>
        <v>195035.63962010824</v>
      </c>
      <c r="C55" s="3">
        <f t="shared" si="1"/>
        <v>4.5767060460080611E-2</v>
      </c>
      <c r="D55" s="3">
        <v>3.4419999999999999E-2</v>
      </c>
      <c r="E55" s="3">
        <f t="shared" si="2"/>
        <v>4.5767060460080611E-2</v>
      </c>
      <c r="F55" s="10">
        <f t="shared" si="3"/>
        <v>15734715.386175714</v>
      </c>
    </row>
    <row r="56" spans="1:6" x14ac:dyDescent="0.25">
      <c r="A56" t="s">
        <v>54</v>
      </c>
      <c r="B56" s="7">
        <f>('2023-24'!B56*AVERAGE(('2018-19'!B56/'2017-18'!B56),('2017-18'!B56/'2016-17'!B56),('2016-17'!B56/'2015-16'!B56)))</f>
        <v>22982.789039206255</v>
      </c>
      <c r="C56" s="3">
        <f t="shared" si="1"/>
        <v>5.3931409538658702E-3</v>
      </c>
      <c r="D56" s="3">
        <v>5.1000000000000004E-3</v>
      </c>
      <c r="E56" s="3">
        <f t="shared" si="2"/>
        <v>5.3931409538658702E-3</v>
      </c>
      <c r="F56" s="10">
        <f t="shared" si="3"/>
        <v>1854161.8599390863</v>
      </c>
    </row>
    <row r="57" spans="1:6" x14ac:dyDescent="0.25">
      <c r="A57" t="s">
        <v>55</v>
      </c>
      <c r="B57" s="7">
        <f>('2023-24'!B57*AVERAGE(('2018-19'!B57/'2017-18'!B57),('2017-18'!B57/'2016-17'!B57),('2016-17'!B57/'2015-16'!B57)))</f>
        <v>21088.784051993607</v>
      </c>
      <c r="C57" s="3">
        <f t="shared" si="1"/>
        <v>4.9486937701085972E-3</v>
      </c>
      <c r="D57" s="3">
        <v>4.47E-3</v>
      </c>
      <c r="E57" s="3">
        <f t="shared" si="2"/>
        <v>4.9486937701085972E-3</v>
      </c>
      <c r="F57" s="10">
        <f t="shared" si="3"/>
        <v>1701360.9181633356</v>
      </c>
    </row>
    <row r="58" spans="1:6" x14ac:dyDescent="0.25">
      <c r="A58" t="s">
        <v>56</v>
      </c>
      <c r="B58" s="7">
        <f>('2023-24'!B58*AVERAGE(('2018-19'!B58/'2017-18'!B58),('2017-18'!B58/'2016-17'!B58),('2016-17'!B58/'2015-16'!B58)))</f>
        <v>75172.37354175729</v>
      </c>
      <c r="C58" s="3">
        <f t="shared" si="1"/>
        <v>1.76399481218645E-2</v>
      </c>
      <c r="D58" s="3">
        <v>1.137E-2</v>
      </c>
      <c r="E58" s="3">
        <f t="shared" si="2"/>
        <v>1.76399481218645E-2</v>
      </c>
      <c r="F58" s="10">
        <f t="shared" si="3"/>
        <v>6064614.1642970154</v>
      </c>
    </row>
    <row r="59" spans="1:6" x14ac:dyDescent="0.25">
      <c r="A59" t="s">
        <v>57</v>
      </c>
      <c r="B59" s="7">
        <f>('2023-24'!B59*AVERAGE(('2018-19'!B59/'2017-18'!B59),('2017-18'!B59/'2016-17'!B59),('2016-17'!B59/'2015-16'!B59)))</f>
        <v>28721.112248492293</v>
      </c>
      <c r="C59" s="3">
        <f t="shared" si="1"/>
        <v>6.7396957977417021E-3</v>
      </c>
      <c r="D59" s="3">
        <v>8.1700000000000002E-3</v>
      </c>
      <c r="E59" s="3">
        <f t="shared" si="2"/>
        <v>6.7396957977417021E-3</v>
      </c>
      <c r="F59" s="10">
        <f t="shared" si="3"/>
        <v>2317107.4152635974</v>
      </c>
    </row>
    <row r="60" spans="1:6" x14ac:dyDescent="0.25">
      <c r="A60" t="s">
        <v>58</v>
      </c>
      <c r="B60" s="7">
        <f>('2023-24'!B60*AVERAGE(('2018-19'!B60/'2017-18'!B60),('2017-18'!B60/'2016-17'!B60),('2016-17'!B60/'2015-16'!B60)))</f>
        <v>39854.96469982389</v>
      </c>
      <c r="C60" s="3">
        <f t="shared" si="1"/>
        <v>9.3523654579445326E-3</v>
      </c>
      <c r="D60" s="3">
        <v>1.0529999999999999E-2</v>
      </c>
      <c r="E60" s="3">
        <f t="shared" si="2"/>
        <v>9.3523654579445326E-3</v>
      </c>
      <c r="F60" s="10">
        <f t="shared" si="3"/>
        <v>3215343.2444413304</v>
      </c>
    </row>
    <row r="61" spans="1:6" x14ac:dyDescent="0.25">
      <c r="A61" t="s">
        <v>59</v>
      </c>
      <c r="B61" s="7">
        <f>('2023-24'!B61*AVERAGE(('2018-19'!B61/'2017-18'!B61),('2017-18'!B61/'2016-17'!B61),('2016-17'!B61/'2015-16'!B61)))</f>
        <v>63520.2607852621</v>
      </c>
      <c r="C61" s="3">
        <f t="shared" si="1"/>
        <v>1.4905663505714734E-2</v>
      </c>
      <c r="D61" s="3">
        <v>1.528E-2</v>
      </c>
      <c r="E61" s="3">
        <f t="shared" si="2"/>
        <v>1.4905663505714734E-2</v>
      </c>
      <c r="F61" s="10">
        <f t="shared" si="3"/>
        <v>5124567.1132647255</v>
      </c>
    </row>
    <row r="62" spans="1:6" x14ac:dyDescent="0.25">
      <c r="A62" t="s">
        <v>60</v>
      </c>
      <c r="B62" s="7">
        <f>('2023-24'!B62*AVERAGE(('2018-19'!B62/'2017-18'!B62),('2017-18'!B62/'2016-17'!B62),('2016-17'!B62/'2015-16'!B62)))</f>
        <v>11831.437507430273</v>
      </c>
      <c r="C62" s="3">
        <f t="shared" si="1"/>
        <v>2.7763649596911875E-3</v>
      </c>
      <c r="D62" s="3">
        <v>2.66E-3</v>
      </c>
      <c r="E62" s="3">
        <f t="shared" si="2"/>
        <v>2.7763649596911875E-3</v>
      </c>
      <c r="F62" s="10">
        <f t="shared" si="3"/>
        <v>954514.27314183023</v>
      </c>
    </row>
    <row r="63" spans="1:6" x14ac:dyDescent="0.25">
      <c r="A63" t="s">
        <v>61</v>
      </c>
      <c r="B63" s="7">
        <f>('2023-24'!B63*AVERAGE(('2018-19'!B63/'2017-18'!B63),('2017-18'!B63/'2016-17'!B63),('2016-17'!B63/'2015-16'!B63)))</f>
        <v>12161.943837894569</v>
      </c>
      <c r="C63" s="3">
        <f t="shared" si="1"/>
        <v>2.853921570566317E-3</v>
      </c>
      <c r="D63" s="3">
        <v>2.81E-3</v>
      </c>
      <c r="E63" s="3">
        <f t="shared" si="2"/>
        <v>2.853921570566317E-3</v>
      </c>
      <c r="F63" s="10">
        <f t="shared" si="3"/>
        <v>981178.23596069973</v>
      </c>
    </row>
    <row r="64" spans="1:6" x14ac:dyDescent="0.25">
      <c r="A64" t="s">
        <v>62</v>
      </c>
      <c r="B64" s="7">
        <f>('2023-24'!B64*AVERAGE(('2018-19'!B64/'2017-18'!B64),('2017-18'!B64/'2016-17'!B64),('2016-17'!B64/'2015-16'!B64)))</f>
        <v>5732.7400557877072</v>
      </c>
      <c r="C64" s="3">
        <f t="shared" si="1"/>
        <v>1.3452447011541545E-3</v>
      </c>
      <c r="D64" s="3">
        <v>8.9999999999999998E-4</v>
      </c>
      <c r="E64" s="3">
        <f t="shared" si="2"/>
        <v>1.3452447011541545E-3</v>
      </c>
      <c r="F64" s="10">
        <f t="shared" si="3"/>
        <v>462495.12825679831</v>
      </c>
    </row>
    <row r="65" spans="1:6" x14ac:dyDescent="0.25">
      <c r="A65" t="s">
        <v>63</v>
      </c>
      <c r="B65" s="7">
        <f>('2023-24'!B65*AVERAGE(('2018-19'!B65/'2017-18'!B65),('2017-18'!B65/'2016-17'!B65),('2016-17'!B65/'2015-16'!B65)))</f>
        <v>2293.4416651109377</v>
      </c>
      <c r="C65" s="3">
        <f t="shared" si="1"/>
        <v>5.3817898899529337E-4</v>
      </c>
      <c r="D65" s="3">
        <v>7.6999999999999996E-4</v>
      </c>
      <c r="E65" s="3">
        <f t="shared" si="2"/>
        <v>5.3817898899529337E-4</v>
      </c>
      <c r="F65" s="10">
        <f t="shared" si="3"/>
        <v>185025.93641658186</v>
      </c>
    </row>
    <row r="66" spans="1:6" x14ac:dyDescent="0.25">
      <c r="A66" t="s">
        <v>64</v>
      </c>
      <c r="B66" s="7">
        <f>('2023-24'!B66*AVERAGE(('2018-19'!B66/'2017-18'!B66),('2017-18'!B66/'2016-17'!B66),('2016-17'!B66/'2015-16'!B66)))</f>
        <v>111506.53025543885</v>
      </c>
      <c r="C66" s="3">
        <f t="shared" si="1"/>
        <v>2.6166120827120474E-2</v>
      </c>
      <c r="D66" s="3">
        <v>2.3779999999999999E-2</v>
      </c>
      <c r="E66" s="3">
        <f t="shared" si="2"/>
        <v>2.6166120827120474E-2</v>
      </c>
      <c r="F66" s="10">
        <f t="shared" si="3"/>
        <v>8995912.3403640185</v>
      </c>
    </row>
    <row r="67" spans="1:6" x14ac:dyDescent="0.25">
      <c r="A67" t="s">
        <v>65</v>
      </c>
      <c r="B67" s="7">
        <f>('2023-24'!B67*AVERAGE(('2018-19'!B67/'2017-18'!B67),('2017-18'!B67/'2016-17'!B67),('2016-17'!B67/'2015-16'!B67)))</f>
        <v>4134.1554078833578</v>
      </c>
      <c r="C67" s="3">
        <f t="shared" si="1"/>
        <v>9.7012085007903049E-4</v>
      </c>
      <c r="D67" s="3">
        <v>9.5E-4</v>
      </c>
      <c r="E67" s="3">
        <f t="shared" si="2"/>
        <v>9.7012085007903049E-4</v>
      </c>
      <c r="F67" s="10">
        <f t="shared" ref="F67:F69" si="4">$E$1*E67</f>
        <v>333527.54825717065</v>
      </c>
    </row>
    <row r="68" spans="1:6" x14ac:dyDescent="0.25">
      <c r="A68" t="s">
        <v>66</v>
      </c>
      <c r="B68" s="7">
        <f>('2023-24'!B68*AVERAGE(('2018-19'!B68/'2017-18'!B68),('2017-18'!B68/'2016-17'!B68),('2016-17'!B68/'2015-16'!B68)))</f>
        <v>12826.225567712614</v>
      </c>
      <c r="C68" s="3">
        <f t="shared" ref="C68:C69" si="5">B68/B$70</f>
        <v>3.0098019119763645E-3</v>
      </c>
      <c r="D68" s="3">
        <v>1.89E-3</v>
      </c>
      <c r="E68" s="3">
        <f t="shared" ref="E68:E69" si="6">C68*C$1+D68*D$1</f>
        <v>3.0098019119763645E-3</v>
      </c>
      <c r="F68" s="10">
        <f t="shared" si="4"/>
        <v>1034769.8973374742</v>
      </c>
    </row>
    <row r="69" spans="1:6" x14ac:dyDescent="0.25">
      <c r="A69" s="1" t="s">
        <v>67</v>
      </c>
      <c r="B69" s="8">
        <f>('2023-24'!B69*AVERAGE(('2018-19'!B69/'2017-18'!B69),('2017-18'!B69/'2016-17'!B69),('2016-17'!B69/'2015-16'!B69)))</f>
        <v>6279.6519581271859</v>
      </c>
      <c r="C69" s="4">
        <f t="shared" si="5"/>
        <v>1.4735830404928687E-3</v>
      </c>
      <c r="D69" s="4">
        <v>1.24E-3</v>
      </c>
      <c r="E69" s="3">
        <f t="shared" si="6"/>
        <v>1.4735830404928687E-3</v>
      </c>
      <c r="F69" s="10">
        <f t="shared" si="4"/>
        <v>506617.84932144824</v>
      </c>
    </row>
    <row r="70" spans="1:6" x14ac:dyDescent="0.25">
      <c r="A70" s="1" t="s">
        <v>68</v>
      </c>
      <c r="B70" s="8">
        <f>SUM(B3:B69)</f>
        <v>4261484.9557625428</v>
      </c>
      <c r="C70" s="4">
        <f>SUM(C3:C69)</f>
        <v>1.0000000000000002</v>
      </c>
      <c r="D70" s="4">
        <f>SUM(D3:D69)</f>
        <v>1</v>
      </c>
      <c r="E70" s="12">
        <f>SUM(E3:E69)</f>
        <v>1.0000000000000002</v>
      </c>
      <c r="F70" s="33">
        <f>SUM(F3:F69)</f>
        <v>343800000.00000012</v>
      </c>
    </row>
  </sheetData>
  <mergeCells count="2">
    <mergeCell ref="A1:B1"/>
    <mergeCell ref="E1:F1"/>
  </mergeCells>
  <conditionalFormatting sqref="A3:A69">
    <cfRule type="expression" dxfId="71" priority="6">
      <formula>MOD(ROW(),2)</formula>
    </cfRule>
  </conditionalFormatting>
  <conditionalFormatting sqref="D3:D69">
    <cfRule type="expression" dxfId="70" priority="5">
      <formula>MOD(ROW(),2)</formula>
    </cfRule>
  </conditionalFormatting>
  <conditionalFormatting sqref="B3:B69">
    <cfRule type="expression" dxfId="69" priority="4">
      <formula>MOD(ROW(),2)</formula>
    </cfRule>
  </conditionalFormatting>
  <conditionalFormatting sqref="C3:C69">
    <cfRule type="expression" dxfId="68" priority="3">
      <formula>MOD(ROW(),2)</formula>
    </cfRule>
  </conditionalFormatting>
  <conditionalFormatting sqref="F3:F69">
    <cfRule type="expression" dxfId="67" priority="2">
      <formula>MOD(ROW(),2)</formula>
    </cfRule>
  </conditionalFormatting>
  <conditionalFormatting sqref="E3:E69">
    <cfRule type="expression" dxfId="66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A9F3-DBA4-4CF6-B3DC-C3970EAB108D}">
  <sheetPr>
    <pageSetUpPr fitToPage="1"/>
  </sheetPr>
  <dimension ref="A1:H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8" ht="69.75" customHeight="1" x14ac:dyDescent="0.25">
      <c r="A1" s="44" t="s">
        <v>72</v>
      </c>
      <c r="B1" s="44"/>
      <c r="C1" s="13">
        <v>1</v>
      </c>
      <c r="D1" s="13">
        <v>0</v>
      </c>
      <c r="E1" s="45">
        <f>ROUND('2022-23'!E1+('2022-23'!E1*'SSEC Medicaid Expenditures'!I18*'2012-2025'!M2),-5)</f>
        <v>350000000</v>
      </c>
      <c r="F1" s="45"/>
    </row>
    <row r="2" spans="1:8" ht="45" x14ac:dyDescent="0.25">
      <c r="A2" s="6" t="s">
        <v>0</v>
      </c>
      <c r="B2" s="9" t="s">
        <v>158</v>
      </c>
      <c r="C2" s="9" t="s">
        <v>159</v>
      </c>
      <c r="D2" s="2" t="s">
        <v>69</v>
      </c>
      <c r="E2" s="9" t="s">
        <v>160</v>
      </c>
      <c r="F2" s="9" t="s">
        <v>161</v>
      </c>
    </row>
    <row r="3" spans="1:8" x14ac:dyDescent="0.25">
      <c r="A3" t="s">
        <v>1</v>
      </c>
      <c r="B3" s="7">
        <f>('2022-23'!B3*AVERAGE(('2018-19'!B3/'2017-18'!B3),('2017-18'!B3/'2016-17'!B3),('2016-17'!B3/'2015-16'!B3)))</f>
        <v>45461.164848096581</v>
      </c>
      <c r="C3" s="3">
        <f>B3/B$70</f>
        <v>1.0817192273972657E-2</v>
      </c>
      <c r="D3" s="3">
        <v>1.405E-2</v>
      </c>
      <c r="E3" s="3">
        <f>C3*C$1+D3*D$1</f>
        <v>1.0817192273972657E-2</v>
      </c>
      <c r="F3" s="10">
        <f t="shared" ref="F3:F34" si="0">$E$1*E3</f>
        <v>3786017.29589043</v>
      </c>
      <c r="H3" s="17"/>
    </row>
    <row r="4" spans="1:8" x14ac:dyDescent="0.25">
      <c r="A4" t="s">
        <v>2</v>
      </c>
      <c r="B4" s="7">
        <f>('2022-23'!B4*AVERAGE(('2018-19'!B4/'2017-18'!B4),('2017-18'!B4/'2016-17'!B4),('2016-17'!B4/'2015-16'!B4)))</f>
        <v>6102.2462829911738</v>
      </c>
      <c r="C4" s="3">
        <f t="shared" ref="C4:C67" si="1">B4/B$70</f>
        <v>1.4519903211194167E-3</v>
      </c>
      <c r="D4" s="3">
        <v>1.2199999999999999E-3</v>
      </c>
      <c r="E4" s="3">
        <f t="shared" ref="E4:E67" si="2">C4*C$1+D4*D$1</f>
        <v>1.4519903211194167E-3</v>
      </c>
      <c r="F4" s="10">
        <f t="shared" si="0"/>
        <v>508196.61239179585</v>
      </c>
    </row>
    <row r="5" spans="1:8" x14ac:dyDescent="0.25">
      <c r="A5" t="s">
        <v>3</v>
      </c>
      <c r="B5" s="7">
        <f>('2022-23'!B5*AVERAGE(('2018-19'!B5/'2017-18'!B5),('2017-18'!B5/'2016-17'!B5),('2016-17'!B5/'2015-16'!B5)))</f>
        <v>39120.314238299907</v>
      </c>
      <c r="C5" s="3">
        <f t="shared" si="1"/>
        <v>9.3084275853445968E-3</v>
      </c>
      <c r="D5" s="3">
        <v>6.8399999999999997E-3</v>
      </c>
      <c r="E5" s="3">
        <f t="shared" si="2"/>
        <v>9.3084275853445968E-3</v>
      </c>
      <c r="F5" s="10">
        <f t="shared" si="0"/>
        <v>3257949.6548706088</v>
      </c>
    </row>
    <row r="6" spans="1:8" x14ac:dyDescent="0.25">
      <c r="A6" t="s">
        <v>4</v>
      </c>
      <c r="B6" s="7">
        <f>('2022-23'!B6*AVERAGE(('2018-19'!B6/'2017-18'!B6),('2017-18'!B6/'2016-17'!B6),('2016-17'!B6/'2015-16'!B6)))</f>
        <v>6373.3215224147743</v>
      </c>
      <c r="C6" s="3">
        <f t="shared" si="1"/>
        <v>1.5164909337930276E-3</v>
      </c>
      <c r="D6" s="3">
        <v>2.0699999999999998E-3</v>
      </c>
      <c r="E6" s="3">
        <f t="shared" si="2"/>
        <v>1.5164909337930276E-3</v>
      </c>
      <c r="F6" s="10">
        <f t="shared" si="0"/>
        <v>530771.82682755962</v>
      </c>
    </row>
    <row r="7" spans="1:8" x14ac:dyDescent="0.25">
      <c r="A7" t="s">
        <v>5</v>
      </c>
      <c r="B7" s="7">
        <f>('2022-23'!B7*AVERAGE(('2018-19'!B7/'2017-18'!B7),('2017-18'!B7/'2016-17'!B7),('2016-17'!B7/'2015-16'!B7)))</f>
        <v>96785.552391966849</v>
      </c>
      <c r="C7" s="3">
        <f t="shared" si="1"/>
        <v>2.3029500741233083E-2</v>
      </c>
      <c r="D7" s="3">
        <v>2.5090000000000001E-2</v>
      </c>
      <c r="E7" s="3">
        <f t="shared" si="2"/>
        <v>2.3029500741233083E-2</v>
      </c>
      <c r="F7" s="10">
        <f t="shared" si="0"/>
        <v>8060325.2594315792</v>
      </c>
    </row>
    <row r="8" spans="1:8" x14ac:dyDescent="0.25">
      <c r="A8" t="s">
        <v>6</v>
      </c>
      <c r="B8" s="7">
        <f>('2022-23'!B8*AVERAGE(('2018-19'!B8/'2017-18'!B8),('2017-18'!B8/'2016-17'!B8),('2016-17'!B8/'2015-16'!B8)))</f>
        <v>378712.62537310936</v>
      </c>
      <c r="C8" s="3">
        <f t="shared" si="1"/>
        <v>9.0112237531313963E-2</v>
      </c>
      <c r="D8" s="3">
        <v>9.2920000000000003E-2</v>
      </c>
      <c r="E8" s="3">
        <f t="shared" si="2"/>
        <v>9.0112237531313963E-2</v>
      </c>
      <c r="F8" s="10">
        <f t="shared" si="0"/>
        <v>31539283.135959886</v>
      </c>
    </row>
    <row r="9" spans="1:8" x14ac:dyDescent="0.25">
      <c r="A9" t="s">
        <v>7</v>
      </c>
      <c r="B9" s="7">
        <f>('2022-23'!B9*AVERAGE(('2018-19'!B9/'2017-18'!B9),('2017-18'!B9/'2016-17'!B9),('2016-17'!B9/'2015-16'!B9)))</f>
        <v>3413.8694049644355</v>
      </c>
      <c r="C9" s="3">
        <f t="shared" si="1"/>
        <v>8.1230830479433016E-4</v>
      </c>
      <c r="D9" s="3">
        <v>8.4000000000000003E-4</v>
      </c>
      <c r="E9" s="3">
        <f t="shared" si="2"/>
        <v>8.1230830479433016E-4</v>
      </c>
      <c r="F9" s="10">
        <f t="shared" si="0"/>
        <v>284307.90667801554</v>
      </c>
    </row>
    <row r="10" spans="1:8" x14ac:dyDescent="0.25">
      <c r="A10" t="s">
        <v>8</v>
      </c>
      <c r="B10" s="7">
        <f>('2022-23'!B10*AVERAGE(('2018-19'!B10/'2017-18'!B10),('2017-18'!B10/'2016-17'!B10),('2016-17'!B10/'2015-16'!B10)))</f>
        <v>23141.879576544885</v>
      </c>
      <c r="C10" s="3">
        <f t="shared" si="1"/>
        <v>5.5064616535246578E-3</v>
      </c>
      <c r="D10" s="3">
        <v>6.0699999999999999E-3</v>
      </c>
      <c r="E10" s="3">
        <f t="shared" si="2"/>
        <v>5.5064616535246578E-3</v>
      </c>
      <c r="F10" s="10">
        <f t="shared" si="0"/>
        <v>1927261.5787336302</v>
      </c>
    </row>
    <row r="11" spans="1:8" x14ac:dyDescent="0.25">
      <c r="A11" t="s">
        <v>9</v>
      </c>
      <c r="B11" s="7">
        <f>('2022-23'!B11*AVERAGE(('2018-19'!B11/'2017-18'!B11),('2017-18'!B11/'2016-17'!B11),('2016-17'!B11/'2015-16'!B11)))</f>
        <v>30068.236709415494</v>
      </c>
      <c r="C11" s="3">
        <f t="shared" si="1"/>
        <v>7.1545438598388314E-3</v>
      </c>
      <c r="D11" s="3">
        <v>7.0200000000000002E-3</v>
      </c>
      <c r="E11" s="3">
        <f t="shared" si="2"/>
        <v>7.1545438598388314E-3</v>
      </c>
      <c r="F11" s="10">
        <f t="shared" si="0"/>
        <v>2504090.350943591</v>
      </c>
    </row>
    <row r="12" spans="1:8" x14ac:dyDescent="0.25">
      <c r="A12" t="s">
        <v>10</v>
      </c>
      <c r="B12" s="7">
        <f>('2022-23'!B12*AVERAGE(('2018-19'!B12/'2017-18'!B12),('2017-18'!B12/'2016-17'!B12),('2016-17'!B12/'2015-16'!B12)))</f>
        <v>35633.900832504776</v>
      </c>
      <c r="C12" s="3">
        <f t="shared" si="1"/>
        <v>8.4788579013504381E-3</v>
      </c>
      <c r="D12" s="3">
        <v>6.4200000000000004E-3</v>
      </c>
      <c r="E12" s="3">
        <f t="shared" si="2"/>
        <v>8.4788579013504381E-3</v>
      </c>
      <c r="F12" s="10">
        <f t="shared" si="0"/>
        <v>2967600.2654726533</v>
      </c>
    </row>
    <row r="13" spans="1:8" x14ac:dyDescent="0.25">
      <c r="A13" t="s">
        <v>11</v>
      </c>
      <c r="B13" s="7">
        <f>('2022-23'!B13*AVERAGE(('2018-19'!B13/'2017-18'!B13),('2017-18'!B13/'2016-17'!B13),('2016-17'!B13/'2015-16'!B13)))</f>
        <v>39978.95954684959</v>
      </c>
      <c r="C13" s="3">
        <f t="shared" si="1"/>
        <v>9.5127367232376026E-3</v>
      </c>
      <c r="D13" s="3">
        <v>1.1089999999999999E-2</v>
      </c>
      <c r="E13" s="3">
        <f t="shared" si="2"/>
        <v>9.5127367232376026E-3</v>
      </c>
      <c r="F13" s="10">
        <f t="shared" si="0"/>
        <v>3329457.8531331611</v>
      </c>
    </row>
    <row r="14" spans="1:8" x14ac:dyDescent="0.25">
      <c r="A14" t="s">
        <v>12</v>
      </c>
      <c r="B14" s="7">
        <f>('2022-23'!B14*AVERAGE(('2018-19'!B14/'2017-18'!B14),('2017-18'!B14/'2016-17'!B14),('2016-17'!B14/'2015-16'!B14)))</f>
        <v>19328.95805866969</v>
      </c>
      <c r="C14" s="3">
        <f t="shared" si="1"/>
        <v>4.5992014607372633E-3</v>
      </c>
      <c r="D14" s="3">
        <v>5.5199999999999997E-3</v>
      </c>
      <c r="E14" s="3">
        <f t="shared" si="2"/>
        <v>4.5992014607372633E-3</v>
      </c>
      <c r="F14" s="10">
        <f t="shared" si="0"/>
        <v>1609720.5112580422</v>
      </c>
    </row>
    <row r="15" spans="1:8" x14ac:dyDescent="0.25">
      <c r="A15" t="s">
        <v>13</v>
      </c>
      <c r="B15" s="7">
        <f>('2022-23'!B15*AVERAGE(('2018-19'!B15/'2017-18'!B15),('2017-18'!B15/'2016-17'!B15),('2016-17'!B15/'2015-16'!B15)))</f>
        <v>705954.68211860221</v>
      </c>
      <c r="C15" s="3">
        <f t="shared" si="1"/>
        <v>0.16797738374510432</v>
      </c>
      <c r="D15" s="3">
        <v>0.18781999999999999</v>
      </c>
      <c r="E15" s="3">
        <f t="shared" si="2"/>
        <v>0.16797738374510432</v>
      </c>
      <c r="F15" s="10">
        <f t="shared" si="0"/>
        <v>58792084.310786515</v>
      </c>
    </row>
    <row r="16" spans="1:8" x14ac:dyDescent="0.25">
      <c r="A16" t="s">
        <v>14</v>
      </c>
      <c r="B16" s="7">
        <f>('2022-23'!B16*AVERAGE(('2018-19'!B16/'2017-18'!B16),('2017-18'!B16/'2016-17'!B16),('2016-17'!B16/'2015-16'!B16)))</f>
        <v>7490.6116575194765</v>
      </c>
      <c r="C16" s="3">
        <f t="shared" si="1"/>
        <v>1.7823429474320156E-3</v>
      </c>
      <c r="D16" s="3">
        <v>1.6100000000000001E-3</v>
      </c>
      <c r="E16" s="3">
        <f t="shared" si="2"/>
        <v>1.7823429474320156E-3</v>
      </c>
      <c r="F16" s="10">
        <f t="shared" si="0"/>
        <v>623820.03160120547</v>
      </c>
    </row>
    <row r="17" spans="1:6" x14ac:dyDescent="0.25">
      <c r="A17" t="s">
        <v>15</v>
      </c>
      <c r="B17" s="7">
        <f>('2022-23'!B17*AVERAGE(('2018-19'!B17/'2017-18'!B17),('2017-18'!B17/'2016-17'!B17),('2016-17'!B17/'2015-16'!B17)))</f>
        <v>4984.7097664716612</v>
      </c>
      <c r="C17" s="3">
        <f t="shared" si="1"/>
        <v>1.1860796826047653E-3</v>
      </c>
      <c r="D17" s="3">
        <v>9.5E-4</v>
      </c>
      <c r="E17" s="3">
        <f t="shared" si="2"/>
        <v>1.1860796826047653E-3</v>
      </c>
      <c r="F17" s="10">
        <f t="shared" si="0"/>
        <v>415127.88891166786</v>
      </c>
    </row>
    <row r="18" spans="1:6" x14ac:dyDescent="0.25">
      <c r="A18" t="s">
        <v>16</v>
      </c>
      <c r="B18" s="7">
        <f>('2022-23'!B18*AVERAGE(('2018-19'!B18/'2017-18'!B18),('2017-18'!B18/'2016-17'!B18),('2016-17'!B18/'2015-16'!B18)))</f>
        <v>229232.67919095478</v>
      </c>
      <c r="C18" s="3">
        <f t="shared" si="1"/>
        <v>5.4544444133183483E-2</v>
      </c>
      <c r="D18" s="3">
        <v>5.3920000000000003E-2</v>
      </c>
      <c r="E18" s="3">
        <f t="shared" si="2"/>
        <v>5.4544444133183483E-2</v>
      </c>
      <c r="F18" s="10">
        <f t="shared" si="0"/>
        <v>19090555.446614221</v>
      </c>
    </row>
    <row r="19" spans="1:6" x14ac:dyDescent="0.25">
      <c r="A19" t="s">
        <v>17</v>
      </c>
      <c r="B19" s="7">
        <f>('2022-23'!B19*AVERAGE(('2018-19'!B19/'2017-18'!B19),('2017-18'!B19/'2016-17'!B19),('2016-17'!B19/'2015-16'!B19)))</f>
        <v>72536.128662937626</v>
      </c>
      <c r="C19" s="3">
        <f t="shared" si="1"/>
        <v>1.7259506068055964E-2</v>
      </c>
      <c r="D19" s="3">
        <v>1.6650000000000002E-2</v>
      </c>
      <c r="E19" s="3">
        <f t="shared" si="2"/>
        <v>1.7259506068055964E-2</v>
      </c>
      <c r="F19" s="10">
        <f t="shared" si="0"/>
        <v>6040827.1238195878</v>
      </c>
    </row>
    <row r="20" spans="1:6" x14ac:dyDescent="0.25">
      <c r="A20" t="s">
        <v>18</v>
      </c>
      <c r="B20" s="7">
        <f>('2022-23'!B20*AVERAGE(('2018-19'!B20/'2017-18'!B20),('2017-18'!B20/'2016-17'!B20),('2016-17'!B20/'2015-16'!B20)))</f>
        <v>17431.158287668262</v>
      </c>
      <c r="C20" s="3">
        <f t="shared" si="1"/>
        <v>4.1476321908116322E-3</v>
      </c>
      <c r="D20" s="3">
        <v>4.13E-3</v>
      </c>
      <c r="E20" s="3">
        <f t="shared" si="2"/>
        <v>4.1476321908116322E-3</v>
      </c>
      <c r="F20" s="10">
        <f t="shared" si="0"/>
        <v>1451671.2667840712</v>
      </c>
    </row>
    <row r="21" spans="1:6" x14ac:dyDescent="0.25">
      <c r="A21" t="s">
        <v>19</v>
      </c>
      <c r="B21" s="7">
        <f>('2022-23'!B21*AVERAGE(('2018-19'!B21/'2017-18'!B21),('2017-18'!B21/'2016-17'!B21),('2016-17'!B21/'2015-16'!B21)))</f>
        <v>2458.7595065829755</v>
      </c>
      <c r="C21" s="3">
        <f t="shared" si="1"/>
        <v>5.8504603714041822E-4</v>
      </c>
      <c r="D21" s="3">
        <v>6.8000000000000005E-4</v>
      </c>
      <c r="E21" s="3">
        <f t="shared" si="2"/>
        <v>5.8504603714041822E-4</v>
      </c>
      <c r="F21" s="10">
        <f t="shared" si="0"/>
        <v>204766.11299914637</v>
      </c>
    </row>
    <row r="22" spans="1:6" x14ac:dyDescent="0.25">
      <c r="A22" t="s">
        <v>20</v>
      </c>
      <c r="B22" s="7">
        <f>('2022-23'!B22*AVERAGE(('2018-19'!B22/'2017-18'!B22),('2017-18'!B22/'2016-17'!B22),('2016-17'!B22/'2015-16'!B22)))</f>
        <v>12740.934134717514</v>
      </c>
      <c r="C22" s="3">
        <f t="shared" si="1"/>
        <v>3.0316234690812424E-3</v>
      </c>
      <c r="D22" s="3">
        <v>2.3700000000000001E-3</v>
      </c>
      <c r="E22" s="3">
        <f t="shared" si="2"/>
        <v>3.0316234690812424E-3</v>
      </c>
      <c r="F22" s="10">
        <f t="shared" si="0"/>
        <v>1061068.2141784348</v>
      </c>
    </row>
    <row r="23" spans="1:6" x14ac:dyDescent="0.25">
      <c r="A23" t="s">
        <v>21</v>
      </c>
      <c r="B23" s="7">
        <f>('2022-23'!B23*AVERAGE(('2018-19'!B23/'2017-18'!B23),('2017-18'!B23/'2016-17'!B23),('2016-17'!B23/'2015-16'!B23)))</f>
        <v>4036.785129772994</v>
      </c>
      <c r="C23" s="3">
        <f t="shared" si="1"/>
        <v>9.6052710183242094E-4</v>
      </c>
      <c r="D23" s="3">
        <v>7.2999999999999996E-4</v>
      </c>
      <c r="E23" s="3">
        <f t="shared" si="2"/>
        <v>9.6052710183242094E-4</v>
      </c>
      <c r="F23" s="10">
        <f t="shared" si="0"/>
        <v>336184.4856413473</v>
      </c>
    </row>
    <row r="24" spans="1:6" x14ac:dyDescent="0.25">
      <c r="A24" t="s">
        <v>22</v>
      </c>
      <c r="B24" s="7">
        <f>('2022-23'!B24*AVERAGE(('2018-19'!B24/'2017-18'!B24),('2017-18'!B24/'2016-17'!B24),('2016-17'!B24/'2015-16'!B24)))</f>
        <v>541.36060829355858</v>
      </c>
      <c r="C24" s="3">
        <f t="shared" si="1"/>
        <v>1.288132807206634E-4</v>
      </c>
      <c r="D24" s="3">
        <v>5.6999999999999998E-4</v>
      </c>
      <c r="E24" s="3">
        <f t="shared" si="2"/>
        <v>1.288132807206634E-4</v>
      </c>
      <c r="F24" s="10">
        <f t="shared" si="0"/>
        <v>45084.648252232189</v>
      </c>
    </row>
    <row r="25" spans="1:6" x14ac:dyDescent="0.25">
      <c r="A25" t="s">
        <v>23</v>
      </c>
      <c r="B25" s="7">
        <f>('2022-23'!B25*AVERAGE(('2018-19'!B25/'2017-18'!B25),('2017-18'!B25/'2016-17'!B25),('2016-17'!B25/'2015-16'!B25)))</f>
        <v>2501.6223412354884</v>
      </c>
      <c r="C25" s="3">
        <f t="shared" si="1"/>
        <v>5.9524497342797222E-4</v>
      </c>
      <c r="D25" s="3">
        <v>9.3000000000000005E-4</v>
      </c>
      <c r="E25" s="3">
        <f t="shared" si="2"/>
        <v>5.9524497342797222E-4</v>
      </c>
      <c r="F25" s="10">
        <f t="shared" si="0"/>
        <v>208335.74069979027</v>
      </c>
    </row>
    <row r="26" spans="1:6" x14ac:dyDescent="0.25">
      <c r="A26" t="s">
        <v>24</v>
      </c>
      <c r="B26" s="7">
        <f>('2022-23'!B26*AVERAGE(('2018-19'!B26/'2017-18'!B26),('2017-18'!B26/'2016-17'!B26),('2016-17'!B26/'2015-16'!B26)))</f>
        <v>3779.3904945695672</v>
      </c>
      <c r="C26" s="3">
        <f t="shared" si="1"/>
        <v>8.9928170109119696E-4</v>
      </c>
      <c r="D26" s="3">
        <v>8.5999999999999998E-4</v>
      </c>
      <c r="E26" s="3">
        <f t="shared" si="2"/>
        <v>8.9928170109119696E-4</v>
      </c>
      <c r="F26" s="10">
        <f t="shared" si="0"/>
        <v>314748.59538191895</v>
      </c>
    </row>
    <row r="27" spans="1:6" x14ac:dyDescent="0.25">
      <c r="A27" t="s">
        <v>25</v>
      </c>
      <c r="B27" s="7">
        <f>('2022-23'!B27*AVERAGE(('2018-19'!B27/'2017-18'!B27),('2017-18'!B27/'2016-17'!B27),('2016-17'!B27/'2015-16'!B27)))</f>
        <v>7369.5293869243342</v>
      </c>
      <c r="C27" s="3">
        <f t="shared" si="1"/>
        <v>1.7535321986011554E-3</v>
      </c>
      <c r="D27" s="3">
        <v>1.33E-3</v>
      </c>
      <c r="E27" s="3">
        <f t="shared" si="2"/>
        <v>1.7535321986011554E-3</v>
      </c>
      <c r="F27" s="10">
        <f t="shared" si="0"/>
        <v>613736.26951040444</v>
      </c>
    </row>
    <row r="28" spans="1:6" x14ac:dyDescent="0.25">
      <c r="A28" t="s">
        <v>26</v>
      </c>
      <c r="B28" s="7">
        <f>('2022-23'!B28*AVERAGE(('2018-19'!B28/'2017-18'!B28),('2017-18'!B28/'2016-17'!B28),('2016-17'!B28/'2015-16'!B28)))</f>
        <v>14800.11079780722</v>
      </c>
      <c r="C28" s="3">
        <f t="shared" si="1"/>
        <v>3.5215913342942556E-3</v>
      </c>
      <c r="D28" s="3">
        <v>1.97E-3</v>
      </c>
      <c r="E28" s="3">
        <f t="shared" si="2"/>
        <v>3.5215913342942556E-3</v>
      </c>
      <c r="F28" s="10">
        <f t="shared" si="0"/>
        <v>1232556.9670029895</v>
      </c>
    </row>
    <row r="29" spans="1:6" x14ac:dyDescent="0.25">
      <c r="A29" t="s">
        <v>27</v>
      </c>
      <c r="B29" s="7">
        <f>('2022-23'!B29*AVERAGE(('2018-19'!B29/'2017-18'!B29),('2017-18'!B29/'2016-17'!B29),('2016-17'!B29/'2015-16'!B29)))</f>
        <v>41270.727005202934</v>
      </c>
      <c r="C29" s="3">
        <f t="shared" si="1"/>
        <v>9.8201044956420132E-3</v>
      </c>
      <c r="D29" s="3">
        <v>7.1999999999999998E-3</v>
      </c>
      <c r="E29" s="3">
        <f t="shared" si="2"/>
        <v>9.8201044956420132E-3</v>
      </c>
      <c r="F29" s="10">
        <f t="shared" si="0"/>
        <v>3437036.5734747048</v>
      </c>
    </row>
    <row r="30" spans="1:6" x14ac:dyDescent="0.25">
      <c r="A30" t="s">
        <v>28</v>
      </c>
      <c r="B30" s="7">
        <f>('2022-23'!B30*AVERAGE(('2018-19'!B30/'2017-18'!B30),('2017-18'!B30/'2016-17'!B30),('2016-17'!B30/'2015-16'!B30)))</f>
        <v>23592.757324521885</v>
      </c>
      <c r="C30" s="3">
        <f t="shared" si="1"/>
        <v>5.6137451186144705E-3</v>
      </c>
      <c r="D30" s="3">
        <v>4.8300000000000001E-3</v>
      </c>
      <c r="E30" s="3">
        <f t="shared" si="2"/>
        <v>5.6137451186144705E-3</v>
      </c>
      <c r="F30" s="10">
        <f t="shared" si="0"/>
        <v>1964810.7915150647</v>
      </c>
    </row>
    <row r="31" spans="1:6" x14ac:dyDescent="0.25">
      <c r="A31" t="s">
        <v>29</v>
      </c>
      <c r="B31" s="7">
        <f>('2022-23'!B31*AVERAGE(('2018-19'!B31/'2017-18'!B31),('2017-18'!B31/'2016-17'!B31),('2016-17'!B31/'2015-16'!B31)))</f>
        <v>297857.78074751614</v>
      </c>
      <c r="C31" s="3">
        <f t="shared" si="1"/>
        <v>7.0873346413594482E-2</v>
      </c>
      <c r="D31" s="3">
        <v>6.905E-2</v>
      </c>
      <c r="E31" s="3">
        <f t="shared" si="2"/>
        <v>7.0873346413594482E-2</v>
      </c>
      <c r="F31" s="10">
        <f t="shared" si="0"/>
        <v>24805671.24475807</v>
      </c>
    </row>
    <row r="32" spans="1:6" x14ac:dyDescent="0.25">
      <c r="A32" t="s">
        <v>30</v>
      </c>
      <c r="B32" s="7">
        <f>('2022-23'!B32*AVERAGE(('2018-19'!B32/'2017-18'!B32),('2017-18'!B32/'2016-17'!B32),('2016-17'!B32/'2015-16'!B32)))</f>
        <v>4866.697617898546</v>
      </c>
      <c r="C32" s="3">
        <f t="shared" si="1"/>
        <v>1.1579994495960974E-3</v>
      </c>
      <c r="D32" s="3">
        <v>1E-3</v>
      </c>
      <c r="E32" s="3">
        <f t="shared" si="2"/>
        <v>1.1579994495960974E-3</v>
      </c>
      <c r="F32" s="10">
        <f t="shared" si="0"/>
        <v>405299.80735863408</v>
      </c>
    </row>
    <row r="33" spans="1:6" x14ac:dyDescent="0.25">
      <c r="A33" t="s">
        <v>31</v>
      </c>
      <c r="B33" s="7">
        <f>('2022-23'!B33*AVERAGE(('2018-19'!B33/'2017-18'!B33),('2017-18'!B33/'2016-17'!B33),('2016-17'!B33/'2015-16'!B33)))</f>
        <v>25984.639847822775</v>
      </c>
      <c r="C33" s="3">
        <f t="shared" si="1"/>
        <v>6.1828782069933957E-3</v>
      </c>
      <c r="D33" s="3">
        <v>3.8400000000000001E-3</v>
      </c>
      <c r="E33" s="3">
        <f t="shared" si="2"/>
        <v>6.1828782069933957E-3</v>
      </c>
      <c r="F33" s="10">
        <f t="shared" si="0"/>
        <v>2164007.3724476886</v>
      </c>
    </row>
    <row r="34" spans="1:6" x14ac:dyDescent="0.25">
      <c r="A34" t="s">
        <v>32</v>
      </c>
      <c r="B34" s="7">
        <f>('2022-23'!B34*AVERAGE(('2018-19'!B34/'2017-18'!B34),('2017-18'!B34/'2016-17'!B34),('2016-17'!B34/'2015-16'!B34)))</f>
        <v>11163.687371362226</v>
      </c>
      <c r="C34" s="3">
        <f t="shared" si="1"/>
        <v>2.6563277290859322E-3</v>
      </c>
      <c r="D34" s="3">
        <v>2.3900000000000002E-3</v>
      </c>
      <c r="E34" s="3">
        <f t="shared" si="2"/>
        <v>2.6563277290859322E-3</v>
      </c>
      <c r="F34" s="10">
        <f t="shared" si="0"/>
        <v>929714.7051800763</v>
      </c>
    </row>
    <row r="35" spans="1:6" x14ac:dyDescent="0.25">
      <c r="A35" t="s">
        <v>33</v>
      </c>
      <c r="B35" s="7">
        <f>('2022-23'!B35*AVERAGE(('2018-19'!B35/'2017-18'!B35),('2017-18'!B35/'2016-17'!B35),('2016-17'!B35/'2015-16'!B35)))</f>
        <v>2793.2788543503161</v>
      </c>
      <c r="C35" s="3">
        <f t="shared" si="1"/>
        <v>6.6464276802609315E-4</v>
      </c>
      <c r="D35" s="3">
        <v>8.3000000000000001E-4</v>
      </c>
      <c r="E35" s="3">
        <f t="shared" si="2"/>
        <v>6.6464276802609315E-4</v>
      </c>
      <c r="F35" s="10">
        <f t="shared" ref="F35:F66" si="3">$E$1*E35</f>
        <v>232624.96880913261</v>
      </c>
    </row>
    <row r="36" spans="1:6" x14ac:dyDescent="0.25">
      <c r="A36" t="s">
        <v>34</v>
      </c>
      <c r="B36" s="7">
        <f>('2022-23'!B36*AVERAGE(('2018-19'!B36/'2017-18'!B36),('2017-18'!B36/'2016-17'!B36),('2016-17'!B36/'2015-16'!B36)))</f>
        <v>1553.1529410264591</v>
      </c>
      <c r="C36" s="3">
        <f t="shared" si="1"/>
        <v>3.6956276967620985E-4</v>
      </c>
      <c r="D36" s="3">
        <v>1.6000000000000001E-4</v>
      </c>
      <c r="E36" s="3">
        <f t="shared" si="2"/>
        <v>3.6956276967620985E-4</v>
      </c>
      <c r="F36" s="10">
        <f t="shared" si="3"/>
        <v>129346.96938667345</v>
      </c>
    </row>
    <row r="37" spans="1:6" x14ac:dyDescent="0.25">
      <c r="A37" t="s">
        <v>35</v>
      </c>
      <c r="B37" s="7">
        <f>('2022-23'!B37*AVERAGE(('2018-19'!B37/'2017-18'!B37),('2017-18'!B37/'2016-17'!B37),('2016-17'!B37/'2015-16'!B37)))</f>
        <v>62310.442534770751</v>
      </c>
      <c r="C37" s="3">
        <f t="shared" si="1"/>
        <v>1.4826369711975389E-2</v>
      </c>
      <c r="D37" s="3">
        <v>1.4760000000000001E-2</v>
      </c>
      <c r="E37" s="3">
        <f t="shared" si="2"/>
        <v>1.4826369711975389E-2</v>
      </c>
      <c r="F37" s="10">
        <f t="shared" si="3"/>
        <v>5189229.3991913861</v>
      </c>
    </row>
    <row r="38" spans="1:6" x14ac:dyDescent="0.25">
      <c r="A38" t="s">
        <v>36</v>
      </c>
      <c r="B38" s="7">
        <f>('2022-23'!B38*AVERAGE(('2018-19'!B38/'2017-18'!B38),('2017-18'!B38/'2016-17'!B38),('2016-17'!B38/'2015-16'!B38)))</f>
        <v>125468.02021391089</v>
      </c>
      <c r="C38" s="3">
        <f t="shared" si="1"/>
        <v>2.9854309792182707E-2</v>
      </c>
      <c r="D38" s="3">
        <v>2.6509999999999999E-2</v>
      </c>
      <c r="E38" s="3">
        <f t="shared" si="2"/>
        <v>2.9854309792182707E-2</v>
      </c>
      <c r="F38" s="10">
        <f t="shared" si="3"/>
        <v>10449008.427263947</v>
      </c>
    </row>
    <row r="39" spans="1:6" x14ac:dyDescent="0.25">
      <c r="A39" t="s">
        <v>37</v>
      </c>
      <c r="B39" s="7">
        <f>('2022-23'!B39*AVERAGE(('2018-19'!B39/'2017-18'!B39),('2017-18'!B39/'2016-17'!B39),('2016-17'!B39/'2015-16'!B39)))</f>
        <v>43635.848800499036</v>
      </c>
      <c r="C39" s="3">
        <f t="shared" si="1"/>
        <v>1.038287004062018E-2</v>
      </c>
      <c r="D39" s="3">
        <v>8.9899999999999997E-3</v>
      </c>
      <c r="E39" s="3">
        <f t="shared" si="2"/>
        <v>1.038287004062018E-2</v>
      </c>
      <c r="F39" s="10">
        <f t="shared" si="3"/>
        <v>3634004.5142170629</v>
      </c>
    </row>
    <row r="40" spans="1:6" x14ac:dyDescent="0.25">
      <c r="A40" t="s">
        <v>38</v>
      </c>
      <c r="B40" s="7">
        <f>('2022-23'!B40*AVERAGE(('2018-19'!B40/'2017-18'!B40),('2017-18'!B40/'2016-17'!B40),('2016-17'!B40/'2015-16'!B40)))</f>
        <v>10153.529768918037</v>
      </c>
      <c r="C40" s="3">
        <f t="shared" si="1"/>
        <v>2.4159672137061433E-3</v>
      </c>
      <c r="D40" s="3">
        <v>2.5100000000000001E-3</v>
      </c>
      <c r="E40" s="3">
        <f t="shared" si="2"/>
        <v>2.4159672137061433E-3</v>
      </c>
      <c r="F40" s="10">
        <f t="shared" si="3"/>
        <v>845588.52479715017</v>
      </c>
    </row>
    <row r="41" spans="1:6" x14ac:dyDescent="0.25">
      <c r="A41" t="s">
        <v>39</v>
      </c>
      <c r="B41" s="7">
        <f>('2022-23'!B41*AVERAGE(('2018-19'!B41/'2017-18'!B41),('2017-18'!B41/'2016-17'!B41),('2016-17'!B41/'2015-16'!B41)))</f>
        <v>1641.0592503114021</v>
      </c>
      <c r="C41" s="3">
        <f t="shared" si="1"/>
        <v>3.904795115328662E-4</v>
      </c>
      <c r="D41" s="3">
        <v>4.6999999999999999E-4</v>
      </c>
      <c r="E41" s="3">
        <f t="shared" si="2"/>
        <v>3.904795115328662E-4</v>
      </c>
      <c r="F41" s="10">
        <f t="shared" si="3"/>
        <v>136667.82903650316</v>
      </c>
    </row>
    <row r="42" spans="1:6" x14ac:dyDescent="0.25">
      <c r="A42" t="s">
        <v>40</v>
      </c>
      <c r="B42" s="7">
        <f>('2022-23'!B42*AVERAGE(('2018-19'!B42/'2017-18'!B42),('2017-18'!B42/'2016-17'!B42),('2016-17'!B42/'2015-16'!B42)))</f>
        <v>4541.7282480952917</v>
      </c>
      <c r="C42" s="3">
        <f t="shared" si="1"/>
        <v>1.0806750746475151E-3</v>
      </c>
      <c r="D42" s="3">
        <v>1E-3</v>
      </c>
      <c r="E42" s="3">
        <f t="shared" si="2"/>
        <v>1.0806750746475151E-3</v>
      </c>
      <c r="F42" s="10">
        <f t="shared" si="3"/>
        <v>378236.27612663026</v>
      </c>
    </row>
    <row r="43" spans="1:6" x14ac:dyDescent="0.25">
      <c r="A43" t="s">
        <v>41</v>
      </c>
      <c r="B43" s="7">
        <f>('2022-23'!B43*AVERAGE(('2018-19'!B43/'2017-18'!B43),('2017-18'!B43/'2016-17'!B43),('2016-17'!B43/'2015-16'!B43)))</f>
        <v>52931.396668412344</v>
      </c>
      <c r="C43" s="3">
        <f t="shared" si="1"/>
        <v>1.2594685969998963E-2</v>
      </c>
      <c r="D43" s="3">
        <v>1.6469999999999999E-2</v>
      </c>
      <c r="E43" s="3">
        <f t="shared" si="2"/>
        <v>1.2594685969998963E-2</v>
      </c>
      <c r="F43" s="10">
        <f t="shared" si="3"/>
        <v>4408140.0894996366</v>
      </c>
    </row>
    <row r="44" spans="1:6" x14ac:dyDescent="0.25">
      <c r="A44" t="s">
        <v>42</v>
      </c>
      <c r="B44" s="7">
        <f>('2022-23'!B44*AVERAGE(('2018-19'!B44/'2017-18'!B44),('2017-18'!B44/'2016-17'!B44),('2016-17'!B44/'2015-16'!B44)))</f>
        <v>80119.777595156018</v>
      </c>
      <c r="C44" s="3">
        <f t="shared" si="1"/>
        <v>1.9063986637619473E-2</v>
      </c>
      <c r="D44" s="3">
        <v>1.6879999999999999E-2</v>
      </c>
      <c r="E44" s="3">
        <f t="shared" si="2"/>
        <v>1.9063986637619473E-2</v>
      </c>
      <c r="F44" s="10">
        <f t="shared" si="3"/>
        <v>6672395.3231668156</v>
      </c>
    </row>
    <row r="45" spans="1:6" x14ac:dyDescent="0.25">
      <c r="A45" t="s">
        <v>43</v>
      </c>
      <c r="B45" s="7">
        <f>('2022-23'!B45*AVERAGE(('2018-19'!B45/'2017-18'!B45),('2017-18'!B45/'2016-17'!B45),('2016-17'!B45/'2015-16'!B45)))</f>
        <v>20307.160159305025</v>
      </c>
      <c r="C45" s="3">
        <f t="shared" si="1"/>
        <v>4.8319583696447435E-3</v>
      </c>
      <c r="D45" s="3">
        <v>4.4999999999999997E-3</v>
      </c>
      <c r="E45" s="3">
        <f t="shared" si="2"/>
        <v>4.8319583696447435E-3</v>
      </c>
      <c r="F45" s="10">
        <f t="shared" si="3"/>
        <v>1691185.4293756601</v>
      </c>
    </row>
    <row r="46" spans="1:6" x14ac:dyDescent="0.25">
      <c r="A46" t="s">
        <v>44</v>
      </c>
      <c r="B46" s="7">
        <f>('2022-23'!B46*AVERAGE(('2018-19'!B46/'2017-18'!B46),('2017-18'!B46/'2016-17'!B46),('2016-17'!B46/'2015-16'!B46)))</f>
        <v>9040.2912043308406</v>
      </c>
      <c r="C46" s="3">
        <f t="shared" si="1"/>
        <v>2.1510792452570635E-3</v>
      </c>
      <c r="D46" s="3">
        <v>3.13E-3</v>
      </c>
      <c r="E46" s="3">
        <f t="shared" si="2"/>
        <v>2.1510792452570635E-3</v>
      </c>
      <c r="F46" s="10">
        <f t="shared" si="3"/>
        <v>752877.73583997227</v>
      </c>
    </row>
    <row r="47" spans="1:6" x14ac:dyDescent="0.25">
      <c r="A47" t="s">
        <v>45</v>
      </c>
      <c r="B47" s="7">
        <f>('2022-23'!B47*AVERAGE(('2018-19'!B47/'2017-18'!B47),('2017-18'!B47/'2016-17'!B47),('2016-17'!B47/'2015-16'!B47)))</f>
        <v>12127.925371343983</v>
      </c>
      <c r="C47" s="3">
        <f t="shared" si="1"/>
        <v>2.8857619699049993E-3</v>
      </c>
      <c r="D47" s="3">
        <v>2.5400000000000002E-3</v>
      </c>
      <c r="E47" s="3">
        <f t="shared" si="2"/>
        <v>2.8857619699049993E-3</v>
      </c>
      <c r="F47" s="10">
        <f t="shared" si="3"/>
        <v>1010016.6894667498</v>
      </c>
    </row>
    <row r="48" spans="1:6" x14ac:dyDescent="0.25">
      <c r="A48" t="s">
        <v>46</v>
      </c>
      <c r="B48" s="7">
        <f>('2022-23'!B48*AVERAGE(('2018-19'!B48/'2017-18'!B48),('2017-18'!B48/'2016-17'!B48),('2016-17'!B48/'2015-16'!B48)))</f>
        <v>33166.961036243672</v>
      </c>
      <c r="C48" s="3">
        <f t="shared" si="1"/>
        <v>7.8918654168059384E-3</v>
      </c>
      <c r="D48" s="3">
        <v>6.28E-3</v>
      </c>
      <c r="E48" s="3">
        <f t="shared" si="2"/>
        <v>7.8918654168059384E-3</v>
      </c>
      <c r="F48" s="10">
        <f t="shared" si="3"/>
        <v>2762152.8958820784</v>
      </c>
    </row>
    <row r="49" spans="1:6" x14ac:dyDescent="0.25">
      <c r="A49" t="s">
        <v>47</v>
      </c>
      <c r="B49" s="7">
        <f>('2022-23'!B49*AVERAGE(('2018-19'!B49/'2017-18'!B49),('2017-18'!B49/'2016-17'!B49),('2016-17'!B49/'2015-16'!B49)))</f>
        <v>11818.925983407322</v>
      </c>
      <c r="C49" s="3">
        <f t="shared" si="1"/>
        <v>2.8122375495999029E-3</v>
      </c>
      <c r="D49" s="3">
        <v>2.2699999999999999E-3</v>
      </c>
      <c r="E49" s="3">
        <f t="shared" si="2"/>
        <v>2.8122375495999029E-3</v>
      </c>
      <c r="F49" s="10">
        <f t="shared" si="3"/>
        <v>984283.14235996606</v>
      </c>
    </row>
    <row r="50" spans="1:6" x14ac:dyDescent="0.25">
      <c r="A50" t="s">
        <v>48</v>
      </c>
      <c r="B50" s="7">
        <f>('2022-23'!B50*AVERAGE(('2018-19'!B50/'2017-18'!B50),('2017-18'!B50/'2016-17'!B50),('2016-17'!B50/'2015-16'!B50)))</f>
        <v>291814.78574598499</v>
      </c>
      <c r="C50" s="3">
        <f t="shared" si="1"/>
        <v>6.9435454554451867E-2</v>
      </c>
      <c r="D50" s="3">
        <v>6.6650000000000001E-2</v>
      </c>
      <c r="E50" s="3">
        <f t="shared" si="2"/>
        <v>6.9435454554451867E-2</v>
      </c>
      <c r="F50" s="10">
        <f t="shared" si="3"/>
        <v>24302409.094058152</v>
      </c>
    </row>
    <row r="51" spans="1:6" x14ac:dyDescent="0.25">
      <c r="A51" t="s">
        <v>49</v>
      </c>
      <c r="B51" s="7">
        <f>('2022-23'!B51*AVERAGE(('2018-19'!B51/'2017-18'!B51),('2017-18'!B51/'2016-17'!B51),('2016-17'!B51/'2015-16'!B51)))</f>
        <v>117246.83044737024</v>
      </c>
      <c r="C51" s="3">
        <f t="shared" si="1"/>
        <v>2.7898130474678706E-2</v>
      </c>
      <c r="D51" s="3">
        <v>1.4919999999999999E-2</v>
      </c>
      <c r="E51" s="3">
        <f t="shared" si="2"/>
        <v>2.7898130474678706E-2</v>
      </c>
      <c r="F51" s="10">
        <f t="shared" si="3"/>
        <v>9764345.6661375463</v>
      </c>
    </row>
    <row r="52" spans="1:6" x14ac:dyDescent="0.25">
      <c r="A52" t="s">
        <v>50</v>
      </c>
      <c r="B52" s="7">
        <f>('2022-23'!B52*AVERAGE(('2018-19'!B52/'2017-18'!B52),('2017-18'!B52/'2016-17'!B52),('2016-17'!B52/'2015-16'!B52)))</f>
        <v>255050.91307776494</v>
      </c>
      <c r="C52" s="3">
        <f t="shared" si="1"/>
        <v>6.06877271102301E-2</v>
      </c>
      <c r="D52" s="3">
        <v>5.9859999999999997E-2</v>
      </c>
      <c r="E52" s="3">
        <f t="shared" si="2"/>
        <v>6.06877271102301E-2</v>
      </c>
      <c r="F52" s="10">
        <f t="shared" si="3"/>
        <v>21240704.488580536</v>
      </c>
    </row>
    <row r="53" spans="1:6" x14ac:dyDescent="0.25">
      <c r="A53" t="s">
        <v>51</v>
      </c>
      <c r="B53" s="7">
        <f>('2022-23'!B53*AVERAGE(('2018-19'!B53/'2017-18'!B53),('2017-18'!B53/'2016-17'!B53),('2016-17'!B53/'2015-16'!B53)))</f>
        <v>102009.62461498163</v>
      </c>
      <c r="C53" s="3">
        <f t="shared" si="1"/>
        <v>2.4272535183449684E-2</v>
      </c>
      <c r="D53" s="3">
        <v>2.256E-2</v>
      </c>
      <c r="E53" s="3">
        <f t="shared" si="2"/>
        <v>2.4272535183449684E-2</v>
      </c>
      <c r="F53" s="10">
        <f t="shared" si="3"/>
        <v>8495387.31420739</v>
      </c>
    </row>
    <row r="54" spans="1:6" x14ac:dyDescent="0.25">
      <c r="A54" t="s">
        <v>52</v>
      </c>
      <c r="B54" s="7">
        <f>('2022-23'!B54*AVERAGE(('2018-19'!B54/'2017-18'!B54),('2017-18'!B54/'2016-17'!B54),('2016-17'!B54/'2015-16'!B54)))</f>
        <v>149110.9005698215</v>
      </c>
      <c r="C54" s="3">
        <f t="shared" si="1"/>
        <v>3.5479981364281113E-2</v>
      </c>
      <c r="D54" s="3">
        <v>6.2390000000000001E-2</v>
      </c>
      <c r="E54" s="3">
        <f t="shared" si="2"/>
        <v>3.5479981364281113E-2</v>
      </c>
      <c r="F54" s="10">
        <f t="shared" si="3"/>
        <v>12417993.47749839</v>
      </c>
    </row>
    <row r="55" spans="1:6" x14ac:dyDescent="0.25">
      <c r="A55" t="s">
        <v>53</v>
      </c>
      <c r="B55" s="7">
        <f>('2022-23'!B55*AVERAGE(('2018-19'!B55/'2017-18'!B55),('2017-18'!B55/'2016-17'!B55),('2016-17'!B55/'2015-16'!B55)))</f>
        <v>188796.5082604659</v>
      </c>
      <c r="C55" s="3">
        <f t="shared" si="1"/>
        <v>4.4922916896917874E-2</v>
      </c>
      <c r="D55" s="3">
        <v>3.4419999999999999E-2</v>
      </c>
      <c r="E55" s="3">
        <f t="shared" si="2"/>
        <v>4.4922916896917874E-2</v>
      </c>
      <c r="F55" s="10">
        <f t="shared" si="3"/>
        <v>15723020.913921256</v>
      </c>
    </row>
    <row r="56" spans="1:6" x14ac:dyDescent="0.25">
      <c r="A56" t="s">
        <v>54</v>
      </c>
      <c r="B56" s="7">
        <f>('2022-23'!B56*AVERAGE(('2018-19'!B56/'2017-18'!B56),('2017-18'!B56/'2016-17'!B56),('2016-17'!B56/'2015-16'!B56)))</f>
        <v>22848.545767098389</v>
      </c>
      <c r="C56" s="3">
        <f t="shared" si="1"/>
        <v>5.4366647570341696E-3</v>
      </c>
      <c r="D56" s="3">
        <v>5.1000000000000004E-3</v>
      </c>
      <c r="E56" s="3">
        <f t="shared" si="2"/>
        <v>5.4366647570341696E-3</v>
      </c>
      <c r="F56" s="10">
        <f t="shared" si="3"/>
        <v>1902832.6649619595</v>
      </c>
    </row>
    <row r="57" spans="1:6" x14ac:dyDescent="0.25">
      <c r="A57" t="s">
        <v>55</v>
      </c>
      <c r="B57" s="7">
        <f>('2022-23'!B57*AVERAGE(('2018-19'!B57/'2017-18'!B57),('2017-18'!B57/'2016-17'!B57),('2016-17'!B57/'2015-16'!B57)))</f>
        <v>20892.649185675335</v>
      </c>
      <c r="C57" s="3">
        <f t="shared" si="1"/>
        <v>4.9712717241025724E-3</v>
      </c>
      <c r="D57" s="3">
        <v>4.47E-3</v>
      </c>
      <c r="E57" s="3">
        <f t="shared" si="2"/>
        <v>4.9712717241025724E-3</v>
      </c>
      <c r="F57" s="10">
        <f t="shared" si="3"/>
        <v>1739945.1034359003</v>
      </c>
    </row>
    <row r="58" spans="1:6" x14ac:dyDescent="0.25">
      <c r="A58" t="s">
        <v>56</v>
      </c>
      <c r="B58" s="7">
        <f>('2022-23'!B58*AVERAGE(('2018-19'!B58/'2017-18'!B58),('2017-18'!B58/'2016-17'!B58),('2016-17'!B58/'2015-16'!B58)))</f>
        <v>72963.227988697967</v>
      </c>
      <c r="C58" s="3">
        <f t="shared" si="1"/>
        <v>1.7361131610258214E-2</v>
      </c>
      <c r="D58" s="3">
        <v>1.137E-2</v>
      </c>
      <c r="E58" s="3">
        <f t="shared" si="2"/>
        <v>1.7361131610258214E-2</v>
      </c>
      <c r="F58" s="10">
        <f t="shared" si="3"/>
        <v>6076396.0635903748</v>
      </c>
    </row>
    <row r="59" spans="1:6" x14ac:dyDescent="0.25">
      <c r="A59" t="s">
        <v>57</v>
      </c>
      <c r="B59" s="7">
        <f>('2022-23'!B59*AVERAGE(('2018-19'!B59/'2017-18'!B59),('2017-18'!B59/'2016-17'!B59),('2016-17'!B59/'2015-16'!B59)))</f>
        <v>27877.909181487095</v>
      </c>
      <c r="C59" s="3">
        <f t="shared" si="1"/>
        <v>6.6333694884441506E-3</v>
      </c>
      <c r="D59" s="3">
        <v>8.1700000000000002E-3</v>
      </c>
      <c r="E59" s="3">
        <f t="shared" si="2"/>
        <v>6.6333694884441506E-3</v>
      </c>
      <c r="F59" s="10">
        <f t="shared" si="3"/>
        <v>2321679.3209554525</v>
      </c>
    </row>
    <row r="60" spans="1:6" x14ac:dyDescent="0.25">
      <c r="A60" t="s">
        <v>58</v>
      </c>
      <c r="B60" s="7">
        <f>('2022-23'!B60*AVERAGE(('2018-19'!B60/'2017-18'!B60),('2017-18'!B60/'2016-17'!B60),('2016-17'!B60/'2015-16'!B60)))</f>
        <v>40740.619179767258</v>
      </c>
      <c r="C60" s="3">
        <f t="shared" si="1"/>
        <v>9.6939687423493789E-3</v>
      </c>
      <c r="D60" s="3">
        <v>1.0529999999999999E-2</v>
      </c>
      <c r="E60" s="3">
        <f t="shared" si="2"/>
        <v>9.6939687423493789E-3</v>
      </c>
      <c r="F60" s="10">
        <f t="shared" si="3"/>
        <v>3392889.0598222828</v>
      </c>
    </row>
    <row r="61" spans="1:6" x14ac:dyDescent="0.25">
      <c r="A61" t="s">
        <v>59</v>
      </c>
      <c r="B61" s="7">
        <f>('2022-23'!B61*AVERAGE(('2018-19'!B61/'2017-18'!B61),('2017-18'!B61/'2016-17'!B61),('2016-17'!B61/'2015-16'!B61)))</f>
        <v>62715.842121638765</v>
      </c>
      <c r="C61" s="3">
        <f t="shared" si="1"/>
        <v>1.4922831940640082E-2</v>
      </c>
      <c r="D61" s="3">
        <v>1.528E-2</v>
      </c>
      <c r="E61" s="3">
        <f t="shared" si="2"/>
        <v>1.4922831940640082E-2</v>
      </c>
      <c r="F61" s="10">
        <f t="shared" si="3"/>
        <v>5222991.1792240292</v>
      </c>
    </row>
    <row r="62" spans="1:6" x14ac:dyDescent="0.25">
      <c r="A62" t="s">
        <v>60</v>
      </c>
      <c r="B62" s="7">
        <f>('2022-23'!B62*AVERAGE(('2018-19'!B62/'2017-18'!B62),('2017-18'!B62/'2016-17'!B62),('2016-17'!B62/'2015-16'!B62)))</f>
        <v>11686.497493604529</v>
      </c>
      <c r="C62" s="3">
        <f t="shared" si="1"/>
        <v>2.7807270407615306E-3</v>
      </c>
      <c r="D62" s="3">
        <v>2.66E-3</v>
      </c>
      <c r="E62" s="3">
        <f t="shared" si="2"/>
        <v>2.7807270407615306E-3</v>
      </c>
      <c r="F62" s="10">
        <f t="shared" si="3"/>
        <v>973254.46426653571</v>
      </c>
    </row>
    <row r="63" spans="1:6" x14ac:dyDescent="0.25">
      <c r="A63" t="s">
        <v>61</v>
      </c>
      <c r="B63" s="7">
        <f>('2022-23'!B63*AVERAGE(('2018-19'!B63/'2017-18'!B63),('2017-18'!B63/'2016-17'!B63),('2016-17'!B63/'2015-16'!B63)))</f>
        <v>12034.142430163763</v>
      </c>
      <c r="C63" s="3">
        <f t="shared" si="1"/>
        <v>2.8634469212221328E-3</v>
      </c>
      <c r="D63" s="3">
        <v>2.81E-3</v>
      </c>
      <c r="E63" s="3">
        <f t="shared" si="2"/>
        <v>2.8634469212221328E-3</v>
      </c>
      <c r="F63" s="10">
        <f t="shared" si="3"/>
        <v>1002206.4224277465</v>
      </c>
    </row>
    <row r="64" spans="1:6" x14ac:dyDescent="0.25">
      <c r="A64" t="s">
        <v>62</v>
      </c>
      <c r="B64" s="7">
        <f>('2022-23'!B64*AVERAGE(('2018-19'!B64/'2017-18'!B64),('2017-18'!B64/'2016-17'!B64),('2016-17'!B64/'2015-16'!B64)))</f>
        <v>5660.7259885564354</v>
      </c>
      <c r="C64" s="3">
        <f t="shared" si="1"/>
        <v>1.3469334020167036E-3</v>
      </c>
      <c r="D64" s="3">
        <v>8.9999999999999998E-4</v>
      </c>
      <c r="E64" s="3">
        <f t="shared" si="2"/>
        <v>1.3469334020167036E-3</v>
      </c>
      <c r="F64" s="10">
        <f t="shared" si="3"/>
        <v>471426.69070584624</v>
      </c>
    </row>
    <row r="65" spans="1:6" x14ac:dyDescent="0.25">
      <c r="A65" t="s">
        <v>63</v>
      </c>
      <c r="B65" s="7">
        <f>('2022-23'!B65*AVERAGE(('2018-19'!B65/'2017-18'!B65),('2017-18'!B65/'2016-17'!B65),('2016-17'!B65/'2015-16'!B65)))</f>
        <v>2355.2217054564817</v>
      </c>
      <c r="C65" s="3">
        <f t="shared" si="1"/>
        <v>5.6040988216832406E-4</v>
      </c>
      <c r="D65" s="3">
        <v>7.6999999999999996E-4</v>
      </c>
      <c r="E65" s="3">
        <f t="shared" si="2"/>
        <v>5.6040988216832406E-4</v>
      </c>
      <c r="F65" s="10">
        <f t="shared" si="3"/>
        <v>196143.45875891342</v>
      </c>
    </row>
    <row r="66" spans="1:6" x14ac:dyDescent="0.25">
      <c r="A66" t="s">
        <v>64</v>
      </c>
      <c r="B66" s="7">
        <f>('2022-23'!B66*AVERAGE(('2018-19'!B66/'2017-18'!B66),('2017-18'!B66/'2016-17'!B66),('2016-17'!B66/'2015-16'!B66)))</f>
        <v>109744.80544418257</v>
      </c>
      <c r="C66" s="3">
        <f t="shared" si="1"/>
        <v>2.6113071794928902E-2</v>
      </c>
      <c r="D66" s="3">
        <v>2.3779999999999999E-2</v>
      </c>
      <c r="E66" s="3">
        <f t="shared" si="2"/>
        <v>2.6113071794928902E-2</v>
      </c>
      <c r="F66" s="10">
        <f t="shared" si="3"/>
        <v>9139575.1282251161</v>
      </c>
    </row>
    <row r="67" spans="1:6" x14ac:dyDescent="0.25">
      <c r="A67" t="s">
        <v>65</v>
      </c>
      <c r="B67" s="7">
        <f>('2022-23'!B67*AVERAGE(('2018-19'!B67/'2017-18'!B67),('2017-18'!B67/'2016-17'!B67),('2016-17'!B67/'2015-16'!B67)))</f>
        <v>4167.9320451114936</v>
      </c>
      <c r="C67" s="3">
        <f t="shared" si="1"/>
        <v>9.9173266825587701E-4</v>
      </c>
      <c r="D67" s="3">
        <v>9.5E-4</v>
      </c>
      <c r="E67" s="3">
        <f t="shared" si="2"/>
        <v>9.9173266825587701E-4</v>
      </c>
      <c r="F67" s="10">
        <f t="shared" ref="F67:F69" si="4">$E$1*E67</f>
        <v>347106.43388955697</v>
      </c>
    </row>
    <row r="68" spans="1:6" x14ac:dyDescent="0.25">
      <c r="A68" t="s">
        <v>66</v>
      </c>
      <c r="B68" s="7">
        <f>('2022-23'!B68*AVERAGE(('2018-19'!B68/'2017-18'!B68),('2017-18'!B68/'2016-17'!B68),('2016-17'!B68/'2015-16'!B68)))</f>
        <v>12411.587402011319</v>
      </c>
      <c r="C68" s="3">
        <f t="shared" ref="C68:C69" si="5">B68/B$70</f>
        <v>2.9532575287365185E-3</v>
      </c>
      <c r="D68" s="3">
        <v>1.89E-3</v>
      </c>
      <c r="E68" s="3">
        <f t="shared" ref="E68:E69" si="6">C68*C$1+D68*D$1</f>
        <v>2.9532575287365185E-3</v>
      </c>
      <c r="F68" s="10">
        <f t="shared" si="4"/>
        <v>1033640.1350577815</v>
      </c>
    </row>
    <row r="69" spans="1:6" x14ac:dyDescent="0.25">
      <c r="A69" s="1" t="s">
        <v>67</v>
      </c>
      <c r="B69" s="8">
        <f>('2022-23'!B69*AVERAGE(('2018-19'!B69/'2017-18'!B69),('2017-18'!B69/'2016-17'!B69),('2016-17'!B69/'2015-16'!B69)))</f>
        <v>6222.4217703687555</v>
      </c>
      <c r="C69" s="4">
        <f t="shared" si="5"/>
        <v>1.4805853067060234E-3</v>
      </c>
      <c r="D69" s="4">
        <v>1.24E-3</v>
      </c>
      <c r="E69" s="3">
        <f t="shared" si="6"/>
        <v>1.4805853067060234E-3</v>
      </c>
      <c r="F69" s="10">
        <f t="shared" si="4"/>
        <v>518204.85734710819</v>
      </c>
    </row>
    <row r="70" spans="1:6" x14ac:dyDescent="0.25">
      <c r="A70" s="1" t="s">
        <v>68</v>
      </c>
      <c r="B70" s="8">
        <f>SUM(B3:B69)</f>
        <v>4202676.9698345009</v>
      </c>
      <c r="C70" s="4">
        <f>SUM(C3:C69)</f>
        <v>1</v>
      </c>
      <c r="D70" s="4">
        <f>SUM(D3:D69)</f>
        <v>1</v>
      </c>
      <c r="E70" s="12">
        <f>SUM(E3:E69)</f>
        <v>1</v>
      </c>
      <c r="F70" s="33">
        <f>SUM(F3:F69)</f>
        <v>349999999.99999976</v>
      </c>
    </row>
  </sheetData>
  <mergeCells count="2">
    <mergeCell ref="A1:B1"/>
    <mergeCell ref="E1:F1"/>
  </mergeCells>
  <conditionalFormatting sqref="A3:A69">
    <cfRule type="expression" dxfId="65" priority="6">
      <formula>MOD(ROW(),2)</formula>
    </cfRule>
  </conditionalFormatting>
  <conditionalFormatting sqref="D3:D69">
    <cfRule type="expression" dxfId="64" priority="5">
      <formula>MOD(ROW(),2)</formula>
    </cfRule>
  </conditionalFormatting>
  <conditionalFormatting sqref="B3:B69">
    <cfRule type="expression" dxfId="63" priority="4">
      <formula>MOD(ROW(),2)</formula>
    </cfRule>
  </conditionalFormatting>
  <conditionalFormatting sqref="C3:C69">
    <cfRule type="expression" dxfId="62" priority="3">
      <formula>MOD(ROW(),2)</formula>
    </cfRule>
  </conditionalFormatting>
  <conditionalFormatting sqref="F3:F69">
    <cfRule type="expression" dxfId="61" priority="2">
      <formula>MOD(ROW(),2)</formula>
    </cfRule>
  </conditionalFormatting>
  <conditionalFormatting sqref="E3:E69">
    <cfRule type="expression" dxfId="60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D128-AF53-4D4B-8EDC-283EB1FF3328}">
  <sheetPr>
    <pageSetUpPr fitToPage="1"/>
  </sheetPr>
  <dimension ref="A1:H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8" ht="69.75" customHeight="1" x14ac:dyDescent="0.25">
      <c r="A1" s="44" t="s">
        <v>72</v>
      </c>
      <c r="B1" s="44"/>
      <c r="C1" s="13">
        <v>1</v>
      </c>
      <c r="D1" s="13">
        <v>0</v>
      </c>
      <c r="E1" s="45">
        <f>ROUND('2021-22'!E1+('2021-22'!E1*'SSEC Medicaid Expenditures'!H18*'2012-2025'!M2),-5)</f>
        <v>339300000</v>
      </c>
      <c r="F1" s="45"/>
    </row>
    <row r="2" spans="1:8" ht="45" x14ac:dyDescent="0.25">
      <c r="A2" s="6" t="s">
        <v>0</v>
      </c>
      <c r="B2" s="9" t="s">
        <v>154</v>
      </c>
      <c r="C2" s="9" t="s">
        <v>155</v>
      </c>
      <c r="D2" s="2" t="s">
        <v>69</v>
      </c>
      <c r="E2" s="9" t="s">
        <v>156</v>
      </c>
      <c r="F2" s="9" t="s">
        <v>157</v>
      </c>
    </row>
    <row r="3" spans="1:8" x14ac:dyDescent="0.25">
      <c r="A3" t="s">
        <v>1</v>
      </c>
      <c r="B3" s="7">
        <f>('2021-22'!B3*AVERAGE(('2018-19'!B3/'2017-18'!B3),('2017-18'!B3/'2016-17'!B3),('2016-17'!B3/'2015-16'!B3)))</f>
        <v>44688.29633972358</v>
      </c>
      <c r="C3" s="3">
        <f>B3/B$70</f>
        <v>1.0780742352121453E-2</v>
      </c>
      <c r="D3" s="3">
        <v>1.405E-2</v>
      </c>
      <c r="E3" s="3">
        <f>C3*C$1+D3*D$1</f>
        <v>1.0780742352121453E-2</v>
      </c>
      <c r="F3" s="10">
        <f t="shared" ref="F3:F34" si="0">$E$1*E3</f>
        <v>3657905.8800748088</v>
      </c>
      <c r="H3" s="17"/>
    </row>
    <row r="4" spans="1:8" x14ac:dyDescent="0.25">
      <c r="A4" t="s">
        <v>2</v>
      </c>
      <c r="B4" s="7">
        <f>('2021-22'!B4*AVERAGE(('2018-19'!B4/'2017-18'!B4),('2017-18'!B4/'2016-17'!B4),('2016-17'!B4/'2015-16'!B4)))</f>
        <v>6075.5647185181842</v>
      </c>
      <c r="C4" s="3">
        <f t="shared" ref="C4:C67" si="1">B4/B$70</f>
        <v>1.4656879594615799E-3</v>
      </c>
      <c r="D4" s="3">
        <v>1.2199999999999999E-3</v>
      </c>
      <c r="E4" s="3">
        <f t="shared" ref="E4:E67" si="2">C4*C$1+D4*D$1</f>
        <v>1.4656879594615799E-3</v>
      </c>
      <c r="F4" s="10">
        <f t="shared" si="0"/>
        <v>497307.92464531405</v>
      </c>
    </row>
    <row r="5" spans="1:8" x14ac:dyDescent="0.25">
      <c r="A5" t="s">
        <v>3</v>
      </c>
      <c r="B5" s="7">
        <f>('2021-22'!B5*AVERAGE(('2018-19'!B5/'2017-18'!B5),('2017-18'!B5/'2016-17'!B5),('2016-17'!B5/'2015-16'!B5)))</f>
        <v>38663.716594982718</v>
      </c>
      <c r="C5" s="3">
        <f t="shared" si="1"/>
        <v>9.3273541648853445E-3</v>
      </c>
      <c r="D5" s="3">
        <v>6.8399999999999997E-3</v>
      </c>
      <c r="E5" s="3">
        <f t="shared" si="2"/>
        <v>9.3273541648853445E-3</v>
      </c>
      <c r="F5" s="10">
        <f t="shared" si="0"/>
        <v>3164771.2681455975</v>
      </c>
    </row>
    <row r="6" spans="1:8" x14ac:dyDescent="0.25">
      <c r="A6" t="s">
        <v>4</v>
      </c>
      <c r="B6" s="7">
        <f>('2021-22'!B6*AVERAGE(('2018-19'!B6/'2017-18'!B6),('2017-18'!B6/'2016-17'!B6),('2016-17'!B6/'2015-16'!B6)))</f>
        <v>6314.7920322441487</v>
      </c>
      <c r="C6" s="3">
        <f t="shared" si="1"/>
        <v>1.5233998939972724E-3</v>
      </c>
      <c r="D6" s="3">
        <v>2.0699999999999998E-3</v>
      </c>
      <c r="E6" s="3">
        <f t="shared" si="2"/>
        <v>1.5233998939972724E-3</v>
      </c>
      <c r="F6" s="10">
        <f t="shared" si="0"/>
        <v>516889.58403327456</v>
      </c>
    </row>
    <row r="7" spans="1:8" x14ac:dyDescent="0.25">
      <c r="A7" t="s">
        <v>5</v>
      </c>
      <c r="B7" s="7">
        <f>('2021-22'!B7*AVERAGE(('2018-19'!B7/'2017-18'!B7),('2017-18'!B7/'2016-17'!B7),('2016-17'!B7/'2015-16'!B7)))</f>
        <v>95609.821753863522</v>
      </c>
      <c r="C7" s="3">
        <f t="shared" si="1"/>
        <v>2.3065208098891586E-2</v>
      </c>
      <c r="D7" s="3">
        <v>2.5090000000000001E-2</v>
      </c>
      <c r="E7" s="3">
        <f t="shared" si="2"/>
        <v>2.3065208098891586E-2</v>
      </c>
      <c r="F7" s="10">
        <f t="shared" si="0"/>
        <v>7826025.1079539154</v>
      </c>
    </row>
    <row r="8" spans="1:8" x14ac:dyDescent="0.25">
      <c r="A8" t="s">
        <v>6</v>
      </c>
      <c r="B8" s="7">
        <f>('2021-22'!B8*AVERAGE(('2018-19'!B8/'2017-18'!B8),('2017-18'!B8/'2016-17'!B8),('2016-17'!B8/'2015-16'!B8)))</f>
        <v>370370.38323013997</v>
      </c>
      <c r="C8" s="3">
        <f t="shared" si="1"/>
        <v>8.9349292846309505E-2</v>
      </c>
      <c r="D8" s="3">
        <v>9.2920000000000003E-2</v>
      </c>
      <c r="E8" s="3">
        <f t="shared" si="2"/>
        <v>8.9349292846309505E-2</v>
      </c>
      <c r="F8" s="10">
        <f t="shared" si="0"/>
        <v>30316215.062752817</v>
      </c>
    </row>
    <row r="9" spans="1:8" x14ac:dyDescent="0.25">
      <c r="A9" t="s">
        <v>7</v>
      </c>
      <c r="B9" s="7">
        <f>('2021-22'!B9*AVERAGE(('2018-19'!B9/'2017-18'!B9),('2017-18'!B9/'2016-17'!B9),('2016-17'!B9/'2015-16'!B9)))</f>
        <v>3407.6730714876844</v>
      </c>
      <c r="C9" s="3">
        <f t="shared" si="1"/>
        <v>8.2207755526619202E-4</v>
      </c>
      <c r="D9" s="3">
        <v>8.4000000000000003E-4</v>
      </c>
      <c r="E9" s="3">
        <f t="shared" si="2"/>
        <v>8.2207755526619202E-4</v>
      </c>
      <c r="F9" s="10">
        <f t="shared" si="0"/>
        <v>278930.91450181894</v>
      </c>
    </row>
    <row r="10" spans="1:8" x14ac:dyDescent="0.25">
      <c r="A10" t="s">
        <v>8</v>
      </c>
      <c r="B10" s="7">
        <f>('2021-22'!B10*AVERAGE(('2018-19'!B10/'2017-18'!B10),('2017-18'!B10/'2016-17'!B10),('2016-17'!B10/'2015-16'!B10)))</f>
        <v>23120.664800579085</v>
      </c>
      <c r="C10" s="3">
        <f t="shared" si="1"/>
        <v>5.5777004415189669E-3</v>
      </c>
      <c r="D10" s="3">
        <v>6.0699999999999999E-3</v>
      </c>
      <c r="E10" s="3">
        <f t="shared" si="2"/>
        <v>5.5777004415189669E-3</v>
      </c>
      <c r="F10" s="10">
        <f t="shared" si="0"/>
        <v>1892513.7598073855</v>
      </c>
    </row>
    <row r="11" spans="1:8" x14ac:dyDescent="0.25">
      <c r="A11" t="s">
        <v>9</v>
      </c>
      <c r="B11" s="7">
        <f>('2021-22'!B11*AVERAGE(('2018-19'!B11/'2017-18'!B11),('2017-18'!B11/'2016-17'!B11),('2016-17'!B11/'2015-16'!B11)))</f>
        <v>29488.457620685738</v>
      </c>
      <c r="C11" s="3">
        <f t="shared" si="1"/>
        <v>7.1138864089449819E-3</v>
      </c>
      <c r="D11" s="3">
        <v>7.0200000000000002E-3</v>
      </c>
      <c r="E11" s="3">
        <f t="shared" si="2"/>
        <v>7.1138864089449819E-3</v>
      </c>
      <c r="F11" s="10">
        <f t="shared" si="0"/>
        <v>2413741.6585550322</v>
      </c>
    </row>
    <row r="12" spans="1:8" x14ac:dyDescent="0.25">
      <c r="A12" t="s">
        <v>10</v>
      </c>
      <c r="B12" s="7">
        <f>('2021-22'!B12*AVERAGE(('2018-19'!B12/'2017-18'!B12),('2017-18'!B12/'2016-17'!B12),('2016-17'!B12/'2015-16'!B12)))</f>
        <v>34684.233235218468</v>
      </c>
      <c r="C12" s="3">
        <f t="shared" si="1"/>
        <v>8.3673313331794636E-3</v>
      </c>
      <c r="D12" s="3">
        <v>6.4200000000000004E-3</v>
      </c>
      <c r="E12" s="3">
        <f t="shared" si="2"/>
        <v>8.3673313331794636E-3</v>
      </c>
      <c r="F12" s="10">
        <f t="shared" si="0"/>
        <v>2839035.5213477919</v>
      </c>
    </row>
    <row r="13" spans="1:8" x14ac:dyDescent="0.25">
      <c r="A13" t="s">
        <v>11</v>
      </c>
      <c r="B13" s="7">
        <f>('2021-22'!B13*AVERAGE(('2018-19'!B13/'2017-18'!B13),('2017-18'!B13/'2016-17'!B13),('2016-17'!B13/'2015-16'!B13)))</f>
        <v>40656.415846287076</v>
      </c>
      <c r="C13" s="3">
        <f t="shared" si="1"/>
        <v>9.8080790743843346E-3</v>
      </c>
      <c r="D13" s="3">
        <v>1.1089999999999999E-2</v>
      </c>
      <c r="E13" s="3">
        <f t="shared" si="2"/>
        <v>9.8080790743843346E-3</v>
      </c>
      <c r="F13" s="10">
        <f t="shared" si="0"/>
        <v>3327881.2299386049</v>
      </c>
    </row>
    <row r="14" spans="1:8" x14ac:dyDescent="0.25">
      <c r="A14" t="s">
        <v>12</v>
      </c>
      <c r="B14" s="7">
        <f>('2021-22'!B14*AVERAGE(('2018-19'!B14/'2017-18'!B14),('2017-18'!B14/'2016-17'!B14),('2016-17'!B14/'2015-16'!B14)))</f>
        <v>19013.859134528728</v>
      </c>
      <c r="C14" s="3">
        <f t="shared" si="1"/>
        <v>4.5869619841979667E-3</v>
      </c>
      <c r="D14" s="3">
        <v>5.5199999999999997E-3</v>
      </c>
      <c r="E14" s="3">
        <f t="shared" si="2"/>
        <v>4.5869619841979667E-3</v>
      </c>
      <c r="F14" s="10">
        <f t="shared" si="0"/>
        <v>1556356.20123837</v>
      </c>
    </row>
    <row r="15" spans="1:8" x14ac:dyDescent="0.25">
      <c r="A15" t="s">
        <v>13</v>
      </c>
      <c r="B15" s="7">
        <f>('2021-22'!B15*AVERAGE(('2018-19'!B15/'2017-18'!B15),('2017-18'!B15/'2016-17'!B15),('2016-17'!B15/'2015-16'!B15)))</f>
        <v>703409.05301262485</v>
      </c>
      <c r="C15" s="3">
        <f t="shared" si="1"/>
        <v>0.16969256807263994</v>
      </c>
      <c r="D15" s="3">
        <v>0.18781999999999999</v>
      </c>
      <c r="E15" s="3">
        <f t="shared" si="2"/>
        <v>0.16969256807263994</v>
      </c>
      <c r="F15" s="10">
        <f t="shared" si="0"/>
        <v>57576688.347046733</v>
      </c>
    </row>
    <row r="16" spans="1:8" x14ac:dyDescent="0.25">
      <c r="A16" t="s">
        <v>14</v>
      </c>
      <c r="B16" s="7">
        <f>('2021-22'!B16*AVERAGE(('2018-19'!B16/'2017-18'!B16),('2017-18'!B16/'2016-17'!B16),('2016-17'!B16/'2015-16'!B16)))</f>
        <v>7597.0227349407442</v>
      </c>
      <c r="C16" s="3">
        <f t="shared" si="1"/>
        <v>1.8327291809467051E-3</v>
      </c>
      <c r="D16" s="3">
        <v>1.6100000000000001E-3</v>
      </c>
      <c r="E16" s="3">
        <f t="shared" si="2"/>
        <v>1.8327291809467051E-3</v>
      </c>
      <c r="F16" s="10">
        <f t="shared" si="0"/>
        <v>621845.01109521708</v>
      </c>
    </row>
    <row r="17" spans="1:6" x14ac:dyDescent="0.25">
      <c r="A17" t="s">
        <v>15</v>
      </c>
      <c r="B17" s="7">
        <f>('2021-22'!B17*AVERAGE(('2018-19'!B17/'2017-18'!B17),('2017-18'!B17/'2016-17'!B17),('2016-17'!B17/'2015-16'!B17)))</f>
        <v>4882.2406803606</v>
      </c>
      <c r="C17" s="3">
        <f t="shared" si="1"/>
        <v>1.1778067903033278E-3</v>
      </c>
      <c r="D17" s="3">
        <v>9.5E-4</v>
      </c>
      <c r="E17" s="3">
        <f t="shared" si="2"/>
        <v>1.1778067903033278E-3</v>
      </c>
      <c r="F17" s="10">
        <f t="shared" si="0"/>
        <v>399629.8439499191</v>
      </c>
    </row>
    <row r="18" spans="1:6" x14ac:dyDescent="0.25">
      <c r="A18" t="s">
        <v>16</v>
      </c>
      <c r="B18" s="7">
        <f>('2021-22'!B18*AVERAGE(('2018-19'!B18/'2017-18'!B18),('2017-18'!B18/'2016-17'!B18),('2016-17'!B18/'2015-16'!B18)))</f>
        <v>224330.73065876545</v>
      </c>
      <c r="C18" s="3">
        <f t="shared" si="1"/>
        <v>5.4118236920693105E-2</v>
      </c>
      <c r="D18" s="3">
        <v>5.3920000000000003E-2</v>
      </c>
      <c r="E18" s="3">
        <f t="shared" si="2"/>
        <v>5.4118236920693105E-2</v>
      </c>
      <c r="F18" s="10">
        <f t="shared" si="0"/>
        <v>18362317.787191171</v>
      </c>
    </row>
    <row r="19" spans="1:6" x14ac:dyDescent="0.25">
      <c r="A19" t="s">
        <v>17</v>
      </c>
      <c r="B19" s="7">
        <f>('2021-22'!B19*AVERAGE(('2018-19'!B19/'2017-18'!B19),('2017-18'!B19/'2016-17'!B19),('2016-17'!B19/'2015-16'!B19)))</f>
        <v>71540.968790983374</v>
      </c>
      <c r="C19" s="3">
        <f t="shared" si="1"/>
        <v>1.7258763822490447E-2</v>
      </c>
      <c r="D19" s="3">
        <v>1.6650000000000002E-2</v>
      </c>
      <c r="E19" s="3">
        <f t="shared" si="2"/>
        <v>1.7258763822490447E-2</v>
      </c>
      <c r="F19" s="10">
        <f t="shared" si="0"/>
        <v>5855898.5649710083</v>
      </c>
    </row>
    <row r="20" spans="1:6" x14ac:dyDescent="0.25">
      <c r="A20" t="s">
        <v>18</v>
      </c>
      <c r="B20" s="7">
        <f>('2021-22'!B20*AVERAGE(('2018-19'!B20/'2017-18'!B20),('2017-18'!B20/'2016-17'!B20),('2016-17'!B20/'2015-16'!B20)))</f>
        <v>17266.235213164047</v>
      </c>
      <c r="C20" s="3">
        <f t="shared" si="1"/>
        <v>4.165359802691458E-3</v>
      </c>
      <c r="D20" s="3">
        <v>4.13E-3</v>
      </c>
      <c r="E20" s="3">
        <f t="shared" si="2"/>
        <v>4.165359802691458E-3</v>
      </c>
      <c r="F20" s="10">
        <f t="shared" si="0"/>
        <v>1413306.5810532116</v>
      </c>
    </row>
    <row r="21" spans="1:6" x14ac:dyDescent="0.25">
      <c r="A21" t="s">
        <v>19</v>
      </c>
      <c r="B21" s="7">
        <f>('2021-22'!B21*AVERAGE(('2018-19'!B21/'2017-18'!B21),('2017-18'!B21/'2016-17'!B21),('2016-17'!B21/'2015-16'!B21)))</f>
        <v>2452.7785787681728</v>
      </c>
      <c r="C21" s="3">
        <f t="shared" si="1"/>
        <v>5.9171586456289299E-4</v>
      </c>
      <c r="D21" s="3">
        <v>6.8000000000000005E-4</v>
      </c>
      <c r="E21" s="3">
        <f t="shared" si="2"/>
        <v>5.9171586456289299E-4</v>
      </c>
      <c r="F21" s="10">
        <f t="shared" si="0"/>
        <v>200769.1928461896</v>
      </c>
    </row>
    <row r="22" spans="1:6" x14ac:dyDescent="0.25">
      <c r="A22" t="s">
        <v>20</v>
      </c>
      <c r="B22" s="7">
        <f>('2021-22'!B22*AVERAGE(('2018-19'!B22/'2017-18'!B22),('2017-18'!B22/'2016-17'!B22),('2016-17'!B22/'2015-16'!B22)))</f>
        <v>12717.057988884371</v>
      </c>
      <c r="C22" s="3">
        <f t="shared" si="1"/>
        <v>3.0679022671374957E-3</v>
      </c>
      <c r="D22" s="3">
        <v>2.3700000000000001E-3</v>
      </c>
      <c r="E22" s="3">
        <f t="shared" si="2"/>
        <v>3.0679022671374957E-3</v>
      </c>
      <c r="F22" s="10">
        <f t="shared" si="0"/>
        <v>1040939.2392397523</v>
      </c>
    </row>
    <row r="23" spans="1:6" x14ac:dyDescent="0.25">
      <c r="A23" t="s">
        <v>21</v>
      </c>
      <c r="B23" s="7">
        <f>('2021-22'!B23*AVERAGE(('2018-19'!B23/'2017-18'!B23),('2017-18'!B23/'2016-17'!B23),('2016-17'!B23/'2015-16'!B23)))</f>
        <v>4002.6558661469162</v>
      </c>
      <c r="C23" s="3">
        <f t="shared" si="1"/>
        <v>9.6561303857045525E-4</v>
      </c>
      <c r="D23" s="3">
        <v>7.2999999999999996E-4</v>
      </c>
      <c r="E23" s="3">
        <f t="shared" si="2"/>
        <v>9.6561303857045525E-4</v>
      </c>
      <c r="F23" s="10">
        <f t="shared" si="0"/>
        <v>327632.50398695545</v>
      </c>
    </row>
    <row r="24" spans="1:6" x14ac:dyDescent="0.25">
      <c r="A24" t="s">
        <v>22</v>
      </c>
      <c r="B24" s="7">
        <f>('2021-22'!B24*AVERAGE(('2018-19'!B24/'2017-18'!B24),('2017-18'!B24/'2016-17'!B24),('2016-17'!B24/'2015-16'!B24)))</f>
        <v>596.73911085520024</v>
      </c>
      <c r="C24" s="3">
        <f t="shared" si="1"/>
        <v>1.4395918243688744E-4</v>
      </c>
      <c r="D24" s="3">
        <v>5.6999999999999998E-4</v>
      </c>
      <c r="E24" s="3">
        <f t="shared" si="2"/>
        <v>1.4395918243688744E-4</v>
      </c>
      <c r="F24" s="10">
        <f t="shared" si="0"/>
        <v>48845.350600835911</v>
      </c>
    </row>
    <row r="25" spans="1:6" x14ac:dyDescent="0.25">
      <c r="A25" t="s">
        <v>23</v>
      </c>
      <c r="B25" s="7">
        <f>('2021-22'!B25*AVERAGE(('2018-19'!B25/'2017-18'!B25),('2017-18'!B25/'2016-17'!B25),('2016-17'!B25/'2015-16'!B25)))</f>
        <v>2523.8976315247073</v>
      </c>
      <c r="C25" s="3">
        <f t="shared" si="1"/>
        <v>6.0887284406075759E-4</v>
      </c>
      <c r="D25" s="3">
        <v>9.3000000000000005E-4</v>
      </c>
      <c r="E25" s="3">
        <f t="shared" si="2"/>
        <v>6.0887284406075759E-4</v>
      </c>
      <c r="F25" s="10">
        <f t="shared" si="0"/>
        <v>206590.55598981504</v>
      </c>
    </row>
    <row r="26" spans="1:6" x14ac:dyDescent="0.25">
      <c r="A26" t="s">
        <v>24</v>
      </c>
      <c r="B26" s="7">
        <f>('2021-22'!B26*AVERAGE(('2018-19'!B26/'2017-18'!B26),('2017-18'!B26/'2016-17'!B26),('2016-17'!B26/'2015-16'!B26)))</f>
        <v>3780.1121200330372</v>
      </c>
      <c r="C26" s="3">
        <f t="shared" si="1"/>
        <v>9.1192589930940858E-4</v>
      </c>
      <c r="D26" s="3">
        <v>8.5999999999999998E-4</v>
      </c>
      <c r="E26" s="3">
        <f t="shared" si="2"/>
        <v>9.1192589930940858E-4</v>
      </c>
      <c r="F26" s="10">
        <f t="shared" si="0"/>
        <v>309416.45763568231</v>
      </c>
    </row>
    <row r="27" spans="1:6" x14ac:dyDescent="0.25">
      <c r="A27" t="s">
        <v>25</v>
      </c>
      <c r="B27" s="7">
        <f>('2021-22'!B27*AVERAGE(('2018-19'!B27/'2017-18'!B27),('2017-18'!B27/'2016-17'!B27),('2016-17'!B27/'2015-16'!B27)))</f>
        <v>7446.7866128129954</v>
      </c>
      <c r="C27" s="3">
        <f t="shared" si="1"/>
        <v>1.7964857557704942E-3</v>
      </c>
      <c r="D27" s="3">
        <v>1.33E-3</v>
      </c>
      <c r="E27" s="3">
        <f t="shared" si="2"/>
        <v>1.7964857557704942E-3</v>
      </c>
      <c r="F27" s="10">
        <f t="shared" si="0"/>
        <v>609547.61693292868</v>
      </c>
    </row>
    <row r="28" spans="1:6" x14ac:dyDescent="0.25">
      <c r="A28" t="s">
        <v>26</v>
      </c>
      <c r="B28" s="7">
        <f>('2021-22'!B28*AVERAGE(('2018-19'!B28/'2017-18'!B28),('2017-18'!B28/'2016-17'!B28),('2016-17'!B28/'2015-16'!B28)))</f>
        <v>14577.491457728494</v>
      </c>
      <c r="C28" s="3">
        <f t="shared" si="1"/>
        <v>3.5167189715917995E-3</v>
      </c>
      <c r="D28" s="3">
        <v>1.97E-3</v>
      </c>
      <c r="E28" s="3">
        <f t="shared" si="2"/>
        <v>3.5167189715917995E-3</v>
      </c>
      <c r="F28" s="10">
        <f t="shared" si="0"/>
        <v>1193222.7470610975</v>
      </c>
    </row>
    <row r="29" spans="1:6" x14ac:dyDescent="0.25">
      <c r="A29" t="s">
        <v>27</v>
      </c>
      <c r="B29" s="7">
        <f>('2021-22'!B29*AVERAGE(('2018-19'!B29/'2017-18'!B29),('2017-18'!B29/'2016-17'!B29),('2016-17'!B29/'2015-16'!B29)))</f>
        <v>40524.908421699212</v>
      </c>
      <c r="C29" s="3">
        <f t="shared" si="1"/>
        <v>9.7763538179302736E-3</v>
      </c>
      <c r="D29" s="3">
        <v>7.1999999999999998E-3</v>
      </c>
      <c r="E29" s="3">
        <f t="shared" si="2"/>
        <v>9.7763538179302736E-3</v>
      </c>
      <c r="F29" s="10">
        <f t="shared" si="0"/>
        <v>3317116.8504237416</v>
      </c>
    </row>
    <row r="30" spans="1:6" x14ac:dyDescent="0.25">
      <c r="A30" t="s">
        <v>28</v>
      </c>
      <c r="B30" s="7">
        <f>('2021-22'!B30*AVERAGE(('2018-19'!B30/'2017-18'!B30),('2017-18'!B30/'2016-17'!B30),('2016-17'!B30/'2015-16'!B30)))</f>
        <v>23255.288729675383</v>
      </c>
      <c r="C30" s="3">
        <f t="shared" si="1"/>
        <v>5.6101775331266722E-3</v>
      </c>
      <c r="D30" s="3">
        <v>4.8300000000000001E-3</v>
      </c>
      <c r="E30" s="3">
        <f t="shared" si="2"/>
        <v>5.6101775331266722E-3</v>
      </c>
      <c r="F30" s="10">
        <f t="shared" si="0"/>
        <v>1903533.23698988</v>
      </c>
    </row>
    <row r="31" spans="1:6" x14ac:dyDescent="0.25">
      <c r="A31" t="s">
        <v>29</v>
      </c>
      <c r="B31" s="7">
        <f>('2021-22'!B31*AVERAGE(('2018-19'!B31/'2017-18'!B31),('2017-18'!B31/'2016-17'!B31),('2016-17'!B31/'2015-16'!B31)))</f>
        <v>295483.47257376357</v>
      </c>
      <c r="C31" s="3">
        <f t="shared" si="1"/>
        <v>7.1283343694985776E-2</v>
      </c>
      <c r="D31" s="3">
        <v>6.905E-2</v>
      </c>
      <c r="E31" s="3">
        <f t="shared" si="2"/>
        <v>7.1283343694985776E-2</v>
      </c>
      <c r="F31" s="10">
        <f t="shared" si="0"/>
        <v>24186438.515708674</v>
      </c>
    </row>
    <row r="32" spans="1:6" x14ac:dyDescent="0.25">
      <c r="A32" t="s">
        <v>30</v>
      </c>
      <c r="B32" s="7">
        <f>('2021-22'!B32*AVERAGE(('2018-19'!B32/'2017-18'!B32),('2017-18'!B32/'2016-17'!B32),('2016-17'!B32/'2015-16'!B32)))</f>
        <v>4877.7081604027808</v>
      </c>
      <c r="C32" s="3">
        <f t="shared" si="1"/>
        <v>1.1767133512180774E-3</v>
      </c>
      <c r="D32" s="3">
        <v>1E-3</v>
      </c>
      <c r="E32" s="3">
        <f t="shared" si="2"/>
        <v>1.1767133512180774E-3</v>
      </c>
      <c r="F32" s="10">
        <f t="shared" si="0"/>
        <v>399258.84006829368</v>
      </c>
    </row>
    <row r="33" spans="1:6" x14ac:dyDescent="0.25">
      <c r="A33" t="s">
        <v>31</v>
      </c>
      <c r="B33" s="7">
        <f>('2021-22'!B33*AVERAGE(('2018-19'!B33/'2017-18'!B33),('2017-18'!B33/'2016-17'!B33),('2016-17'!B33/'2015-16'!B33)))</f>
        <v>25427.311614034639</v>
      </c>
      <c r="C33" s="3">
        <f t="shared" si="1"/>
        <v>6.1341630285946264E-3</v>
      </c>
      <c r="D33" s="3">
        <v>3.8400000000000001E-3</v>
      </c>
      <c r="E33" s="3">
        <f t="shared" si="2"/>
        <v>6.1341630285946264E-3</v>
      </c>
      <c r="F33" s="10">
        <f t="shared" si="0"/>
        <v>2081321.5156021568</v>
      </c>
    </row>
    <row r="34" spans="1:6" x14ac:dyDescent="0.25">
      <c r="A34" t="s">
        <v>32</v>
      </c>
      <c r="B34" s="7">
        <f>('2021-22'!B34*AVERAGE(('2018-19'!B34/'2017-18'!B34),('2017-18'!B34/'2016-17'!B34),('2016-17'!B34/'2015-16'!B34)))</f>
        <v>11207.012311641012</v>
      </c>
      <c r="C34" s="3">
        <f t="shared" si="1"/>
        <v>2.7036141935323139E-3</v>
      </c>
      <c r="D34" s="3">
        <v>2.3900000000000002E-3</v>
      </c>
      <c r="E34" s="3">
        <f t="shared" si="2"/>
        <v>2.7036141935323139E-3</v>
      </c>
      <c r="F34" s="10">
        <f t="shared" si="0"/>
        <v>917336.29586551408</v>
      </c>
    </row>
    <row r="35" spans="1:6" x14ac:dyDescent="0.25">
      <c r="A35" t="s">
        <v>33</v>
      </c>
      <c r="B35" s="7">
        <f>('2021-22'!B35*AVERAGE(('2018-19'!B35/'2017-18'!B35),('2017-18'!B35/'2016-17'!B35),('2016-17'!B35/'2015-16'!B35)))</f>
        <v>2794.4221471944679</v>
      </c>
      <c r="C35" s="3">
        <f t="shared" si="1"/>
        <v>6.7413501206101058E-4</v>
      </c>
      <c r="D35" s="3">
        <v>8.3000000000000001E-4</v>
      </c>
      <c r="E35" s="3">
        <f t="shared" si="2"/>
        <v>6.7413501206101058E-4</v>
      </c>
      <c r="F35" s="10">
        <f t="shared" ref="F35:F66" si="3">$E$1*E35</f>
        <v>228734.00959230089</v>
      </c>
    </row>
    <row r="36" spans="1:6" x14ac:dyDescent="0.25">
      <c r="A36" t="s">
        <v>34</v>
      </c>
      <c r="B36" s="7">
        <f>('2021-22'!B36*AVERAGE(('2018-19'!B36/'2017-18'!B36),('2017-18'!B36/'2016-17'!B36),('2016-17'!B36/'2015-16'!B36)))</f>
        <v>1537.1979009873153</v>
      </c>
      <c r="C36" s="3">
        <f t="shared" si="1"/>
        <v>3.7083835975271055E-4</v>
      </c>
      <c r="D36" s="3">
        <v>1.6000000000000001E-4</v>
      </c>
      <c r="E36" s="3">
        <f t="shared" si="2"/>
        <v>3.7083835975271055E-4</v>
      </c>
      <c r="F36" s="10">
        <f t="shared" si="3"/>
        <v>125825.45546409469</v>
      </c>
    </row>
    <row r="37" spans="1:6" x14ac:dyDescent="0.25">
      <c r="A37" t="s">
        <v>35</v>
      </c>
      <c r="B37" s="7">
        <f>('2021-22'!B37*AVERAGE(('2018-19'!B37/'2017-18'!B37),('2017-18'!B37/'2016-17'!B37),('2016-17'!B37/'2015-16'!B37)))</f>
        <v>61592.603959867913</v>
      </c>
      <c r="C37" s="3">
        <f t="shared" si="1"/>
        <v>1.4858789626700251E-2</v>
      </c>
      <c r="D37" s="3">
        <v>1.4760000000000001E-2</v>
      </c>
      <c r="E37" s="3">
        <f t="shared" si="2"/>
        <v>1.4858789626700251E-2</v>
      </c>
      <c r="F37" s="10">
        <f t="shared" si="3"/>
        <v>5041587.3203393957</v>
      </c>
    </row>
    <row r="38" spans="1:6" x14ac:dyDescent="0.25">
      <c r="A38" t="s">
        <v>36</v>
      </c>
      <c r="B38" s="7">
        <f>('2021-22'!B38*AVERAGE(('2018-19'!B38/'2017-18'!B38),('2017-18'!B38/'2016-17'!B38),('2016-17'!B38/'2015-16'!B38)))</f>
        <v>124413.02284483374</v>
      </c>
      <c r="C38" s="3">
        <f t="shared" si="1"/>
        <v>3.0013781110435803E-2</v>
      </c>
      <c r="D38" s="3">
        <v>2.6509999999999999E-2</v>
      </c>
      <c r="E38" s="3">
        <f t="shared" si="2"/>
        <v>3.0013781110435803E-2</v>
      </c>
      <c r="F38" s="10">
        <f t="shared" si="3"/>
        <v>10183675.930770868</v>
      </c>
    </row>
    <row r="39" spans="1:6" x14ac:dyDescent="0.25">
      <c r="A39" t="s">
        <v>37</v>
      </c>
      <c r="B39" s="7">
        <f>('2021-22'!B39*AVERAGE(('2018-19'!B39/'2017-18'!B39),('2017-18'!B39/'2016-17'!B39),('2016-17'!B39/'2015-16'!B39)))</f>
        <v>43121.495345815645</v>
      </c>
      <c r="C39" s="3">
        <f t="shared" si="1"/>
        <v>1.0402762450986701E-2</v>
      </c>
      <c r="D39" s="3">
        <v>8.9899999999999997E-3</v>
      </c>
      <c r="E39" s="3">
        <f t="shared" si="2"/>
        <v>1.0402762450986701E-2</v>
      </c>
      <c r="F39" s="10">
        <f t="shared" si="3"/>
        <v>3529657.2996197874</v>
      </c>
    </row>
    <row r="40" spans="1:6" x14ac:dyDescent="0.25">
      <c r="A40" t="s">
        <v>38</v>
      </c>
      <c r="B40" s="7">
        <f>('2021-22'!B40*AVERAGE(('2018-19'!B40/'2017-18'!B40),('2017-18'!B40/'2016-17'!B40),('2016-17'!B40/'2015-16'!B40)))</f>
        <v>10030.68713303738</v>
      </c>
      <c r="C40" s="3">
        <f t="shared" si="1"/>
        <v>2.4198338816485902E-3</v>
      </c>
      <c r="D40" s="3">
        <v>2.5100000000000001E-3</v>
      </c>
      <c r="E40" s="3">
        <f t="shared" si="2"/>
        <v>2.4198338816485902E-3</v>
      </c>
      <c r="F40" s="10">
        <f t="shared" si="3"/>
        <v>821049.63604336663</v>
      </c>
    </row>
    <row r="41" spans="1:6" x14ac:dyDescent="0.25">
      <c r="A41" t="s">
        <v>39</v>
      </c>
      <c r="B41" s="7">
        <f>('2021-22'!B41*AVERAGE(('2018-19'!B41/'2017-18'!B41),('2017-18'!B41/'2016-17'!B41),('2016-17'!B41/'2015-16'!B41)))</f>
        <v>1640.2465957925938</v>
      </c>
      <c r="C41" s="3">
        <f t="shared" si="1"/>
        <v>3.9569814451542891E-4</v>
      </c>
      <c r="D41" s="3">
        <v>4.6999999999999999E-4</v>
      </c>
      <c r="E41" s="3">
        <f t="shared" si="2"/>
        <v>3.9569814451542891E-4</v>
      </c>
      <c r="F41" s="10">
        <f t="shared" si="3"/>
        <v>134260.38043408503</v>
      </c>
    </row>
    <row r="42" spans="1:6" x14ac:dyDescent="0.25">
      <c r="A42" t="s">
        <v>40</v>
      </c>
      <c r="B42" s="7">
        <f>('2021-22'!B42*AVERAGE(('2018-19'!B42/'2017-18'!B42),('2017-18'!B42/'2016-17'!B42),('2016-17'!B42/'2015-16'!B42)))</f>
        <v>4587.8368371814977</v>
      </c>
      <c r="C42" s="3">
        <f t="shared" si="1"/>
        <v>1.1067838997312611E-3</v>
      </c>
      <c r="D42" s="3">
        <v>1E-3</v>
      </c>
      <c r="E42" s="3">
        <f t="shared" si="2"/>
        <v>1.1067838997312611E-3</v>
      </c>
      <c r="F42" s="10">
        <f t="shared" si="3"/>
        <v>375531.7771788169</v>
      </c>
    </row>
    <row r="43" spans="1:6" x14ac:dyDescent="0.25">
      <c r="A43" t="s">
        <v>41</v>
      </c>
      <c r="B43" s="7">
        <f>('2021-22'!B43*AVERAGE(('2018-19'!B43/'2017-18'!B43),('2017-18'!B43/'2016-17'!B43),('2016-17'!B43/'2015-16'!B43)))</f>
        <v>53383.720352724187</v>
      </c>
      <c r="C43" s="3">
        <f t="shared" si="1"/>
        <v>1.2878453242999183E-2</v>
      </c>
      <c r="D43" s="3">
        <v>1.6469999999999999E-2</v>
      </c>
      <c r="E43" s="3">
        <f t="shared" si="2"/>
        <v>1.2878453242999183E-2</v>
      </c>
      <c r="F43" s="10">
        <f t="shared" si="3"/>
        <v>4369659.1853496227</v>
      </c>
    </row>
    <row r="44" spans="1:6" x14ac:dyDescent="0.25">
      <c r="A44" t="s">
        <v>42</v>
      </c>
      <c r="B44" s="7">
        <f>('2021-22'!B44*AVERAGE(('2018-19'!B44/'2017-18'!B44),('2017-18'!B44/'2016-17'!B44),('2016-17'!B44/'2015-16'!B44)))</f>
        <v>79318.973051751556</v>
      </c>
      <c r="C44" s="3">
        <f t="shared" si="1"/>
        <v>1.9135153544568701E-2</v>
      </c>
      <c r="D44" s="3">
        <v>1.6879999999999999E-2</v>
      </c>
      <c r="E44" s="3">
        <f t="shared" si="2"/>
        <v>1.9135153544568701E-2</v>
      </c>
      <c r="F44" s="10">
        <f t="shared" si="3"/>
        <v>6492557.5976721607</v>
      </c>
    </row>
    <row r="45" spans="1:6" x14ac:dyDescent="0.25">
      <c r="A45" t="s">
        <v>43</v>
      </c>
      <c r="B45" s="7">
        <f>('2021-22'!B45*AVERAGE(('2018-19'!B45/'2017-18'!B45),('2017-18'!B45/'2016-17'!B45),('2016-17'!B45/'2015-16'!B45)))</f>
        <v>19838.598391523243</v>
      </c>
      <c r="C45" s="3">
        <f t="shared" si="1"/>
        <v>4.785924624656347E-3</v>
      </c>
      <c r="D45" s="3">
        <v>4.4999999999999997E-3</v>
      </c>
      <c r="E45" s="3">
        <f t="shared" si="2"/>
        <v>4.785924624656347E-3</v>
      </c>
      <c r="F45" s="10">
        <f t="shared" si="3"/>
        <v>1623864.2251458985</v>
      </c>
    </row>
    <row r="46" spans="1:6" x14ac:dyDescent="0.25">
      <c r="A46" t="s">
        <v>44</v>
      </c>
      <c r="B46" s="7">
        <f>('2021-22'!B46*AVERAGE(('2018-19'!B46/'2017-18'!B46),('2017-18'!B46/'2016-17'!B46),('2016-17'!B46/'2015-16'!B46)))</f>
        <v>8948.7997482800092</v>
      </c>
      <c r="C46" s="3">
        <f t="shared" si="1"/>
        <v>2.1588360342387767E-3</v>
      </c>
      <c r="D46" s="3">
        <v>3.13E-3</v>
      </c>
      <c r="E46" s="3">
        <f t="shared" si="2"/>
        <v>2.1588360342387767E-3</v>
      </c>
      <c r="F46" s="10">
        <f t="shared" si="3"/>
        <v>732493.06641721691</v>
      </c>
    </row>
    <row r="47" spans="1:6" x14ac:dyDescent="0.25">
      <c r="A47" t="s">
        <v>45</v>
      </c>
      <c r="B47" s="7">
        <f>('2021-22'!B47*AVERAGE(('2018-19'!B47/'2017-18'!B47),('2017-18'!B47/'2016-17'!B47),('2016-17'!B47/'2015-16'!B47)))</f>
        <v>11956.354120428297</v>
      </c>
      <c r="C47" s="3">
        <f t="shared" si="1"/>
        <v>2.8843877211869673E-3</v>
      </c>
      <c r="D47" s="3">
        <v>2.5400000000000002E-3</v>
      </c>
      <c r="E47" s="3">
        <f t="shared" si="2"/>
        <v>2.8843877211869673E-3</v>
      </c>
      <c r="F47" s="10">
        <f t="shared" si="3"/>
        <v>978672.75379873801</v>
      </c>
    </row>
    <row r="48" spans="1:6" x14ac:dyDescent="0.25">
      <c r="A48" t="s">
        <v>46</v>
      </c>
      <c r="B48" s="7">
        <f>('2021-22'!B48*AVERAGE(('2018-19'!B48/'2017-18'!B48),('2017-18'!B48/'2016-17'!B48),('2016-17'!B48/'2015-16'!B48)))</f>
        <v>32438.680230907936</v>
      </c>
      <c r="C48" s="3">
        <f t="shared" si="1"/>
        <v>7.8256072049319308E-3</v>
      </c>
      <c r="D48" s="3">
        <v>6.28E-3</v>
      </c>
      <c r="E48" s="3">
        <f t="shared" si="2"/>
        <v>7.8256072049319308E-3</v>
      </c>
      <c r="F48" s="10">
        <f t="shared" si="3"/>
        <v>2655228.5246334043</v>
      </c>
    </row>
    <row r="49" spans="1:6" x14ac:dyDescent="0.25">
      <c r="A49" t="s">
        <v>47</v>
      </c>
      <c r="B49" s="7">
        <f>('2021-22'!B49*AVERAGE(('2018-19'!B49/'2017-18'!B49),('2017-18'!B49/'2016-17'!B49),('2016-17'!B49/'2015-16'!B49)))</f>
        <v>11662.873950604435</v>
      </c>
      <c r="C49" s="3">
        <f t="shared" si="1"/>
        <v>2.8135876604221655E-3</v>
      </c>
      <c r="D49" s="3">
        <v>2.2699999999999999E-3</v>
      </c>
      <c r="E49" s="3">
        <f t="shared" si="2"/>
        <v>2.8135876604221655E-3</v>
      </c>
      <c r="F49" s="10">
        <f t="shared" si="3"/>
        <v>954650.29318124079</v>
      </c>
    </row>
    <row r="50" spans="1:6" x14ac:dyDescent="0.25">
      <c r="A50" t="s">
        <v>48</v>
      </c>
      <c r="B50" s="7">
        <f>('2021-22'!B50*AVERAGE(('2018-19'!B50/'2017-18'!B50),('2017-18'!B50/'2016-17'!B50),('2016-17'!B50/'2015-16'!B50)))</f>
        <v>286964.66256443888</v>
      </c>
      <c r="C50" s="3">
        <f t="shared" si="1"/>
        <v>6.9228239710733719E-2</v>
      </c>
      <c r="D50" s="3">
        <v>6.6650000000000001E-2</v>
      </c>
      <c r="E50" s="3">
        <f t="shared" si="2"/>
        <v>6.9228239710733719E-2</v>
      </c>
      <c r="F50" s="10">
        <f t="shared" si="3"/>
        <v>23489141.733851951</v>
      </c>
    </row>
    <row r="51" spans="1:6" x14ac:dyDescent="0.25">
      <c r="A51" t="s">
        <v>49</v>
      </c>
      <c r="B51" s="7">
        <f>('2021-22'!B51*AVERAGE(('2018-19'!B51/'2017-18'!B51),('2017-18'!B51/'2016-17'!B51),('2016-17'!B51/'2015-16'!B51)))</f>
        <v>113173.03960813585</v>
      </c>
      <c r="C51" s="3">
        <f t="shared" si="1"/>
        <v>2.7302212909316198E-2</v>
      </c>
      <c r="D51" s="3">
        <v>1.4919999999999999E-2</v>
      </c>
      <c r="E51" s="3">
        <f t="shared" si="2"/>
        <v>2.7302212909316198E-2</v>
      </c>
      <c r="F51" s="10">
        <f t="shared" si="3"/>
        <v>9263640.8401309866</v>
      </c>
    </row>
    <row r="52" spans="1:6" x14ac:dyDescent="0.25">
      <c r="A52" t="s">
        <v>50</v>
      </c>
      <c r="B52" s="7">
        <f>('2021-22'!B52*AVERAGE(('2018-19'!B52/'2017-18'!B52),('2017-18'!B52/'2016-17'!B52),('2016-17'!B52/'2015-16'!B52)))</f>
        <v>248904.98723762386</v>
      </c>
      <c r="C52" s="3">
        <f t="shared" si="1"/>
        <v>6.0046606323222826E-2</v>
      </c>
      <c r="D52" s="3">
        <v>5.9859999999999997E-2</v>
      </c>
      <c r="E52" s="3">
        <f t="shared" si="2"/>
        <v>6.0046606323222826E-2</v>
      </c>
      <c r="F52" s="10">
        <f t="shared" si="3"/>
        <v>20373813.525469504</v>
      </c>
    </row>
    <row r="53" spans="1:6" x14ac:dyDescent="0.25">
      <c r="A53" t="s">
        <v>51</v>
      </c>
      <c r="B53" s="7">
        <f>('2021-22'!B53*AVERAGE(('2018-19'!B53/'2017-18'!B53),('2017-18'!B53/'2016-17'!B53),('2016-17'!B53/'2015-16'!B53)))</f>
        <v>100112.00010029001</v>
      </c>
      <c r="C53" s="3">
        <f t="shared" si="1"/>
        <v>2.4151327480287192E-2</v>
      </c>
      <c r="D53" s="3">
        <v>2.256E-2</v>
      </c>
      <c r="E53" s="3">
        <f t="shared" si="2"/>
        <v>2.4151327480287192E-2</v>
      </c>
      <c r="F53" s="10">
        <f t="shared" si="3"/>
        <v>8194545.4140614439</v>
      </c>
    </row>
    <row r="54" spans="1:6" x14ac:dyDescent="0.25">
      <c r="A54" t="s">
        <v>52</v>
      </c>
      <c r="B54" s="7">
        <f>('2021-22'!B54*AVERAGE(('2018-19'!B54/'2017-18'!B54),('2017-18'!B54/'2016-17'!B54),('2016-17'!B54/'2015-16'!B54)))</f>
        <v>149318.34246928323</v>
      </c>
      <c r="C54" s="3">
        <f t="shared" si="1"/>
        <v>3.6022017182522438E-2</v>
      </c>
      <c r="D54" s="3">
        <v>6.2390000000000001E-2</v>
      </c>
      <c r="E54" s="3">
        <f t="shared" si="2"/>
        <v>3.6022017182522438E-2</v>
      </c>
      <c r="F54" s="10">
        <f t="shared" si="3"/>
        <v>12222270.430029863</v>
      </c>
    </row>
    <row r="55" spans="1:6" x14ac:dyDescent="0.25">
      <c r="A55" t="s">
        <v>53</v>
      </c>
      <c r="B55" s="7">
        <f>('2021-22'!B55*AVERAGE(('2018-19'!B55/'2017-18'!B55),('2017-18'!B55/'2016-17'!B55),('2016-17'!B55/'2015-16'!B55)))</f>
        <v>182756.96483356596</v>
      </c>
      <c r="C55" s="3">
        <f t="shared" si="1"/>
        <v>4.4088853509840084E-2</v>
      </c>
      <c r="D55" s="3">
        <v>3.4419999999999999E-2</v>
      </c>
      <c r="E55" s="3">
        <f t="shared" si="2"/>
        <v>4.4088853509840084E-2</v>
      </c>
      <c r="F55" s="10">
        <f t="shared" si="3"/>
        <v>14959347.99588874</v>
      </c>
    </row>
    <row r="56" spans="1:6" x14ac:dyDescent="0.25">
      <c r="A56" t="s">
        <v>54</v>
      </c>
      <c r="B56" s="7">
        <f>('2021-22'!B56*AVERAGE(('2018-19'!B56/'2017-18'!B56),('2017-18'!B56/'2016-17'!B56),('2016-17'!B56/'2015-16'!B56)))</f>
        <v>22715.086614623502</v>
      </c>
      <c r="C56" s="3">
        <f t="shared" si="1"/>
        <v>5.4798575098218534E-3</v>
      </c>
      <c r="D56" s="3">
        <v>5.1000000000000004E-3</v>
      </c>
      <c r="E56" s="3">
        <f t="shared" si="2"/>
        <v>5.4798575098218534E-3</v>
      </c>
      <c r="F56" s="10">
        <f t="shared" si="3"/>
        <v>1859315.6530825549</v>
      </c>
    </row>
    <row r="57" spans="1:6" x14ac:dyDescent="0.25">
      <c r="A57" t="s">
        <v>55</v>
      </c>
      <c r="B57" s="7">
        <f>('2021-22'!B57*AVERAGE(('2018-19'!B57/'2017-18'!B57),('2017-18'!B57/'2016-17'!B57),('2016-17'!B57/'2015-16'!B57)))</f>
        <v>20698.338458941918</v>
      </c>
      <c r="C57" s="3">
        <f t="shared" si="1"/>
        <v>4.9933309685047545E-3</v>
      </c>
      <c r="D57" s="3">
        <v>4.47E-3</v>
      </c>
      <c r="E57" s="3">
        <f t="shared" si="2"/>
        <v>4.9933309685047545E-3</v>
      </c>
      <c r="F57" s="10">
        <f t="shared" si="3"/>
        <v>1694237.1976136633</v>
      </c>
    </row>
    <row r="58" spans="1:6" x14ac:dyDescent="0.25">
      <c r="A58" t="s">
        <v>56</v>
      </c>
      <c r="B58" s="7">
        <f>('2021-22'!B58*AVERAGE(('2018-19'!B58/'2017-18'!B58),('2017-18'!B58/'2016-17'!B58),('2016-17'!B58/'2015-16'!B58)))</f>
        <v>70819.004212678061</v>
      </c>
      <c r="C58" s="3">
        <f t="shared" si="1"/>
        <v>1.7084594862302342E-2</v>
      </c>
      <c r="D58" s="3">
        <v>1.137E-2</v>
      </c>
      <c r="E58" s="3">
        <f t="shared" si="2"/>
        <v>1.7084594862302342E-2</v>
      </c>
      <c r="F58" s="10">
        <f t="shared" si="3"/>
        <v>5796803.0367791848</v>
      </c>
    </row>
    <row r="59" spans="1:6" x14ac:dyDescent="0.25">
      <c r="A59" t="s">
        <v>57</v>
      </c>
      <c r="B59" s="7">
        <f>('2021-22'!B59*AVERAGE(('2018-19'!B59/'2017-18'!B59),('2017-18'!B59/'2016-17'!B59),('2016-17'!B59/'2015-16'!B59)))</f>
        <v>27059.461124178441</v>
      </c>
      <c r="C59" s="3">
        <f t="shared" si="1"/>
        <v>6.5279078072104221E-3</v>
      </c>
      <c r="D59" s="3">
        <v>8.1700000000000002E-3</v>
      </c>
      <c r="E59" s="3">
        <f t="shared" si="2"/>
        <v>6.5279078072104221E-3</v>
      </c>
      <c r="F59" s="10">
        <f t="shared" si="3"/>
        <v>2214919.1189864962</v>
      </c>
    </row>
    <row r="60" spans="1:6" x14ac:dyDescent="0.25">
      <c r="A60" t="s">
        <v>58</v>
      </c>
      <c r="B60" s="7">
        <f>('2021-22'!B60*AVERAGE(('2018-19'!B60/'2017-18'!B60),('2017-18'!B60/'2016-17'!B60),('2016-17'!B60/'2015-16'!B60)))</f>
        <v>41645.954616995405</v>
      </c>
      <c r="C60" s="3">
        <f t="shared" si="1"/>
        <v>1.0046798457494016E-2</v>
      </c>
      <c r="D60" s="3">
        <v>1.0529999999999999E-2</v>
      </c>
      <c r="E60" s="3">
        <f t="shared" si="2"/>
        <v>1.0046798457494016E-2</v>
      </c>
      <c r="F60" s="10">
        <f t="shared" si="3"/>
        <v>3408878.7166277193</v>
      </c>
    </row>
    <row r="61" spans="1:6" x14ac:dyDescent="0.25">
      <c r="A61" t="s">
        <v>59</v>
      </c>
      <c r="B61" s="7">
        <f>('2021-22'!B61*AVERAGE(('2018-19'!B61/'2017-18'!B61),('2017-18'!B61/'2016-17'!B61),('2016-17'!B61/'2015-16'!B61)))</f>
        <v>61921.610591669894</v>
      </c>
      <c r="C61" s="3">
        <f t="shared" si="1"/>
        <v>1.493816020065618E-2</v>
      </c>
      <c r="D61" s="3">
        <v>1.528E-2</v>
      </c>
      <c r="E61" s="3">
        <f t="shared" si="2"/>
        <v>1.493816020065618E-2</v>
      </c>
      <c r="F61" s="10">
        <f t="shared" si="3"/>
        <v>5068517.7560826419</v>
      </c>
    </row>
    <row r="62" spans="1:6" x14ac:dyDescent="0.25">
      <c r="A62" t="s">
        <v>60</v>
      </c>
      <c r="B62" s="7">
        <f>('2021-22'!B62*AVERAGE(('2018-19'!B62/'2017-18'!B62),('2017-18'!B62/'2016-17'!B62),('2016-17'!B62/'2015-16'!B62)))</f>
        <v>11543.333055028588</v>
      </c>
      <c r="C62" s="3">
        <f t="shared" si="1"/>
        <v>2.7847492463115003E-3</v>
      </c>
      <c r="D62" s="3">
        <v>2.66E-3</v>
      </c>
      <c r="E62" s="3">
        <f t="shared" si="2"/>
        <v>2.7847492463115003E-3</v>
      </c>
      <c r="F62" s="10">
        <f t="shared" si="3"/>
        <v>944865.41927349207</v>
      </c>
    </row>
    <row r="63" spans="1:6" x14ac:dyDescent="0.25">
      <c r="A63" t="s">
        <v>61</v>
      </c>
      <c r="B63" s="7">
        <f>('2021-22'!B63*AVERAGE(('2018-19'!B63/'2017-18'!B63),('2017-18'!B63/'2016-17'!B63),('2016-17'!B63/'2015-16'!B63)))</f>
        <v>11907.683998525898</v>
      </c>
      <c r="C63" s="3">
        <f t="shared" si="1"/>
        <v>2.8726463909628901E-3</v>
      </c>
      <c r="D63" s="3">
        <v>2.81E-3</v>
      </c>
      <c r="E63" s="3">
        <f t="shared" si="2"/>
        <v>2.8726463909628901E-3</v>
      </c>
      <c r="F63" s="10">
        <f t="shared" si="3"/>
        <v>974688.92045370862</v>
      </c>
    </row>
    <row r="64" spans="1:6" x14ac:dyDescent="0.25">
      <c r="A64" t="s">
        <v>62</v>
      </c>
      <c r="B64" s="7">
        <f>('2021-22'!B64*AVERAGE(('2018-19'!B64/'2017-18'!B64),('2017-18'!B64/'2016-17'!B64),('2016-17'!B64/'2015-16'!B64)))</f>
        <v>5589.6165543328916</v>
      </c>
      <c r="C64" s="3">
        <f t="shared" si="1"/>
        <v>1.3484563264912447E-3</v>
      </c>
      <c r="D64" s="3">
        <v>8.9999999999999998E-4</v>
      </c>
      <c r="E64" s="3">
        <f t="shared" si="2"/>
        <v>1.3484563264912447E-3</v>
      </c>
      <c r="F64" s="10">
        <f t="shared" si="3"/>
        <v>457531.23157847935</v>
      </c>
    </row>
    <row r="65" spans="1:6" x14ac:dyDescent="0.25">
      <c r="A65" t="s">
        <v>63</v>
      </c>
      <c r="B65" s="7">
        <f>('2021-22'!B65*AVERAGE(('2018-19'!B65/'2017-18'!B65),('2017-18'!B65/'2016-17'!B65),('2016-17'!B65/'2015-16'!B65)))</f>
        <v>2418.66595790873</v>
      </c>
      <c r="C65" s="3">
        <f t="shared" si="1"/>
        <v>5.8348643076113155E-4</v>
      </c>
      <c r="D65" s="3">
        <v>7.6999999999999996E-4</v>
      </c>
      <c r="E65" s="3">
        <f t="shared" si="2"/>
        <v>5.8348643076113155E-4</v>
      </c>
      <c r="F65" s="10">
        <f t="shared" si="3"/>
        <v>197976.94595725194</v>
      </c>
    </row>
    <row r="66" spans="1:6" x14ac:dyDescent="0.25">
      <c r="A66" t="s">
        <v>64</v>
      </c>
      <c r="B66" s="7">
        <f>('2021-22'!B66*AVERAGE(('2018-19'!B66/'2017-18'!B66),('2017-18'!B66/'2016-17'!B66),('2016-17'!B66/'2015-16'!B66)))</f>
        <v>108010.91464680409</v>
      </c>
      <c r="C66" s="3">
        <f t="shared" si="1"/>
        <v>2.6056885972381618E-2</v>
      </c>
      <c r="D66" s="3">
        <v>2.3779999999999999E-2</v>
      </c>
      <c r="E66" s="3">
        <f t="shared" si="2"/>
        <v>2.6056885972381618E-2</v>
      </c>
      <c r="F66" s="10">
        <f t="shared" si="3"/>
        <v>8841101.4104290828</v>
      </c>
    </row>
    <row r="67" spans="1:6" x14ac:dyDescent="0.25">
      <c r="A67" t="s">
        <v>65</v>
      </c>
      <c r="B67" s="7">
        <f>('2021-22'!B67*AVERAGE(('2018-19'!B67/'2017-18'!B67),('2017-18'!B67/'2016-17'!B67),('2016-17'!B67/'2015-16'!B67)))</f>
        <v>4201.9846422661158</v>
      </c>
      <c r="C67" s="3">
        <f t="shared" si="1"/>
        <v>1.0136997269142804E-3</v>
      </c>
      <c r="D67" s="3">
        <v>9.5E-4</v>
      </c>
      <c r="E67" s="3">
        <f t="shared" si="2"/>
        <v>1.0136997269142804E-3</v>
      </c>
      <c r="F67" s="10">
        <f t="shared" ref="F67:F69" si="4">$E$1*E67</f>
        <v>343948.31734201533</v>
      </c>
    </row>
    <row r="68" spans="1:6" x14ac:dyDescent="0.25">
      <c r="A68" t="s">
        <v>66</v>
      </c>
      <c r="B68" s="7">
        <f>('2021-22'!B68*AVERAGE(('2018-19'!B68/'2017-18'!B68),('2017-18'!B68/'2016-17'!B68),('2016-17'!B68/'2015-16'!B68)))</f>
        <v>12010.353398551557</v>
      </c>
      <c r="C68" s="3">
        <f t="shared" ref="C68:C69" si="5">B68/B$70</f>
        <v>2.8974146734838694E-3</v>
      </c>
      <c r="D68" s="3">
        <v>1.89E-3</v>
      </c>
      <c r="E68" s="3">
        <f t="shared" ref="E68:E69" si="6">C68*C$1+D68*D$1</f>
        <v>2.8974146734838694E-3</v>
      </c>
      <c r="F68" s="10">
        <f t="shared" si="4"/>
        <v>983092.79871307686</v>
      </c>
    </row>
    <row r="69" spans="1:6" x14ac:dyDescent="0.25">
      <c r="A69" s="1" t="s">
        <v>67</v>
      </c>
      <c r="B69" s="8">
        <f>('2021-22'!B69*AVERAGE(('2018-19'!B69/'2017-18'!B69),('2017-18'!B69/'2016-17'!B69),('2016-17'!B69/'2015-16'!B69)))</f>
        <v>6165.7131552090468</v>
      </c>
      <c r="C69" s="4">
        <f t="shared" si="5"/>
        <v>1.4874356461941983E-3</v>
      </c>
      <c r="D69" s="4">
        <v>1.24E-3</v>
      </c>
      <c r="E69" s="3">
        <f t="shared" si="6"/>
        <v>1.4874356461941983E-3</v>
      </c>
      <c r="F69" s="10">
        <f t="shared" si="4"/>
        <v>504686.91475369147</v>
      </c>
    </row>
    <row r="70" spans="1:6" x14ac:dyDescent="0.25">
      <c r="A70" s="1" t="s">
        <v>68</v>
      </c>
      <c r="B70" s="8">
        <f>SUM(B3:B69)</f>
        <v>4145196.5810990501</v>
      </c>
      <c r="C70" s="4">
        <f>SUM(C3:C69)</f>
        <v>1</v>
      </c>
      <c r="D70" s="4">
        <f>SUM(D3:D69)</f>
        <v>1</v>
      </c>
      <c r="E70" s="12">
        <f>SUM(E3:E69)</f>
        <v>1</v>
      </c>
      <c r="F70" s="33">
        <f>SUM(F3:F69)</f>
        <v>339299999.99999994</v>
      </c>
    </row>
  </sheetData>
  <mergeCells count="2">
    <mergeCell ref="A1:B1"/>
    <mergeCell ref="E1:F1"/>
  </mergeCells>
  <conditionalFormatting sqref="A3:A69">
    <cfRule type="expression" dxfId="59" priority="6">
      <formula>MOD(ROW(),2)</formula>
    </cfRule>
  </conditionalFormatting>
  <conditionalFormatting sqref="D3:D69">
    <cfRule type="expression" dxfId="58" priority="5">
      <formula>MOD(ROW(),2)</formula>
    </cfRule>
  </conditionalFormatting>
  <conditionalFormatting sqref="B3:B69">
    <cfRule type="expression" dxfId="57" priority="4">
      <formula>MOD(ROW(),2)</formula>
    </cfRule>
  </conditionalFormatting>
  <conditionalFormatting sqref="C3:C69">
    <cfRule type="expression" dxfId="56" priority="3">
      <formula>MOD(ROW(),2)</formula>
    </cfRule>
  </conditionalFormatting>
  <conditionalFormatting sqref="F3:F69">
    <cfRule type="expression" dxfId="55" priority="2">
      <formula>MOD(ROW(),2)</formula>
    </cfRule>
  </conditionalFormatting>
  <conditionalFormatting sqref="E3:E69">
    <cfRule type="expression" dxfId="54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B33D-6E00-4593-AFA2-F6347E0CC77C}">
  <sheetPr>
    <pageSetUpPr fitToPage="1"/>
  </sheetPr>
  <dimension ref="A1:H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8" ht="69.75" customHeight="1" x14ac:dyDescent="0.25">
      <c r="A1" s="44" t="s">
        <v>72</v>
      </c>
      <c r="B1" s="44"/>
      <c r="C1" s="13">
        <v>1</v>
      </c>
      <c r="D1" s="13">
        <v>0</v>
      </c>
      <c r="E1" s="45">
        <f>ROUND('2020-21'!E1+('2020-21'!E1*'SSEC Medicaid Expenditures'!G18*'2012-2025'!M2),-5)</f>
        <v>321200000</v>
      </c>
      <c r="F1" s="45"/>
    </row>
    <row r="2" spans="1:8" ht="45" x14ac:dyDescent="0.25">
      <c r="A2" s="6" t="s">
        <v>0</v>
      </c>
      <c r="B2" s="9" t="s">
        <v>150</v>
      </c>
      <c r="C2" s="9" t="s">
        <v>151</v>
      </c>
      <c r="D2" s="2" t="s">
        <v>69</v>
      </c>
      <c r="E2" s="9" t="s">
        <v>152</v>
      </c>
      <c r="F2" s="9" t="s">
        <v>153</v>
      </c>
    </row>
    <row r="3" spans="1:8" x14ac:dyDescent="0.25">
      <c r="A3" t="s">
        <v>1</v>
      </c>
      <c r="B3" s="7">
        <f>('2020-21'!B3*AVERAGE(('2018-19'!B3/'2017-18'!B3),('2017-18'!B3/'2016-17'!B3),('2016-17'!B3/'2015-16'!B3)))</f>
        <v>43928.567084012284</v>
      </c>
      <c r="C3" s="3">
        <f>B3/B$70</f>
        <v>1.074307035932631E-2</v>
      </c>
      <c r="D3" s="3">
        <v>1.405E-2</v>
      </c>
      <c r="E3" s="3">
        <f>C3*C$1+D3*D$1</f>
        <v>1.074307035932631E-2</v>
      </c>
      <c r="F3" s="10">
        <f t="shared" ref="F3:F34" si="0">$E$1*E3</f>
        <v>3450674.1994156111</v>
      </c>
      <c r="H3" s="17"/>
    </row>
    <row r="4" spans="1:8" x14ac:dyDescent="0.25">
      <c r="A4" t="s">
        <v>2</v>
      </c>
      <c r="B4" s="7">
        <f>('2020-21'!B4*AVERAGE(('2018-19'!B4/'2017-18'!B4),('2017-18'!B4/'2016-17'!B4),('2016-17'!B4/'2015-16'!B4)))</f>
        <v>6048.9998169672908</v>
      </c>
      <c r="C4" s="3">
        <f t="shared" ref="C4:C67" si="1">B4/B$70</f>
        <v>1.4793296242272078E-3</v>
      </c>
      <c r="D4" s="3">
        <v>1.2199999999999999E-3</v>
      </c>
      <c r="E4" s="3">
        <f t="shared" ref="E4:E67" si="2">C4*C$1+D4*D$1</f>
        <v>1.4793296242272078E-3</v>
      </c>
      <c r="F4" s="10">
        <f t="shared" si="0"/>
        <v>475160.67530177918</v>
      </c>
    </row>
    <row r="5" spans="1:8" x14ac:dyDescent="0.25">
      <c r="A5" t="s">
        <v>3</v>
      </c>
      <c r="B5" s="7">
        <f>('2020-21'!B5*AVERAGE(('2018-19'!B5/'2017-18'!B5),('2017-18'!B5/'2016-17'!B5),('2016-17'!B5/'2015-16'!B5)))</f>
        <v>38212.448188200098</v>
      </c>
      <c r="C5" s="3">
        <f t="shared" si="1"/>
        <v>9.3451493353479409E-3</v>
      </c>
      <c r="D5" s="3">
        <v>6.8399999999999997E-3</v>
      </c>
      <c r="E5" s="3">
        <f t="shared" si="2"/>
        <v>9.3451493353479409E-3</v>
      </c>
      <c r="F5" s="10">
        <f t="shared" si="0"/>
        <v>3001661.9665137585</v>
      </c>
    </row>
    <row r="6" spans="1:8" x14ac:dyDescent="0.25">
      <c r="A6" t="s">
        <v>4</v>
      </c>
      <c r="B6" s="7">
        <f>('2020-21'!B6*AVERAGE(('2018-19'!B6/'2017-18'!B6),('2017-18'!B6/'2016-17'!B6),('2016-17'!B6/'2015-16'!B6)))</f>
        <v>6256.800048491109</v>
      </c>
      <c r="C6" s="3">
        <f t="shared" si="1"/>
        <v>1.5301487757755669E-3</v>
      </c>
      <c r="D6" s="3">
        <v>2.0699999999999998E-3</v>
      </c>
      <c r="E6" s="3">
        <f t="shared" si="2"/>
        <v>1.5301487757755669E-3</v>
      </c>
      <c r="F6" s="10">
        <f t="shared" si="0"/>
        <v>491483.78677911207</v>
      </c>
    </row>
    <row r="7" spans="1:8" x14ac:dyDescent="0.25">
      <c r="A7" t="s">
        <v>5</v>
      </c>
      <c r="B7" s="7">
        <f>('2020-21'!B7*AVERAGE(('2018-19'!B7/'2017-18'!B7),('2017-18'!B7/'2016-17'!B7),('2016-17'!B7/'2015-16'!B7)))</f>
        <v>94448.373645530504</v>
      </c>
      <c r="C7" s="3">
        <f t="shared" si="1"/>
        <v>2.3098079239811137E-2</v>
      </c>
      <c r="D7" s="3">
        <v>2.5090000000000001E-2</v>
      </c>
      <c r="E7" s="3">
        <f t="shared" si="2"/>
        <v>2.3098079239811137E-2</v>
      </c>
      <c r="F7" s="10">
        <f t="shared" si="0"/>
        <v>7419103.0518273367</v>
      </c>
    </row>
    <row r="8" spans="1:8" x14ac:dyDescent="0.25">
      <c r="A8" t="s">
        <v>6</v>
      </c>
      <c r="B8" s="7">
        <f>('2020-21'!B8*AVERAGE(('2018-19'!B8/'2017-18'!B8),('2017-18'!B8/'2016-17'!B8),('2016-17'!B8/'2015-16'!B8)))</f>
        <v>362211.90312547964</v>
      </c>
      <c r="C8" s="3">
        <f t="shared" si="1"/>
        <v>8.8581718425291694E-2</v>
      </c>
      <c r="D8" s="3">
        <v>9.2920000000000003E-2</v>
      </c>
      <c r="E8" s="3">
        <f t="shared" si="2"/>
        <v>8.8581718425291694E-2</v>
      </c>
      <c r="F8" s="10">
        <f t="shared" si="0"/>
        <v>28452447.958203692</v>
      </c>
    </row>
    <row r="9" spans="1:8" x14ac:dyDescent="0.25">
      <c r="A9" t="s">
        <v>7</v>
      </c>
      <c r="B9" s="7">
        <f>('2020-21'!B9*AVERAGE(('2018-19'!B9/'2017-18'!B9),('2017-18'!B9/'2016-17'!B9),('2016-17'!B9/'2015-16'!B9)))</f>
        <v>3401.4879846475205</v>
      </c>
      <c r="C9" s="3">
        <f t="shared" si="1"/>
        <v>8.318601577780786E-4</v>
      </c>
      <c r="D9" s="3">
        <v>8.4000000000000003E-4</v>
      </c>
      <c r="E9" s="3">
        <f t="shared" si="2"/>
        <v>8.318601577780786E-4</v>
      </c>
      <c r="F9" s="10">
        <f t="shared" si="0"/>
        <v>267193.48267831886</v>
      </c>
    </row>
    <row r="10" spans="1:8" x14ac:dyDescent="0.25">
      <c r="A10" t="s">
        <v>8</v>
      </c>
      <c r="B10" s="7">
        <f>('2020-21'!B10*AVERAGE(('2018-19'!B10/'2017-18'!B10),('2017-18'!B10/'2016-17'!B10),('2016-17'!B10/'2015-16'!B10)))</f>
        <v>23099.469472762161</v>
      </c>
      <c r="C10" s="3">
        <f t="shared" si="1"/>
        <v>5.6491536665513311E-3</v>
      </c>
      <c r="D10" s="3">
        <v>6.0699999999999999E-3</v>
      </c>
      <c r="E10" s="3">
        <f t="shared" si="2"/>
        <v>5.6491536665513311E-3</v>
      </c>
      <c r="F10" s="10">
        <f t="shared" si="0"/>
        <v>1814508.1576962876</v>
      </c>
    </row>
    <row r="11" spans="1:8" x14ac:dyDescent="0.25">
      <c r="A11" t="s">
        <v>9</v>
      </c>
      <c r="B11" s="7">
        <f>('2020-21'!B11*AVERAGE(('2018-19'!B11/'2017-18'!B11),('2017-18'!B11/'2016-17'!B11),('2016-17'!B11/'2015-16'!B11)))</f>
        <v>28919.857896910995</v>
      </c>
      <c r="C11" s="3">
        <f t="shared" si="1"/>
        <v>7.0725746090021628E-3</v>
      </c>
      <c r="D11" s="3">
        <v>7.0200000000000002E-3</v>
      </c>
      <c r="E11" s="3">
        <f t="shared" si="2"/>
        <v>7.0725746090021628E-3</v>
      </c>
      <c r="F11" s="10">
        <f t="shared" si="0"/>
        <v>2271710.9644114948</v>
      </c>
    </row>
    <row r="12" spans="1:8" x14ac:dyDescent="0.25">
      <c r="A12" t="s">
        <v>10</v>
      </c>
      <c r="B12" s="7">
        <f>('2020-21'!B12*AVERAGE(('2018-19'!B12/'2017-18'!B12),('2017-18'!B12/'2016-17'!B12),('2016-17'!B12/'2015-16'!B12)))</f>
        <v>33759.874922749856</v>
      </c>
      <c r="C12" s="3">
        <f t="shared" si="1"/>
        <v>8.2562381541727084E-3</v>
      </c>
      <c r="D12" s="3">
        <v>6.4200000000000004E-3</v>
      </c>
      <c r="E12" s="3">
        <f t="shared" si="2"/>
        <v>8.2562381541727084E-3</v>
      </c>
      <c r="F12" s="10">
        <f t="shared" si="0"/>
        <v>2651903.6951202741</v>
      </c>
    </row>
    <row r="13" spans="1:8" x14ac:dyDescent="0.25">
      <c r="A13" t="s">
        <v>11</v>
      </c>
      <c r="B13" s="7">
        <f>('2020-21'!B13*AVERAGE(('2018-19'!B13/'2017-18'!B13),('2017-18'!B13/'2016-17'!B13),('2016-17'!B13/'2015-16'!B13)))</f>
        <v>41345.351860125578</v>
      </c>
      <c r="C13" s="3">
        <f t="shared" si="1"/>
        <v>1.0111325125059429E-2</v>
      </c>
      <c r="D13" s="3">
        <v>1.1089999999999999E-2</v>
      </c>
      <c r="E13" s="3">
        <f t="shared" si="2"/>
        <v>1.0111325125059429E-2</v>
      </c>
      <c r="F13" s="10">
        <f t="shared" si="0"/>
        <v>3247757.6301690885</v>
      </c>
    </row>
    <row r="14" spans="1:8" x14ac:dyDescent="0.25">
      <c r="A14" t="s">
        <v>12</v>
      </c>
      <c r="B14" s="7">
        <f>('2020-21'!B14*AVERAGE(('2018-19'!B14/'2017-18'!B14),('2017-18'!B14/'2016-17'!B14),('2016-17'!B14/'2015-16'!B14)))</f>
        <v>18703.896924518627</v>
      </c>
      <c r="C14" s="3">
        <f t="shared" si="1"/>
        <v>4.5741824510096831E-3</v>
      </c>
      <c r="D14" s="3">
        <v>5.5199999999999997E-3</v>
      </c>
      <c r="E14" s="3">
        <f t="shared" si="2"/>
        <v>4.5741824510096831E-3</v>
      </c>
      <c r="F14" s="10">
        <f t="shared" si="0"/>
        <v>1469227.4032643102</v>
      </c>
    </row>
    <row r="15" spans="1:8" x14ac:dyDescent="0.25">
      <c r="A15" t="s">
        <v>13</v>
      </c>
      <c r="B15" s="7">
        <f>('2020-21'!B15*AVERAGE(('2018-19'!B15/'2017-18'!B15),('2017-18'!B15/'2016-17'!B15),('2016-17'!B15/'2015-16'!B15)))</f>
        <v>700872.60328842548</v>
      </c>
      <c r="C15" s="3">
        <f t="shared" si="1"/>
        <v>0.17140380827017931</v>
      </c>
      <c r="D15" s="3">
        <v>0.18781999999999999</v>
      </c>
      <c r="E15" s="3">
        <f t="shared" si="2"/>
        <v>0.17140380827017931</v>
      </c>
      <c r="F15" s="10">
        <f t="shared" si="0"/>
        <v>55054903.216381595</v>
      </c>
    </row>
    <row r="16" spans="1:8" x14ac:dyDescent="0.25">
      <c r="A16" t="s">
        <v>14</v>
      </c>
      <c r="B16" s="7">
        <f>('2020-21'!B16*AVERAGE(('2018-19'!B16/'2017-18'!B16),('2017-18'!B16/'2016-17'!B16),('2016-17'!B16/'2015-16'!B16)))</f>
        <v>7704.9454802892351</v>
      </c>
      <c r="C16" s="3">
        <f t="shared" si="1"/>
        <v>1.8843039257623821E-3</v>
      </c>
      <c r="D16" s="3">
        <v>1.6100000000000001E-3</v>
      </c>
      <c r="E16" s="3">
        <f t="shared" si="2"/>
        <v>1.8843039257623821E-3</v>
      </c>
      <c r="F16" s="10">
        <f t="shared" si="0"/>
        <v>605238.42095487716</v>
      </c>
    </row>
    <row r="17" spans="1:6" x14ac:dyDescent="0.25">
      <c r="A17" t="s">
        <v>15</v>
      </c>
      <c r="B17" s="7">
        <f>('2020-21'!B17*AVERAGE(('2018-19'!B17/'2017-18'!B17),('2017-18'!B17/'2016-17'!B17),('2016-17'!B17/'2015-16'!B17)))</f>
        <v>4781.8780185150117</v>
      </c>
      <c r="C17" s="3">
        <f t="shared" si="1"/>
        <v>1.1694452018973186E-3</v>
      </c>
      <c r="D17" s="3">
        <v>9.5E-4</v>
      </c>
      <c r="E17" s="3">
        <f t="shared" si="2"/>
        <v>1.1694452018973186E-3</v>
      </c>
      <c r="F17" s="10">
        <f t="shared" si="0"/>
        <v>375625.79884941876</v>
      </c>
    </row>
    <row r="18" spans="1:6" x14ac:dyDescent="0.25">
      <c r="A18" t="s">
        <v>16</v>
      </c>
      <c r="B18" s="7">
        <f>('2020-21'!B18*AVERAGE(('2018-19'!B18/'2017-18'!B18),('2017-18'!B18/'2016-17'!B18),('2016-17'!B18/'2015-16'!B18)))</f>
        <v>219533.60618349959</v>
      </c>
      <c r="C18" s="3">
        <f t="shared" si="1"/>
        <v>5.3688638943206697E-2</v>
      </c>
      <c r="D18" s="3">
        <v>5.3920000000000003E-2</v>
      </c>
      <c r="E18" s="3">
        <f t="shared" si="2"/>
        <v>5.3688638943206697E-2</v>
      </c>
      <c r="F18" s="10">
        <f t="shared" si="0"/>
        <v>17244790.82855799</v>
      </c>
    </row>
    <row r="19" spans="1:6" x14ac:dyDescent="0.25">
      <c r="A19" t="s">
        <v>17</v>
      </c>
      <c r="B19" s="7">
        <f>('2020-21'!B19*AVERAGE(('2018-19'!B19/'2017-18'!B19),('2017-18'!B19/'2016-17'!B19),('2016-17'!B19/'2015-16'!B19)))</f>
        <v>70559.462021131534</v>
      </c>
      <c r="C19" s="3">
        <f t="shared" si="1"/>
        <v>1.7255861397880892E-2</v>
      </c>
      <c r="D19" s="3">
        <v>1.6650000000000002E-2</v>
      </c>
      <c r="E19" s="3">
        <f t="shared" si="2"/>
        <v>1.7255861397880892E-2</v>
      </c>
      <c r="F19" s="10">
        <f t="shared" si="0"/>
        <v>5542582.6809993424</v>
      </c>
    </row>
    <row r="20" spans="1:6" x14ac:dyDescent="0.25">
      <c r="A20" t="s">
        <v>18</v>
      </c>
      <c r="B20" s="7">
        <f>('2020-21'!B20*AVERAGE(('2018-19'!B20/'2017-18'!B20),('2017-18'!B20/'2016-17'!B20),('2016-17'!B20/'2015-16'!B20)))</f>
        <v>17102.872541018358</v>
      </c>
      <c r="C20" s="3">
        <f t="shared" si="1"/>
        <v>4.1826395726352076E-3</v>
      </c>
      <c r="D20" s="3">
        <v>4.13E-3</v>
      </c>
      <c r="E20" s="3">
        <f t="shared" si="2"/>
        <v>4.1826395726352076E-3</v>
      </c>
      <c r="F20" s="10">
        <f t="shared" si="0"/>
        <v>1343463.8307304287</v>
      </c>
    </row>
    <row r="21" spans="1:6" x14ac:dyDescent="0.25">
      <c r="A21" t="s">
        <v>19</v>
      </c>
      <c r="B21" s="7">
        <f>('2020-21'!B21*AVERAGE(('2018-19'!B21/'2017-18'!B21),('2017-18'!B21/'2016-17'!B21),('2016-17'!B21/'2015-16'!B21)))</f>
        <v>2446.8121995488832</v>
      </c>
      <c r="C21" s="3">
        <f t="shared" si="1"/>
        <v>5.9838682116673141E-4</v>
      </c>
      <c r="D21" s="3">
        <v>6.8000000000000005E-4</v>
      </c>
      <c r="E21" s="3">
        <f t="shared" si="2"/>
        <v>5.9838682116673141E-4</v>
      </c>
      <c r="F21" s="10">
        <f t="shared" si="0"/>
        <v>192201.84695875412</v>
      </c>
    </row>
    <row r="22" spans="1:6" x14ac:dyDescent="0.25">
      <c r="A22" t="s">
        <v>20</v>
      </c>
      <c r="B22" s="7">
        <f>('2020-21'!B22*AVERAGE(('2018-19'!B22/'2017-18'!B22),('2017-18'!B22/'2016-17'!B22),('2016-17'!B22/'2015-16'!B22)))</f>
        <v>12693.226586265015</v>
      </c>
      <c r="C22" s="3">
        <f t="shared" si="1"/>
        <v>3.1042265968367054E-3</v>
      </c>
      <c r="D22" s="3">
        <v>2.3700000000000001E-3</v>
      </c>
      <c r="E22" s="3">
        <f t="shared" si="2"/>
        <v>3.1042265968367054E-3</v>
      </c>
      <c r="F22" s="10">
        <f t="shared" si="0"/>
        <v>997077.58290394978</v>
      </c>
    </row>
    <row r="23" spans="1:6" x14ac:dyDescent="0.25">
      <c r="A23" t="s">
        <v>21</v>
      </c>
      <c r="B23" s="7">
        <f>('2020-21'!B23*AVERAGE(('2018-19'!B23/'2017-18'!B23),('2017-18'!B23/'2016-17'!B23),('2016-17'!B23/'2015-16'!B23)))</f>
        <v>3968.8151506100266</v>
      </c>
      <c r="C23" s="3">
        <f t="shared" si="1"/>
        <v>9.7060439792222384E-4</v>
      </c>
      <c r="D23" s="3">
        <v>7.2999999999999996E-4</v>
      </c>
      <c r="E23" s="3">
        <f t="shared" si="2"/>
        <v>9.7060439792222384E-4</v>
      </c>
      <c r="F23" s="10">
        <f t="shared" si="0"/>
        <v>311758.13261261827</v>
      </c>
    </row>
    <row r="24" spans="1:6" x14ac:dyDescent="0.25">
      <c r="A24" t="s">
        <v>22</v>
      </c>
      <c r="B24" s="7">
        <f>('2020-21'!B24*AVERAGE(('2018-19'!B24/'2017-18'!B24),('2017-18'!B24/'2016-17'!B24),('2016-17'!B24/'2015-16'!B24)))</f>
        <v>657.78255929392867</v>
      </c>
      <c r="C24" s="3">
        <f t="shared" si="1"/>
        <v>1.6086580520866304E-4</v>
      </c>
      <c r="D24" s="3">
        <v>5.6999999999999998E-4</v>
      </c>
      <c r="E24" s="3">
        <f t="shared" si="2"/>
        <v>1.6086580520866304E-4</v>
      </c>
      <c r="F24" s="10">
        <f t="shared" si="0"/>
        <v>51670.096633022571</v>
      </c>
    </row>
    <row r="25" spans="1:6" x14ac:dyDescent="0.25">
      <c r="A25" t="s">
        <v>23</v>
      </c>
      <c r="B25" s="7">
        <f>('2020-21'!B25*AVERAGE(('2018-19'!B25/'2017-18'!B25),('2017-18'!B25/'2016-17'!B25),('2016-17'!B25/'2015-16'!B25)))</f>
        <v>2546.3712685224959</v>
      </c>
      <c r="C25" s="3">
        <f t="shared" si="1"/>
        <v>6.2273476042108982E-4</v>
      </c>
      <c r="D25" s="3">
        <v>9.3000000000000005E-4</v>
      </c>
      <c r="E25" s="3">
        <f t="shared" si="2"/>
        <v>6.2273476042108982E-4</v>
      </c>
      <c r="F25" s="10">
        <f t="shared" si="0"/>
        <v>200022.40504725405</v>
      </c>
    </row>
    <row r="26" spans="1:6" x14ac:dyDescent="0.25">
      <c r="A26" t="s">
        <v>24</v>
      </c>
      <c r="B26" s="7">
        <f>('2020-21'!B26*AVERAGE(('2018-19'!B26/'2017-18'!B26),('2017-18'!B26/'2016-17'!B26),('2016-17'!B26/'2015-16'!B26)))</f>
        <v>3780.8338832815048</v>
      </c>
      <c r="C26" s="3">
        <f t="shared" si="1"/>
        <v>9.2463212713808011E-4</v>
      </c>
      <c r="D26" s="3">
        <v>8.5999999999999998E-4</v>
      </c>
      <c r="E26" s="3">
        <f t="shared" si="2"/>
        <v>9.2463212713808011E-4</v>
      </c>
      <c r="F26" s="10">
        <f t="shared" si="0"/>
        <v>296991.83923675132</v>
      </c>
    </row>
    <row r="27" spans="1:6" x14ac:dyDescent="0.25">
      <c r="A27" t="s">
        <v>25</v>
      </c>
      <c r="B27" s="7">
        <f>('2020-21'!B27*AVERAGE(('2018-19'!B27/'2017-18'!B27),('2017-18'!B27/'2016-17'!B27),('2016-17'!B27/'2015-16'!B27)))</f>
        <v>7524.8537518777412</v>
      </c>
      <c r="C27" s="3">
        <f t="shared" si="1"/>
        <v>1.8402611026546484E-3</v>
      </c>
      <c r="D27" s="3">
        <v>1.33E-3</v>
      </c>
      <c r="E27" s="3">
        <f t="shared" si="2"/>
        <v>1.8402611026546484E-3</v>
      </c>
      <c r="F27" s="10">
        <f t="shared" si="0"/>
        <v>591091.86617267306</v>
      </c>
    </row>
    <row r="28" spans="1:6" x14ac:dyDescent="0.25">
      <c r="A28" t="s">
        <v>26</v>
      </c>
      <c r="B28" s="7">
        <f>('2020-21'!B28*AVERAGE(('2018-19'!B28/'2017-18'!B28),('2017-18'!B28/'2016-17'!B28),('2016-17'!B28/'2015-16'!B28)))</f>
        <v>14358.220698701232</v>
      </c>
      <c r="C28" s="3">
        <f t="shared" si="1"/>
        <v>3.5114137664877805E-3</v>
      </c>
      <c r="D28" s="3">
        <v>1.97E-3</v>
      </c>
      <c r="E28" s="3">
        <f t="shared" si="2"/>
        <v>3.5114137664877805E-3</v>
      </c>
      <c r="F28" s="10">
        <f t="shared" si="0"/>
        <v>1127866.101795875</v>
      </c>
    </row>
    <row r="29" spans="1:6" x14ac:dyDescent="0.25">
      <c r="A29" t="s">
        <v>27</v>
      </c>
      <c r="B29" s="7">
        <f>('2020-21'!B29*AVERAGE(('2018-19'!B29/'2017-18'!B29),('2017-18'!B29/'2016-17'!B29),('2016-17'!B29/'2015-16'!B29)))</f>
        <v>39792.567801872494</v>
      </c>
      <c r="C29" s="3">
        <f t="shared" si="1"/>
        <v>9.7315797908046186E-3</v>
      </c>
      <c r="D29" s="3">
        <v>7.1999999999999998E-3</v>
      </c>
      <c r="E29" s="3">
        <f t="shared" si="2"/>
        <v>9.7315797908046186E-3</v>
      </c>
      <c r="F29" s="10">
        <f t="shared" si="0"/>
        <v>3125783.4288064437</v>
      </c>
    </row>
    <row r="30" spans="1:6" x14ac:dyDescent="0.25">
      <c r="A30" t="s">
        <v>28</v>
      </c>
      <c r="B30" s="7">
        <f>('2020-21'!B30*AVERAGE(('2018-19'!B30/'2017-18'!B30),('2017-18'!B30/'2016-17'!B30),('2016-17'!B30/'2015-16'!B30)))</f>
        <v>22922.647254056246</v>
      </c>
      <c r="C30" s="3">
        <f t="shared" si="1"/>
        <v>5.6059104272939055E-3</v>
      </c>
      <c r="D30" s="3">
        <v>4.8300000000000001E-3</v>
      </c>
      <c r="E30" s="3">
        <f t="shared" si="2"/>
        <v>5.6059104272939055E-3</v>
      </c>
      <c r="F30" s="10">
        <f t="shared" si="0"/>
        <v>1800618.4292468023</v>
      </c>
    </row>
    <row r="31" spans="1:6" x14ac:dyDescent="0.25">
      <c r="A31" t="s">
        <v>29</v>
      </c>
      <c r="B31" s="7">
        <f>('2020-21'!B31*AVERAGE(('2018-19'!B31/'2017-18'!B31),('2017-18'!B31/'2016-17'!B31),('2016-17'!B31/'2015-16'!B31)))</f>
        <v>293128.09067848459</v>
      </c>
      <c r="C31" s="3">
        <f t="shared" si="1"/>
        <v>7.1686738527832611E-2</v>
      </c>
      <c r="D31" s="3">
        <v>6.905E-2</v>
      </c>
      <c r="E31" s="3">
        <f t="shared" si="2"/>
        <v>7.1686738527832611E-2</v>
      </c>
      <c r="F31" s="10">
        <f t="shared" si="0"/>
        <v>23025780.415139835</v>
      </c>
    </row>
    <row r="32" spans="1:6" x14ac:dyDescent="0.25">
      <c r="A32" t="s">
        <v>30</v>
      </c>
      <c r="B32" s="7">
        <f>('2020-21'!B32*AVERAGE(('2018-19'!B32/'2017-18'!B32),('2017-18'!B32/'2016-17'!B32),('2016-17'!B32/'2015-16'!B32)))</f>
        <v>4888.7436134430209</v>
      </c>
      <c r="C32" s="3">
        <f t="shared" si="1"/>
        <v>1.1955800085052197E-3</v>
      </c>
      <c r="D32" s="3">
        <v>1E-3</v>
      </c>
      <c r="E32" s="3">
        <f t="shared" si="2"/>
        <v>1.1955800085052197E-3</v>
      </c>
      <c r="F32" s="10">
        <f t="shared" si="0"/>
        <v>384020.29873187654</v>
      </c>
    </row>
    <row r="33" spans="1:6" x14ac:dyDescent="0.25">
      <c r="A33" t="s">
        <v>31</v>
      </c>
      <c r="B33" s="7">
        <f>('2020-21'!B33*AVERAGE(('2018-19'!B33/'2017-18'!B33),('2017-18'!B33/'2016-17'!B33),('2016-17'!B33/'2015-16'!B33)))</f>
        <v>24881.937163789262</v>
      </c>
      <c r="C33" s="3">
        <f t="shared" si="1"/>
        <v>6.0850699071450147E-3</v>
      </c>
      <c r="D33" s="3">
        <v>3.8400000000000001E-3</v>
      </c>
      <c r="E33" s="3">
        <f t="shared" si="2"/>
        <v>6.0850699071450147E-3</v>
      </c>
      <c r="F33" s="10">
        <f t="shared" si="0"/>
        <v>1954524.4541749787</v>
      </c>
    </row>
    <row r="34" spans="1:6" x14ac:dyDescent="0.25">
      <c r="A34" t="s">
        <v>32</v>
      </c>
      <c r="B34" s="7">
        <f>('2020-21'!B34*AVERAGE(('2018-19'!B34/'2017-18'!B34),('2017-18'!B34/'2016-17'!B34),('2016-17'!B34/'2015-16'!B34)))</f>
        <v>11250.505390849859</v>
      </c>
      <c r="C34" s="3">
        <f t="shared" si="1"/>
        <v>2.7513979857510208E-3</v>
      </c>
      <c r="D34" s="3">
        <v>2.3900000000000002E-3</v>
      </c>
      <c r="E34" s="3">
        <f t="shared" si="2"/>
        <v>2.7513979857510208E-3</v>
      </c>
      <c r="F34" s="10">
        <f t="shared" si="0"/>
        <v>883749.03302322782</v>
      </c>
    </row>
    <row r="35" spans="1:6" x14ac:dyDescent="0.25">
      <c r="A35" t="s">
        <v>33</v>
      </c>
      <c r="B35" s="7">
        <f>('2020-21'!B35*AVERAGE(('2018-19'!B35/'2017-18'!B35),('2017-18'!B35/'2016-17'!B35),('2016-17'!B35/'2015-16'!B35)))</f>
        <v>2795.5659079899401</v>
      </c>
      <c r="C35" s="3">
        <f t="shared" si="1"/>
        <v>6.8367723413860926E-4</v>
      </c>
      <c r="D35" s="3">
        <v>8.3000000000000001E-4</v>
      </c>
      <c r="E35" s="3">
        <f t="shared" si="2"/>
        <v>6.8367723413860926E-4</v>
      </c>
      <c r="F35" s="10">
        <f t="shared" ref="F35:F66" si="3">$E$1*E35</f>
        <v>219597.12760532129</v>
      </c>
    </row>
    <row r="36" spans="1:6" x14ac:dyDescent="0.25">
      <c r="A36" t="s">
        <v>34</v>
      </c>
      <c r="B36" s="7">
        <f>('2020-21'!B36*AVERAGE(('2018-19'!B36/'2017-18'!B36),('2017-18'!B36/'2016-17'!B36),('2016-17'!B36/'2015-16'!B36)))</f>
        <v>1521.4067619368805</v>
      </c>
      <c r="C36" s="3">
        <f t="shared" si="1"/>
        <v>3.7207177410053283E-4</v>
      </c>
      <c r="D36" s="3">
        <v>1.6000000000000001E-4</v>
      </c>
      <c r="E36" s="3">
        <f t="shared" si="2"/>
        <v>3.7207177410053283E-4</v>
      </c>
      <c r="F36" s="10">
        <f t="shared" si="3"/>
        <v>119509.45384109115</v>
      </c>
    </row>
    <row r="37" spans="1:6" x14ac:dyDescent="0.25">
      <c r="A37" t="s">
        <v>35</v>
      </c>
      <c r="B37" s="7">
        <f>('2020-21'!B37*AVERAGE(('2018-19'!B37/'2017-18'!B37),('2017-18'!B37/'2016-17'!B37),('2016-17'!B37/'2015-16'!B37)))</f>
        <v>60883.035141985834</v>
      </c>
      <c r="C37" s="3">
        <f t="shared" si="1"/>
        <v>1.4889416469442225E-2</v>
      </c>
      <c r="D37" s="3">
        <v>1.4760000000000001E-2</v>
      </c>
      <c r="E37" s="3">
        <f t="shared" si="2"/>
        <v>1.4889416469442225E-2</v>
      </c>
      <c r="F37" s="10">
        <f t="shared" si="3"/>
        <v>4782480.569984843</v>
      </c>
    </row>
    <row r="38" spans="1:6" x14ac:dyDescent="0.25">
      <c r="A38" t="s">
        <v>36</v>
      </c>
      <c r="B38" s="7">
        <f>('2020-21'!B38*AVERAGE(('2018-19'!B38/'2017-18'!B38),('2017-18'!B38/'2016-17'!B38),('2016-17'!B38/'2015-16'!B38)))</f>
        <v>123366.89641710772</v>
      </c>
      <c r="C38" s="3">
        <f t="shared" si="1"/>
        <v>3.0170327333601189E-2</v>
      </c>
      <c r="D38" s="3">
        <v>2.6509999999999999E-2</v>
      </c>
      <c r="E38" s="3">
        <f t="shared" si="2"/>
        <v>3.0170327333601189E-2</v>
      </c>
      <c r="F38" s="10">
        <f t="shared" si="3"/>
        <v>9690709.1395527013</v>
      </c>
    </row>
    <row r="39" spans="1:6" x14ac:dyDescent="0.25">
      <c r="A39" t="s">
        <v>37</v>
      </c>
      <c r="B39" s="7">
        <f>('2020-21'!B39*AVERAGE(('2018-19'!B39/'2017-18'!B39),('2017-18'!B39/'2016-17'!B39),('2016-17'!B39/'2015-16'!B39)))</f>
        <v>42613.204783997113</v>
      </c>
      <c r="C39" s="3">
        <f t="shared" si="1"/>
        <v>1.0421388349757388E-2</v>
      </c>
      <c r="D39" s="3">
        <v>8.9899999999999997E-3</v>
      </c>
      <c r="E39" s="3">
        <f t="shared" si="2"/>
        <v>1.0421388349757388E-2</v>
      </c>
      <c r="F39" s="10">
        <f t="shared" si="3"/>
        <v>3347349.9379420732</v>
      </c>
    </row>
    <row r="40" spans="1:6" x14ac:dyDescent="0.25">
      <c r="A40" t="s">
        <v>38</v>
      </c>
      <c r="B40" s="7">
        <f>('2020-21'!B40*AVERAGE(('2018-19'!B40/'2017-18'!B40),('2017-18'!B40/'2016-17'!B40),('2016-17'!B40/'2015-16'!B40)))</f>
        <v>9909.3307106739467</v>
      </c>
      <c r="C40" s="3">
        <f t="shared" si="1"/>
        <v>2.4234033592538439E-3</v>
      </c>
      <c r="D40" s="3">
        <v>2.5100000000000001E-3</v>
      </c>
      <c r="E40" s="3">
        <f t="shared" si="2"/>
        <v>2.4234033592538439E-3</v>
      </c>
      <c r="F40" s="10">
        <f t="shared" si="3"/>
        <v>778397.15899233462</v>
      </c>
    </row>
    <row r="41" spans="1:6" x14ac:dyDescent="0.25">
      <c r="A41" t="s">
        <v>39</v>
      </c>
      <c r="B41" s="7">
        <f>('2020-21'!B41*AVERAGE(('2018-19'!B41/'2017-18'!B41),('2017-18'!B41/'2016-17'!B41),('2016-17'!B41/'2015-16'!B41)))</f>
        <v>1639.4343437012826</v>
      </c>
      <c r="C41" s="3">
        <f t="shared" si="1"/>
        <v>4.0093633079802614E-4</v>
      </c>
      <c r="D41" s="3">
        <v>4.6999999999999999E-4</v>
      </c>
      <c r="E41" s="3">
        <f t="shared" si="2"/>
        <v>4.0093633079802614E-4</v>
      </c>
      <c r="F41" s="10">
        <f t="shared" si="3"/>
        <v>128780.749452326</v>
      </c>
    </row>
    <row r="42" spans="1:6" x14ac:dyDescent="0.25">
      <c r="A42" t="s">
        <v>40</v>
      </c>
      <c r="B42" s="7">
        <f>('2020-21'!B42*AVERAGE(('2018-19'!B42/'2017-18'!B42),('2017-18'!B42/'2016-17'!B42),('2016-17'!B42/'2015-16'!B42)))</f>
        <v>4634.4135304499414</v>
      </c>
      <c r="C42" s="3">
        <f t="shared" si="1"/>
        <v>1.1333816224103005E-3</v>
      </c>
      <c r="D42" s="3">
        <v>1E-3</v>
      </c>
      <c r="E42" s="3">
        <f t="shared" si="2"/>
        <v>1.1333816224103005E-3</v>
      </c>
      <c r="F42" s="10">
        <f t="shared" si="3"/>
        <v>364042.17711818853</v>
      </c>
    </row>
    <row r="43" spans="1:6" x14ac:dyDescent="0.25">
      <c r="A43" t="s">
        <v>41</v>
      </c>
      <c r="B43" s="7">
        <f>('2020-21'!B43*AVERAGE(('2018-19'!B43/'2017-18'!B43),('2017-18'!B43/'2016-17'!B43),('2016-17'!B43/'2015-16'!B43)))</f>
        <v>53839.909355698815</v>
      </c>
      <c r="C43" s="3">
        <f t="shared" si="1"/>
        <v>1.3166965661361919E-2</v>
      </c>
      <c r="D43" s="3">
        <v>1.6469999999999999E-2</v>
      </c>
      <c r="E43" s="3">
        <f t="shared" si="2"/>
        <v>1.3166965661361919E-2</v>
      </c>
      <c r="F43" s="10">
        <f t="shared" si="3"/>
        <v>4229229.3704294488</v>
      </c>
    </row>
    <row r="44" spans="1:6" x14ac:dyDescent="0.25">
      <c r="A44" t="s">
        <v>42</v>
      </c>
      <c r="B44" s="7">
        <f>('2020-21'!B44*AVERAGE(('2018-19'!B44/'2017-18'!B44),('2017-18'!B44/'2016-17'!B44),('2016-17'!B44/'2015-16'!B44)))</f>
        <v>78526.172623385675</v>
      </c>
      <c r="C44" s="3">
        <f t="shared" si="1"/>
        <v>1.9204182005942708E-2</v>
      </c>
      <c r="D44" s="3">
        <v>1.6879999999999999E-2</v>
      </c>
      <c r="E44" s="3">
        <f t="shared" si="2"/>
        <v>1.9204182005942708E-2</v>
      </c>
      <c r="F44" s="10">
        <f t="shared" si="3"/>
        <v>6168383.2603087975</v>
      </c>
    </row>
    <row r="45" spans="1:6" x14ac:dyDescent="0.25">
      <c r="A45" t="s">
        <v>43</v>
      </c>
      <c r="B45" s="7">
        <f>('2020-21'!B45*AVERAGE(('2018-19'!B45/'2017-18'!B45),('2017-18'!B45/'2016-17'!B45),('2016-17'!B45/'2015-16'!B45)))</f>
        <v>19380.848087703158</v>
      </c>
      <c r="C45" s="3">
        <f t="shared" si="1"/>
        <v>4.7397360863470402E-3</v>
      </c>
      <c r="D45" s="3">
        <v>4.4999999999999997E-3</v>
      </c>
      <c r="E45" s="3">
        <f t="shared" si="2"/>
        <v>4.7397360863470402E-3</v>
      </c>
      <c r="F45" s="10">
        <f t="shared" si="3"/>
        <v>1522403.2309346693</v>
      </c>
    </row>
    <row r="46" spans="1:6" x14ac:dyDescent="0.25">
      <c r="A46" t="s">
        <v>44</v>
      </c>
      <c r="B46" s="7">
        <f>('2020-21'!B46*AVERAGE(('2018-19'!B46/'2017-18'!B46),('2017-18'!B46/'2016-17'!B46),('2016-17'!B46/'2015-16'!B46)))</f>
        <v>8858.2342233016516</v>
      </c>
      <c r="C46" s="3">
        <f t="shared" si="1"/>
        <v>2.1663495952035476E-3</v>
      </c>
      <c r="D46" s="3">
        <v>3.13E-3</v>
      </c>
      <c r="E46" s="3">
        <f t="shared" si="2"/>
        <v>2.1663495952035476E-3</v>
      </c>
      <c r="F46" s="10">
        <f t="shared" si="3"/>
        <v>695831.48997937946</v>
      </c>
    </row>
    <row r="47" spans="1:6" x14ac:dyDescent="0.25">
      <c r="A47" t="s">
        <v>45</v>
      </c>
      <c r="B47" s="7">
        <f>('2020-21'!B47*AVERAGE(('2018-19'!B47/'2017-18'!B47),('2017-18'!B47/'2016-17'!B47),('2016-17'!B47/'2015-16'!B47)))</f>
        <v>11787.210052500588</v>
      </c>
      <c r="C47" s="3">
        <f t="shared" si="1"/>
        <v>2.8826532559551488E-3</v>
      </c>
      <c r="D47" s="3">
        <v>2.5400000000000002E-3</v>
      </c>
      <c r="E47" s="3">
        <f t="shared" si="2"/>
        <v>2.8826532559551488E-3</v>
      </c>
      <c r="F47" s="10">
        <f t="shared" si="3"/>
        <v>925908.22581279383</v>
      </c>
    </row>
    <row r="48" spans="1:6" x14ac:dyDescent="0.25">
      <c r="A48" t="s">
        <v>46</v>
      </c>
      <c r="B48" s="7">
        <f>('2020-21'!B48*AVERAGE(('2018-19'!B48/'2017-18'!B48),('2017-18'!B48/'2016-17'!B48),('2016-17'!B48/'2015-16'!B48)))</f>
        <v>31726.391030315273</v>
      </c>
      <c r="C48" s="3">
        <f t="shared" si="1"/>
        <v>7.7589339628203755E-3</v>
      </c>
      <c r="D48" s="3">
        <v>6.28E-3</v>
      </c>
      <c r="E48" s="3">
        <f t="shared" si="2"/>
        <v>7.7589339628203755E-3</v>
      </c>
      <c r="F48" s="10">
        <f t="shared" si="3"/>
        <v>2492169.5888579045</v>
      </c>
    </row>
    <row r="49" spans="1:6" x14ac:dyDescent="0.25">
      <c r="A49" t="s">
        <v>47</v>
      </c>
      <c r="B49" s="7">
        <f>('2020-21'!B49*AVERAGE(('2018-19'!B49/'2017-18'!B49),('2017-18'!B49/'2016-17'!B49),('2016-17'!B49/'2015-16'!B49)))</f>
        <v>11508.882361954942</v>
      </c>
      <c r="C49" s="3">
        <f t="shared" si="1"/>
        <v>2.8145860695895615E-3</v>
      </c>
      <c r="D49" s="3">
        <v>2.2699999999999999E-3</v>
      </c>
      <c r="E49" s="3">
        <f t="shared" si="2"/>
        <v>2.8145860695895615E-3</v>
      </c>
      <c r="F49" s="10">
        <f t="shared" si="3"/>
        <v>904045.04555216711</v>
      </c>
    </row>
    <row r="50" spans="1:6" x14ac:dyDescent="0.25">
      <c r="A50" t="s">
        <v>48</v>
      </c>
      <c r="B50" s="7">
        <f>('2020-21'!B50*AVERAGE(('2018-19'!B50/'2017-18'!B50),('2017-18'!B50/'2016-17'!B50),('2016-17'!B50/'2015-16'!B50)))</f>
        <v>282195.15111343289</v>
      </c>
      <c r="C50" s="3">
        <f t="shared" si="1"/>
        <v>6.9013003717475915E-2</v>
      </c>
      <c r="D50" s="3">
        <v>6.6650000000000001E-2</v>
      </c>
      <c r="E50" s="3">
        <f t="shared" si="2"/>
        <v>6.9013003717475915E-2</v>
      </c>
      <c r="F50" s="10">
        <f t="shared" si="3"/>
        <v>22166976.794053264</v>
      </c>
    </row>
    <row r="51" spans="1:6" x14ac:dyDescent="0.25">
      <c r="A51" t="s">
        <v>49</v>
      </c>
      <c r="B51" s="7">
        <f>('2020-21'!B51*AVERAGE(('2018-19'!B51/'2017-18'!B51),('2017-18'!B51/'2016-17'!B51),('2016-17'!B51/'2015-16'!B51)))</f>
        <v>109240.79435899125</v>
      </c>
      <c r="C51" s="3">
        <f t="shared" si="1"/>
        <v>2.671567997341899E-2</v>
      </c>
      <c r="D51" s="3">
        <v>1.4919999999999999E-2</v>
      </c>
      <c r="E51" s="3">
        <f t="shared" si="2"/>
        <v>2.671567997341899E-2</v>
      </c>
      <c r="F51" s="10">
        <f t="shared" si="3"/>
        <v>8581076.4074621797</v>
      </c>
    </row>
    <row r="52" spans="1:6" x14ac:dyDescent="0.25">
      <c r="A52" t="s">
        <v>50</v>
      </c>
      <c r="B52" s="7">
        <f>('2020-21'!B52*AVERAGE(('2018-19'!B52/'2017-18'!B52),('2017-18'!B52/'2016-17'!B52),('2016-17'!B52/'2015-16'!B52)))</f>
        <v>242907.15890466952</v>
      </c>
      <c r="C52" s="3">
        <f t="shared" si="1"/>
        <v>5.9404821785017173E-2</v>
      </c>
      <c r="D52" s="3">
        <v>5.9859999999999997E-2</v>
      </c>
      <c r="E52" s="3">
        <f t="shared" si="2"/>
        <v>5.9404821785017173E-2</v>
      </c>
      <c r="F52" s="10">
        <f t="shared" si="3"/>
        <v>19080828.757347517</v>
      </c>
    </row>
    <row r="53" spans="1:6" x14ac:dyDescent="0.25">
      <c r="A53" t="s">
        <v>51</v>
      </c>
      <c r="B53" s="7">
        <f>('2020-21'!B53*AVERAGE(('2018-19'!B53/'2017-18'!B53),('2017-18'!B53/'2016-17'!B53),('2016-17'!B53/'2015-16'!B53)))</f>
        <v>98249.675968403928</v>
      </c>
      <c r="C53" s="3">
        <f t="shared" si="1"/>
        <v>2.4027717081937849E-2</v>
      </c>
      <c r="D53" s="3">
        <v>2.256E-2</v>
      </c>
      <c r="E53" s="3">
        <f t="shared" si="2"/>
        <v>2.4027717081937849E-2</v>
      </c>
      <c r="F53" s="10">
        <f t="shared" si="3"/>
        <v>7717702.7267184369</v>
      </c>
    </row>
    <row r="54" spans="1:6" x14ac:dyDescent="0.25">
      <c r="A54" t="s">
        <v>52</v>
      </c>
      <c r="B54" s="7">
        <f>('2020-21'!B54*AVERAGE(('2018-19'!B54/'2017-18'!B54),('2017-18'!B54/'2016-17'!B54),('2016-17'!B54/'2015-16'!B54)))</f>
        <v>149526.07296026638</v>
      </c>
      <c r="C54" s="3">
        <f t="shared" si="1"/>
        <v>3.6567755995631737E-2</v>
      </c>
      <c r="D54" s="3">
        <v>6.2390000000000001E-2</v>
      </c>
      <c r="E54" s="3">
        <f t="shared" si="2"/>
        <v>3.6567755995631737E-2</v>
      </c>
      <c r="F54" s="10">
        <f t="shared" si="3"/>
        <v>11745563.225796914</v>
      </c>
    </row>
    <row r="55" spans="1:6" x14ac:dyDescent="0.25">
      <c r="A55" t="s">
        <v>53</v>
      </c>
      <c r="B55" s="7">
        <f>('2020-21'!B55*AVERAGE(('2018-19'!B55/'2017-18'!B55),('2017-18'!B55/'2016-17'!B55),('2016-17'!B55/'2015-16'!B55)))</f>
        <v>176910.62458156314</v>
      </c>
      <c r="C55" s="3">
        <f t="shared" si="1"/>
        <v>4.3264859597111738E-2</v>
      </c>
      <c r="D55" s="3">
        <v>3.4419999999999999E-2</v>
      </c>
      <c r="E55" s="3">
        <f t="shared" si="2"/>
        <v>4.3264859597111738E-2</v>
      </c>
      <c r="F55" s="10">
        <f t="shared" si="3"/>
        <v>13896672.90259229</v>
      </c>
    </row>
    <row r="56" spans="1:6" x14ac:dyDescent="0.25">
      <c r="A56" t="s">
        <v>54</v>
      </c>
      <c r="B56" s="7">
        <f>('2020-21'!B56*AVERAGE(('2018-19'!B56/'2017-18'!B56),('2017-18'!B56/'2016-17'!B56),('2016-17'!B56/'2015-16'!B56)))</f>
        <v>22582.407001711475</v>
      </c>
      <c r="C56" s="3">
        <f t="shared" si="1"/>
        <v>5.5227020457634026E-3</v>
      </c>
      <c r="D56" s="3">
        <v>5.1000000000000004E-3</v>
      </c>
      <c r="E56" s="3">
        <f t="shared" si="2"/>
        <v>5.5227020457634026E-3</v>
      </c>
      <c r="F56" s="10">
        <f t="shared" si="3"/>
        <v>1773891.8970992048</v>
      </c>
    </row>
    <row r="57" spans="1:6" x14ac:dyDescent="0.25">
      <c r="A57" t="s">
        <v>55</v>
      </c>
      <c r="B57" s="7">
        <f>('2020-21'!B57*AVERAGE(('2018-19'!B57/'2017-18'!B57),('2017-18'!B57/'2016-17'!B57),('2016-17'!B57/'2015-16'!B57)))</f>
        <v>20505.834906501626</v>
      </c>
      <c r="C57" s="3">
        <f t="shared" si="1"/>
        <v>5.014860301633936E-3</v>
      </c>
      <c r="D57" s="3">
        <v>4.47E-3</v>
      </c>
      <c r="E57" s="3">
        <f t="shared" si="2"/>
        <v>5.014860301633936E-3</v>
      </c>
      <c r="F57" s="10">
        <f t="shared" si="3"/>
        <v>1610773.1288848203</v>
      </c>
    </row>
    <row r="58" spans="1:6" x14ac:dyDescent="0.25">
      <c r="A58" t="s">
        <v>56</v>
      </c>
      <c r="B58" s="7">
        <f>('2020-21'!B58*AVERAGE(('2018-19'!B58/'2017-18'!B58),('2017-18'!B58/'2016-17'!B58),('2016-17'!B58/'2015-16'!B58)))</f>
        <v>68737.794309925404</v>
      </c>
      <c r="C58" s="3">
        <f t="shared" si="1"/>
        <v>1.6810358489594068E-2</v>
      </c>
      <c r="D58" s="3">
        <v>1.137E-2</v>
      </c>
      <c r="E58" s="3">
        <f t="shared" si="2"/>
        <v>1.6810358489594068E-2</v>
      </c>
      <c r="F58" s="10">
        <f t="shared" si="3"/>
        <v>5399487.1468576146</v>
      </c>
    </row>
    <row r="59" spans="1:6" x14ac:dyDescent="0.25">
      <c r="A59" t="s">
        <v>57</v>
      </c>
      <c r="B59" s="7">
        <f>('2020-21'!B59*AVERAGE(('2018-19'!B59/'2017-18'!B59),('2017-18'!B59/'2016-17'!B59),('2016-17'!B59/'2015-16'!B59)))</f>
        <v>26265.041311533023</v>
      </c>
      <c r="C59" s="3">
        <f t="shared" si="1"/>
        <v>6.4233187087749484E-3</v>
      </c>
      <c r="D59" s="3">
        <v>8.1700000000000002E-3</v>
      </c>
      <c r="E59" s="3">
        <f t="shared" si="2"/>
        <v>6.4233187087749484E-3</v>
      </c>
      <c r="F59" s="10">
        <f t="shared" si="3"/>
        <v>2063169.9692585133</v>
      </c>
    </row>
    <row r="60" spans="1:6" x14ac:dyDescent="0.25">
      <c r="A60" t="s">
        <v>58</v>
      </c>
      <c r="B60" s="7">
        <f>('2020-21'!B60*AVERAGE(('2018-19'!B60/'2017-18'!B60),('2017-18'!B60/'2016-17'!B60),('2016-17'!B60/'2015-16'!B60)))</f>
        <v>42571.408360484056</v>
      </c>
      <c r="C60" s="3">
        <f t="shared" si="1"/>
        <v>1.0411166711575787E-2</v>
      </c>
      <c r="D60" s="3">
        <v>1.0529999999999999E-2</v>
      </c>
      <c r="E60" s="3">
        <f t="shared" si="2"/>
        <v>1.0411166711575787E-2</v>
      </c>
      <c r="F60" s="10">
        <f t="shared" si="3"/>
        <v>3344066.7477581431</v>
      </c>
    </row>
    <row r="61" spans="1:6" x14ac:dyDescent="0.25">
      <c r="A61" t="s">
        <v>59</v>
      </c>
      <c r="B61" s="7">
        <f>('2020-21'!B61*AVERAGE(('2018-19'!B61/'2017-18'!B61),('2017-18'!B61/'2016-17'!B61),('2016-17'!B61/'2015-16'!B61)))</f>
        <v>61137.437185802635</v>
      </c>
      <c r="C61" s="3">
        <f t="shared" si="1"/>
        <v>1.495163245411237E-2</v>
      </c>
      <c r="D61" s="3">
        <v>1.528E-2</v>
      </c>
      <c r="E61" s="3">
        <f t="shared" si="2"/>
        <v>1.495163245411237E-2</v>
      </c>
      <c r="F61" s="10">
        <f t="shared" si="3"/>
        <v>4802464.3442608938</v>
      </c>
    </row>
    <row r="62" spans="1:6" x14ac:dyDescent="0.25">
      <c r="A62" t="s">
        <v>60</v>
      </c>
      <c r="B62" s="7">
        <f>('2020-21'!B62*AVERAGE(('2018-19'!B62/'2017-18'!B62),('2017-18'!B62/'2016-17'!B62),('2016-17'!B62/'2015-16'!B62)))</f>
        <v>11401.922440169632</v>
      </c>
      <c r="C62" s="3">
        <f t="shared" si="1"/>
        <v>2.7884281946201814E-3</v>
      </c>
      <c r="D62" s="3">
        <v>2.66E-3</v>
      </c>
      <c r="E62" s="3">
        <f t="shared" si="2"/>
        <v>2.7884281946201814E-3</v>
      </c>
      <c r="F62" s="10">
        <f t="shared" si="3"/>
        <v>895643.13611200231</v>
      </c>
    </row>
    <row r="63" spans="1:6" x14ac:dyDescent="0.25">
      <c r="A63" t="s">
        <v>61</v>
      </c>
      <c r="B63" s="7">
        <f>('2020-21'!B63*AVERAGE(('2018-19'!B63/'2017-18'!B63),('2017-18'!B63/'2016-17'!B63),('2016-17'!B63/'2015-16'!B63)))</f>
        <v>11782.55443057941</v>
      </c>
      <c r="C63" s="3">
        <f t="shared" si="1"/>
        <v>2.8815146876569847E-3</v>
      </c>
      <c r="D63" s="3">
        <v>2.81E-3</v>
      </c>
      <c r="E63" s="3">
        <f t="shared" si="2"/>
        <v>2.8815146876569847E-3</v>
      </c>
      <c r="F63" s="10">
        <f t="shared" si="3"/>
        <v>925542.51767542353</v>
      </c>
    </row>
    <row r="64" spans="1:6" x14ac:dyDescent="0.25">
      <c r="A64" t="s">
        <v>62</v>
      </c>
      <c r="B64" s="7">
        <f>('2020-21'!B64*AVERAGE(('2018-19'!B64/'2017-18'!B64),('2017-18'!B64/'2016-17'!B64),('2016-17'!B64/'2015-16'!B64)))</f>
        <v>5519.4003892140199</v>
      </c>
      <c r="C64" s="3">
        <f t="shared" si="1"/>
        <v>1.349811993849434E-3</v>
      </c>
      <c r="D64" s="3">
        <v>8.9999999999999998E-4</v>
      </c>
      <c r="E64" s="3">
        <f t="shared" si="2"/>
        <v>1.349811993849434E-3</v>
      </c>
      <c r="F64" s="10">
        <f t="shared" si="3"/>
        <v>433559.61242443818</v>
      </c>
    </row>
    <row r="65" spans="1:6" x14ac:dyDescent="0.25">
      <c r="A65" t="s">
        <v>63</v>
      </c>
      <c r="B65" s="7">
        <f>('2020-21'!B65*AVERAGE(('2018-19'!B65/'2017-18'!B65),('2017-18'!B65/'2016-17'!B65),('2016-17'!B65/'2015-16'!B65)))</f>
        <v>2483.8192525118293</v>
      </c>
      <c r="C65" s="3">
        <f t="shared" si="1"/>
        <v>6.0743718178996552E-4</v>
      </c>
      <c r="D65" s="3">
        <v>7.6999999999999996E-4</v>
      </c>
      <c r="E65" s="3">
        <f t="shared" si="2"/>
        <v>6.0743718178996552E-4</v>
      </c>
      <c r="F65" s="10">
        <f t="shared" si="3"/>
        <v>195108.82279093692</v>
      </c>
    </row>
    <row r="66" spans="1:6" x14ac:dyDescent="0.25">
      <c r="A66" t="s">
        <v>64</v>
      </c>
      <c r="B66" s="7">
        <f>('2020-21'!B66*AVERAGE(('2018-19'!B66/'2017-18'!B66),('2017-18'!B66/'2016-17'!B66),('2016-17'!B66/'2015-16'!B66)))</f>
        <v>106304.41810544589</v>
      </c>
      <c r="C66" s="3">
        <f t="shared" si="1"/>
        <v>2.5997566481736862E-2</v>
      </c>
      <c r="D66" s="3">
        <v>2.3779999999999999E-2</v>
      </c>
      <c r="E66" s="3">
        <f t="shared" si="2"/>
        <v>2.5997566481736862E-2</v>
      </c>
      <c r="F66" s="10">
        <f t="shared" si="3"/>
        <v>8350418.3539338801</v>
      </c>
    </row>
    <row r="67" spans="1:6" x14ac:dyDescent="0.25">
      <c r="A67" t="s">
        <v>65</v>
      </c>
      <c r="B67" s="7">
        <f>('2020-21'!B67*AVERAGE(('2018-19'!B67/'2017-18'!B67),('2017-18'!B67/'2016-17'!B67),('2016-17'!B67/'2015-16'!B67)))</f>
        <v>4236.3154539790421</v>
      </c>
      <c r="C67" s="3">
        <f t="shared" si="1"/>
        <v>1.0360236631292688E-3</v>
      </c>
      <c r="D67" s="3">
        <v>9.5E-4</v>
      </c>
      <c r="E67" s="3">
        <f t="shared" si="2"/>
        <v>1.0360236631292688E-3</v>
      </c>
      <c r="F67" s="10">
        <f t="shared" ref="F67:F69" si="4">$E$1*E67</f>
        <v>332770.80059712112</v>
      </c>
    </row>
    <row r="68" spans="1:6" x14ac:dyDescent="0.25">
      <c r="A68" t="s">
        <v>66</v>
      </c>
      <c r="B68" s="7">
        <f>('2020-21'!B68*AVERAGE(('2018-19'!B68/'2017-18'!B68),('2017-18'!B68/'2016-17'!B68),('2016-17'!B68/'2015-16'!B68)))</f>
        <v>11622.090235993763</v>
      </c>
      <c r="C68" s="3">
        <f t="shared" ref="C68:C69" si="5">B68/B$70</f>
        <v>2.8422719295381196E-3</v>
      </c>
      <c r="D68" s="3">
        <v>1.89E-3</v>
      </c>
      <c r="E68" s="3">
        <f t="shared" ref="E68:E69" si="6">C68*C$1+D68*D$1</f>
        <v>2.8422719295381196E-3</v>
      </c>
      <c r="F68" s="10">
        <f t="shared" si="4"/>
        <v>912937.74376764405</v>
      </c>
    </row>
    <row r="69" spans="1:6" x14ac:dyDescent="0.25">
      <c r="A69" s="1" t="s">
        <v>67</v>
      </c>
      <c r="B69" s="8">
        <f>('2020-21'!B69*AVERAGE(('2018-19'!B69/'2017-18'!B69),('2017-18'!B69/'2016-17'!B69),('2016-17'!B69/'2015-16'!B69)))</f>
        <v>6109.5213592480377</v>
      </c>
      <c r="C69" s="4">
        <f t="shared" si="5"/>
        <v>1.4941306348254715E-3</v>
      </c>
      <c r="D69" s="4">
        <v>1.24E-3</v>
      </c>
      <c r="E69" s="3">
        <f t="shared" si="6"/>
        <v>1.4941306348254715E-3</v>
      </c>
      <c r="F69" s="10">
        <f t="shared" si="4"/>
        <v>479914.75990594144</v>
      </c>
    </row>
    <row r="70" spans="1:6" x14ac:dyDescent="0.25">
      <c r="A70" s="1" t="s">
        <v>68</v>
      </c>
      <c r="B70" s="8">
        <f>SUM(B3:B69)</f>
        <v>4089014.1844670009</v>
      </c>
      <c r="C70" s="4">
        <f>SUM(C3:C69)</f>
        <v>0.99999999999999989</v>
      </c>
      <c r="D70" s="4">
        <f>SUM(D3:D69)</f>
        <v>1</v>
      </c>
      <c r="E70" s="12">
        <f>SUM(E3:E69)</f>
        <v>0.99999999999999989</v>
      </c>
      <c r="F70" s="33">
        <f>SUM(F3:F69)</f>
        <v>321199999.99999988</v>
      </c>
    </row>
  </sheetData>
  <mergeCells count="2">
    <mergeCell ref="A1:B1"/>
    <mergeCell ref="E1:F1"/>
  </mergeCells>
  <conditionalFormatting sqref="A3:A69">
    <cfRule type="expression" dxfId="53" priority="6">
      <formula>MOD(ROW(),2)</formula>
    </cfRule>
  </conditionalFormatting>
  <conditionalFormatting sqref="D3:D69">
    <cfRule type="expression" dxfId="52" priority="5">
      <formula>MOD(ROW(),2)</formula>
    </cfRule>
  </conditionalFormatting>
  <conditionalFormatting sqref="B3:B69">
    <cfRule type="expression" dxfId="51" priority="4">
      <formula>MOD(ROW(),2)</formula>
    </cfRule>
  </conditionalFormatting>
  <conditionalFormatting sqref="C3:C69">
    <cfRule type="expression" dxfId="50" priority="3">
      <formula>MOD(ROW(),2)</formula>
    </cfRule>
  </conditionalFormatting>
  <conditionalFormatting sqref="F3:F69">
    <cfRule type="expression" dxfId="49" priority="2">
      <formula>MOD(ROW(),2)</formula>
    </cfRule>
  </conditionalFormatting>
  <conditionalFormatting sqref="E3:E69">
    <cfRule type="expression" dxfId="48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4E1C-32AB-471F-BB49-72F0C54B9964}">
  <sheetPr>
    <pageSetUpPr fitToPage="1"/>
  </sheetPr>
  <dimension ref="A1:H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8" ht="69.75" customHeight="1" x14ac:dyDescent="0.25">
      <c r="A1" s="44" t="s">
        <v>72</v>
      </c>
      <c r="B1" s="44"/>
      <c r="C1" s="13">
        <v>1</v>
      </c>
      <c r="D1" s="13">
        <v>0</v>
      </c>
      <c r="E1" s="45">
        <f>ROUND('2019-20'!E1+('2019-20'!E1*'SSEC Medicaid Expenditures'!F18*'2012-2025'!M2),-5)</f>
        <v>319200000</v>
      </c>
      <c r="F1" s="45"/>
    </row>
    <row r="2" spans="1:8" ht="45" x14ac:dyDescent="0.25">
      <c r="A2" s="6" t="s">
        <v>0</v>
      </c>
      <c r="B2" s="9" t="s">
        <v>146</v>
      </c>
      <c r="C2" s="9" t="s">
        <v>147</v>
      </c>
      <c r="D2" s="2" t="s">
        <v>69</v>
      </c>
      <c r="E2" s="9" t="s">
        <v>148</v>
      </c>
      <c r="F2" s="9" t="s">
        <v>149</v>
      </c>
    </row>
    <row r="3" spans="1:8" x14ac:dyDescent="0.25">
      <c r="A3" t="s">
        <v>1</v>
      </c>
      <c r="B3" s="7">
        <f>('2019-20'!B3*AVERAGE(('2018-19'!B3/'2017-18'!B3),('2017-18'!B3/'2016-17'!B3),('2016-17'!B3/'2015-16'!B3)))</f>
        <v>43181.753705370815</v>
      </c>
      <c r="C3" s="3">
        <f>B3/B$70</f>
        <v>1.0704182447488749E-2</v>
      </c>
      <c r="D3" s="3">
        <v>1.405E-2</v>
      </c>
      <c r="E3" s="3">
        <f>C3*C$1+D3*D$1</f>
        <v>1.0704182447488749E-2</v>
      </c>
      <c r="F3" s="10">
        <f t="shared" ref="F3:F34" si="0">$E$1*E3</f>
        <v>3416775.0372384088</v>
      </c>
      <c r="H3" s="17"/>
    </row>
    <row r="4" spans="1:8" x14ac:dyDescent="0.25">
      <c r="A4" t="s">
        <v>2</v>
      </c>
      <c r="B4" s="7">
        <f>('2019-20'!B4*AVERAGE(('2018-19'!B4/'2017-18'!B4),('2017-18'!B4/'2016-17'!B4),('2016-17'!B4/'2015-16'!B4)))</f>
        <v>6022.5510682395679</v>
      </c>
      <c r="C4" s="3">
        <f t="shared" ref="C4:C67" si="1">B4/B$70</f>
        <v>1.4929103128513387E-3</v>
      </c>
      <c r="D4" s="3">
        <v>1.2199999999999999E-3</v>
      </c>
      <c r="E4" s="3">
        <f t="shared" ref="E4:E67" si="2">C4*C$1+D4*D$1</f>
        <v>1.4929103128513387E-3</v>
      </c>
      <c r="F4" s="10">
        <f t="shared" si="0"/>
        <v>476536.97186214727</v>
      </c>
    </row>
    <row r="5" spans="1:8" x14ac:dyDescent="0.25">
      <c r="A5" t="s">
        <v>3</v>
      </c>
      <c r="B5" s="7">
        <f>('2019-20'!B5*AVERAGE(('2018-19'!B5/'2017-18'!B5),('2017-18'!B5/'2016-17'!B5),('2016-17'!B5/'2015-16'!B5)))</f>
        <v>37766.446817100921</v>
      </c>
      <c r="C5" s="3">
        <f t="shared" si="1"/>
        <v>9.3617998908031505E-3</v>
      </c>
      <c r="D5" s="3">
        <v>6.8399999999999997E-3</v>
      </c>
      <c r="E5" s="3">
        <f t="shared" si="2"/>
        <v>9.3617998908031505E-3</v>
      </c>
      <c r="F5" s="10">
        <f t="shared" si="0"/>
        <v>2988286.5251443656</v>
      </c>
    </row>
    <row r="6" spans="1:8" x14ac:dyDescent="0.25">
      <c r="A6" t="s">
        <v>4</v>
      </c>
      <c r="B6" s="7">
        <f>('2019-20'!B6*AVERAGE(('2018-19'!B6/'2017-18'!B6),('2017-18'!B6/'2016-17'!B6),('2016-17'!B6/'2015-16'!B6)))</f>
        <v>6199.3406349577117</v>
      </c>
      <c r="C6" s="3">
        <f t="shared" si="1"/>
        <v>1.5367340952265351E-3</v>
      </c>
      <c r="D6" s="3">
        <v>2.0699999999999998E-3</v>
      </c>
      <c r="E6" s="3">
        <f t="shared" si="2"/>
        <v>1.5367340952265351E-3</v>
      </c>
      <c r="F6" s="10">
        <f t="shared" si="0"/>
        <v>490525.52319630998</v>
      </c>
    </row>
    <row r="7" spans="1:8" x14ac:dyDescent="0.25">
      <c r="A7" t="s">
        <v>5</v>
      </c>
      <c r="B7" s="7">
        <f>('2019-20'!B7*AVERAGE(('2018-19'!B7/'2017-18'!B7),('2017-18'!B7/'2016-17'!B7),('2016-17'!B7/'2015-16'!B7)))</f>
        <v>93301.034565784779</v>
      </c>
      <c r="C7" s="3">
        <f t="shared" si="1"/>
        <v>2.312808561101579E-2</v>
      </c>
      <c r="D7" s="3">
        <v>2.5090000000000001E-2</v>
      </c>
      <c r="E7" s="3">
        <f t="shared" si="2"/>
        <v>2.312808561101579E-2</v>
      </c>
      <c r="F7" s="10">
        <f t="shared" si="0"/>
        <v>7382484.9270362398</v>
      </c>
    </row>
    <row r="8" spans="1:8" x14ac:dyDescent="0.25">
      <c r="A8" t="s">
        <v>6</v>
      </c>
      <c r="B8" s="7">
        <f>('2019-20'!B8*AVERAGE(('2018-19'!B8/'2017-18'!B8),('2017-18'!B8/'2016-17'!B8),('2016-17'!B8/'2015-16'!B8)))</f>
        <v>354233.13716814836</v>
      </c>
      <c r="C8" s="3">
        <f t="shared" si="1"/>
        <v>8.7809683577593056E-2</v>
      </c>
      <c r="D8" s="3">
        <v>9.2920000000000003E-2</v>
      </c>
      <c r="E8" s="3">
        <f t="shared" si="2"/>
        <v>8.7809683577593056E-2</v>
      </c>
      <c r="F8" s="10">
        <f t="shared" si="0"/>
        <v>28028850.997967705</v>
      </c>
    </row>
    <row r="9" spans="1:8" x14ac:dyDescent="0.25">
      <c r="A9" t="s">
        <v>7</v>
      </c>
      <c r="B9" s="7">
        <f>('2019-20'!B9*AVERAGE(('2018-19'!B9/'2017-18'!B9),('2017-18'!B9/'2016-17'!B9),('2016-17'!B9/'2015-16'!B9)))</f>
        <v>3395.31412403077</v>
      </c>
      <c r="C9" s="3">
        <f t="shared" si="1"/>
        <v>8.4165321534035898E-4</v>
      </c>
      <c r="D9" s="3">
        <v>8.4000000000000003E-4</v>
      </c>
      <c r="E9" s="3">
        <f t="shared" si="2"/>
        <v>8.4165321534035898E-4</v>
      </c>
      <c r="F9" s="10">
        <f t="shared" si="0"/>
        <v>268655.70633664256</v>
      </c>
    </row>
    <row r="10" spans="1:8" x14ac:dyDescent="0.25">
      <c r="A10" t="s">
        <v>8</v>
      </c>
      <c r="B10" s="7">
        <f>('2019-20'!B10*AVERAGE(('2018-19'!B10/'2017-18'!B10),('2017-18'!B10/'2016-17'!B10),('2016-17'!B10/'2015-16'!B10)))</f>
        <v>23078.293575265478</v>
      </c>
      <c r="C10" s="3">
        <f t="shared" si="1"/>
        <v>5.7208020473615857E-3</v>
      </c>
      <c r="D10" s="3">
        <v>6.0699999999999999E-3</v>
      </c>
      <c r="E10" s="3">
        <f t="shared" si="2"/>
        <v>5.7208020473615857E-3</v>
      </c>
      <c r="F10" s="10">
        <f t="shared" si="0"/>
        <v>1826080.0135178182</v>
      </c>
    </row>
    <row r="11" spans="1:8" x14ac:dyDescent="0.25">
      <c r="A11" t="s">
        <v>9</v>
      </c>
      <c r="B11" s="7">
        <f>('2019-20'!B11*AVERAGE(('2018-19'!B11/'2017-18'!B11),('2017-18'!B11/'2016-17'!B11),('2016-17'!B11/'2015-16'!B11)))</f>
        <v>28362.221976331231</v>
      </c>
      <c r="C11" s="3">
        <f t="shared" si="1"/>
        <v>7.0306176243385013E-3</v>
      </c>
      <c r="D11" s="3">
        <v>7.0200000000000002E-3</v>
      </c>
      <c r="E11" s="3">
        <f t="shared" si="2"/>
        <v>7.0306176243385013E-3</v>
      </c>
      <c r="F11" s="10">
        <f t="shared" si="0"/>
        <v>2244173.1456888495</v>
      </c>
    </row>
    <row r="12" spans="1:8" x14ac:dyDescent="0.25">
      <c r="A12" t="s">
        <v>10</v>
      </c>
      <c r="B12" s="7">
        <f>('2019-20'!B12*AVERAGE(('2018-19'!B12/'2017-18'!B12),('2017-18'!B12/'2016-17'!B12),('2016-17'!B12/'2015-16'!B12)))</f>
        <v>32860.151385512836</v>
      </c>
      <c r="C12" s="3">
        <f t="shared" si="1"/>
        <v>8.1455945046271048E-3</v>
      </c>
      <c r="D12" s="3">
        <v>6.4200000000000004E-3</v>
      </c>
      <c r="E12" s="3">
        <f t="shared" si="2"/>
        <v>8.1455945046271048E-3</v>
      </c>
      <c r="F12" s="10">
        <f t="shared" si="0"/>
        <v>2600073.7658769717</v>
      </c>
    </row>
    <row r="13" spans="1:8" x14ac:dyDescent="0.25">
      <c r="A13" t="s">
        <v>11</v>
      </c>
      <c r="B13" s="7">
        <f>('2019-20'!B13*AVERAGE(('2018-19'!B13/'2017-18'!B13),('2017-18'!B13/'2016-17'!B13),('2016-17'!B13/'2015-16'!B13)))</f>
        <v>42045.962115809656</v>
      </c>
      <c r="C13" s="3">
        <f t="shared" si="1"/>
        <v>1.0422634817905707E-2</v>
      </c>
      <c r="D13" s="3">
        <v>1.1089999999999999E-2</v>
      </c>
      <c r="E13" s="3">
        <f t="shared" si="2"/>
        <v>1.0422634817905707E-2</v>
      </c>
      <c r="F13" s="10">
        <f t="shared" si="0"/>
        <v>3326905.0338755017</v>
      </c>
    </row>
    <row r="14" spans="1:8" x14ac:dyDescent="0.25">
      <c r="A14" t="s">
        <v>12</v>
      </c>
      <c r="B14" s="7">
        <f>('2019-20'!B14*AVERAGE(('2018-19'!B14/'2017-18'!B14),('2017-18'!B14/'2016-17'!B14),('2016-17'!B14/'2015-16'!B14)))</f>
        <v>18398.987690390728</v>
      </c>
      <c r="C14" s="3">
        <f t="shared" si="1"/>
        <v>4.5608643509665158E-3</v>
      </c>
      <c r="D14" s="3">
        <v>5.5199999999999997E-3</v>
      </c>
      <c r="E14" s="3">
        <f t="shared" si="2"/>
        <v>4.5608643509665158E-3</v>
      </c>
      <c r="F14" s="10">
        <f t="shared" si="0"/>
        <v>1455827.9008285119</v>
      </c>
    </row>
    <row r="15" spans="1:8" x14ac:dyDescent="0.25">
      <c r="A15" t="s">
        <v>13</v>
      </c>
      <c r="B15" s="7">
        <f>('2019-20'!B15*AVERAGE(('2018-19'!B15/'2017-18'!B15),('2017-18'!B15/'2016-17'!B15),('2016-17'!B15/'2015-16'!B15)))</f>
        <v>698345.2998457189</v>
      </c>
      <c r="C15" s="3">
        <f t="shared" si="1"/>
        <v>0.17311051218295165</v>
      </c>
      <c r="D15" s="3">
        <v>0.18781999999999999</v>
      </c>
      <c r="E15" s="3">
        <f t="shared" si="2"/>
        <v>0.17311051218295165</v>
      </c>
      <c r="F15" s="10">
        <f t="shared" si="0"/>
        <v>55256875.488798164</v>
      </c>
    </row>
    <row r="16" spans="1:8" x14ac:dyDescent="0.25">
      <c r="A16" t="s">
        <v>14</v>
      </c>
      <c r="B16" s="7">
        <f>('2019-20'!B16*AVERAGE(('2018-19'!B16/'2017-18'!B16),('2017-18'!B16/'2016-17'!B16),('2016-17'!B16/'2015-16'!B16)))</f>
        <v>7814.4013682081686</v>
      </c>
      <c r="C16" s="3">
        <f t="shared" si="1"/>
        <v>1.9370861714864121E-3</v>
      </c>
      <c r="D16" s="3">
        <v>1.6100000000000001E-3</v>
      </c>
      <c r="E16" s="3">
        <f t="shared" si="2"/>
        <v>1.9370861714864121E-3</v>
      </c>
      <c r="F16" s="10">
        <f t="shared" si="0"/>
        <v>618317.9059384627</v>
      </c>
    </row>
    <row r="17" spans="1:6" x14ac:dyDescent="0.25">
      <c r="A17" t="s">
        <v>15</v>
      </c>
      <c r="B17" s="7">
        <f>('2019-20'!B17*AVERAGE(('2018-19'!B17/'2017-18'!B17),('2017-18'!B17/'2016-17'!B17),('2016-17'!B17/'2015-16'!B17)))</f>
        <v>4683.5784798442501</v>
      </c>
      <c r="C17" s="3">
        <f t="shared" si="1"/>
        <v>1.1609968158645988E-3</v>
      </c>
      <c r="D17" s="3">
        <v>9.5E-4</v>
      </c>
      <c r="E17" s="3">
        <f t="shared" si="2"/>
        <v>1.1609968158645988E-3</v>
      </c>
      <c r="F17" s="10">
        <f t="shared" si="0"/>
        <v>370590.18362397997</v>
      </c>
    </row>
    <row r="18" spans="1:6" x14ac:dyDescent="0.25">
      <c r="A18" t="s">
        <v>16</v>
      </c>
      <c r="B18" s="7">
        <f>('2019-20'!B18*AVERAGE(('2018-19'!B18/'2017-18'!B18),('2017-18'!B18/'2016-17'!B18),('2016-17'!B18/'2015-16'!B18)))</f>
        <v>214839.06419064093</v>
      </c>
      <c r="C18" s="3">
        <f t="shared" si="1"/>
        <v>5.3255746759037728E-2</v>
      </c>
      <c r="D18" s="3">
        <v>5.3920000000000003E-2</v>
      </c>
      <c r="E18" s="3">
        <f t="shared" si="2"/>
        <v>5.3255746759037728E-2</v>
      </c>
      <c r="F18" s="10">
        <f t="shared" si="0"/>
        <v>16999234.365484841</v>
      </c>
    </row>
    <row r="19" spans="1:6" x14ac:dyDescent="0.25">
      <c r="A19" t="s">
        <v>17</v>
      </c>
      <c r="B19" s="7">
        <f>('2019-20'!B19*AVERAGE(('2018-19'!B19/'2017-18'!B19),('2017-18'!B19/'2016-17'!B19),('2016-17'!B19/'2015-16'!B19)))</f>
        <v>69591.421039562192</v>
      </c>
      <c r="C19" s="3">
        <f t="shared" si="1"/>
        <v>1.7250787744056584E-2</v>
      </c>
      <c r="D19" s="3">
        <v>1.6650000000000002E-2</v>
      </c>
      <c r="E19" s="3">
        <f t="shared" si="2"/>
        <v>1.7250787744056584E-2</v>
      </c>
      <c r="F19" s="10">
        <f t="shared" si="0"/>
        <v>5506451.447902862</v>
      </c>
    </row>
    <row r="20" spans="1:6" x14ac:dyDescent="0.25">
      <c r="A20" t="s">
        <v>18</v>
      </c>
      <c r="B20" s="7">
        <f>('2019-20'!B20*AVERAGE(('2018-19'!B20/'2017-18'!B20),('2017-18'!B20/'2016-17'!B20),('2016-17'!B20/'2015-16'!B20)))</f>
        <v>16941.055507648063</v>
      </c>
      <c r="C20" s="3">
        <f t="shared" si="1"/>
        <v>4.1994623526451277E-3</v>
      </c>
      <c r="D20" s="3">
        <v>4.13E-3</v>
      </c>
      <c r="E20" s="3">
        <f t="shared" si="2"/>
        <v>4.1994623526451277E-3</v>
      </c>
      <c r="F20" s="10">
        <f t="shared" si="0"/>
        <v>1340468.3829643247</v>
      </c>
    </row>
    <row r="21" spans="1:6" x14ac:dyDescent="0.25">
      <c r="A21" t="s">
        <v>19</v>
      </c>
      <c r="B21" s="7">
        <f>('2019-20'!B21*AVERAGE(('2018-19'!B21/'2017-18'!B21),('2017-18'!B21/'2016-17'!B21),('2016-17'!B21/'2015-16'!B21)))</f>
        <v>2440.8603335356761</v>
      </c>
      <c r="C21" s="3">
        <f t="shared" si="1"/>
        <v>6.0505681444231088E-4</v>
      </c>
      <c r="D21" s="3">
        <v>6.8000000000000005E-4</v>
      </c>
      <c r="E21" s="3">
        <f t="shared" si="2"/>
        <v>6.0505681444231088E-4</v>
      </c>
      <c r="F21" s="10">
        <f t="shared" si="0"/>
        <v>193134.13516998565</v>
      </c>
    </row>
    <row r="22" spans="1:6" x14ac:dyDescent="0.25">
      <c r="A22" t="s">
        <v>20</v>
      </c>
      <c r="B22" s="7">
        <f>('2019-20'!B22*AVERAGE(('2018-19'!B22/'2017-18'!B22),('2017-18'!B22/'2016-17'!B22),('2016-17'!B22/'2015-16'!B22)))</f>
        <v>12669.439843011945</v>
      </c>
      <c r="C22" s="3">
        <f t="shared" si="1"/>
        <v>3.1405856397679274E-3</v>
      </c>
      <c r="D22" s="3">
        <v>2.3700000000000001E-3</v>
      </c>
      <c r="E22" s="3">
        <f t="shared" si="2"/>
        <v>3.1405856397679274E-3</v>
      </c>
      <c r="F22" s="10">
        <f t="shared" si="0"/>
        <v>1002474.9362139225</v>
      </c>
    </row>
    <row r="23" spans="1:6" x14ac:dyDescent="0.25">
      <c r="A23" t="s">
        <v>21</v>
      </c>
      <c r="B23" s="7">
        <f>('2019-20'!B23*AVERAGE(('2018-19'!B23/'2017-18'!B23),('2017-18'!B23/'2016-17'!B23),('2016-17'!B23/'2015-16'!B23)))</f>
        <v>3935.2605436136523</v>
      </c>
      <c r="C23" s="3">
        <f t="shared" si="1"/>
        <v>9.7549875173330602E-4</v>
      </c>
      <c r="D23" s="3">
        <v>7.2999999999999996E-4</v>
      </c>
      <c r="E23" s="3">
        <f t="shared" si="2"/>
        <v>9.7549875173330602E-4</v>
      </c>
      <c r="F23" s="10">
        <f t="shared" si="0"/>
        <v>311379.20155327127</v>
      </c>
    </row>
    <row r="24" spans="1:6" x14ac:dyDescent="0.25">
      <c r="A24" t="s">
        <v>22</v>
      </c>
      <c r="B24" s="7">
        <f>('2019-20'!B24*AVERAGE(('2018-19'!B24/'2017-18'!B24),('2017-18'!B24/'2016-17'!B24),('2016-17'!B24/'2015-16'!B24)))</f>
        <v>725.07044944848735</v>
      </c>
      <c r="C24" s="3">
        <f t="shared" si="1"/>
        <v>1.7973532133814082E-4</v>
      </c>
      <c r="D24" s="3">
        <v>5.6999999999999998E-4</v>
      </c>
      <c r="E24" s="3">
        <f t="shared" si="2"/>
        <v>1.7973532133814082E-4</v>
      </c>
      <c r="F24" s="10">
        <f t="shared" si="0"/>
        <v>57371.514571134547</v>
      </c>
    </row>
    <row r="25" spans="1:6" x14ac:dyDescent="0.25">
      <c r="A25" t="s">
        <v>23</v>
      </c>
      <c r="B25" s="7">
        <f>('2019-20'!B25*AVERAGE(('2018-19'!B25/'2017-18'!B25),('2017-18'!B25/'2016-17'!B25),('2016-17'!B25/'2015-16'!B25)))</f>
        <v>2569.0450183749426</v>
      </c>
      <c r="C25" s="3">
        <f t="shared" si="1"/>
        <v>6.3683209302074187E-4</v>
      </c>
      <c r="D25" s="3">
        <v>9.3000000000000005E-4</v>
      </c>
      <c r="E25" s="3">
        <f t="shared" si="2"/>
        <v>6.3683209302074187E-4</v>
      </c>
      <c r="F25" s="10">
        <f t="shared" si="0"/>
        <v>203276.80409222082</v>
      </c>
    </row>
    <row r="26" spans="1:6" x14ac:dyDescent="0.25">
      <c r="A26" t="s">
        <v>24</v>
      </c>
      <c r="B26" s="7">
        <f>('2019-20'!B26*AVERAGE(('2018-19'!B26/'2017-18'!B26),('2017-18'!B26/'2016-17'!B26),('2016-17'!B26/'2015-16'!B26)))</f>
        <v>3781.555784341278</v>
      </c>
      <c r="C26" s="3">
        <f t="shared" si="1"/>
        <v>9.3739738610733791E-4</v>
      </c>
      <c r="D26" s="3">
        <v>8.5999999999999998E-4</v>
      </c>
      <c r="E26" s="3">
        <f t="shared" si="2"/>
        <v>9.3739738610733791E-4</v>
      </c>
      <c r="F26" s="10">
        <f t="shared" si="0"/>
        <v>299217.24564546224</v>
      </c>
    </row>
    <row r="27" spans="1:6" x14ac:dyDescent="0.25">
      <c r="A27" t="s">
        <v>25</v>
      </c>
      <c r="B27" s="7">
        <f>('2019-20'!B27*AVERAGE(('2018-19'!B27/'2017-18'!B27),('2017-18'!B27/'2016-17'!B27),('2016-17'!B27/'2015-16'!B27)))</f>
        <v>7603.7392947075778</v>
      </c>
      <c r="C27" s="3">
        <f t="shared" si="1"/>
        <v>1.8848658451675172E-3</v>
      </c>
      <c r="D27" s="3">
        <v>1.33E-3</v>
      </c>
      <c r="E27" s="3">
        <f t="shared" si="2"/>
        <v>1.8848658451675172E-3</v>
      </c>
      <c r="F27" s="10">
        <f t="shared" si="0"/>
        <v>601649.17777747149</v>
      </c>
    </row>
    <row r="28" spans="1:6" x14ac:dyDescent="0.25">
      <c r="A28" t="s">
        <v>26</v>
      </c>
      <c r="B28" s="7">
        <f>('2019-20'!B28*AVERAGE(('2018-19'!B28/'2017-18'!B28),('2017-18'!B28/'2016-17'!B28),('2016-17'!B28/'2015-16'!B28)))</f>
        <v>14142.248152257651</v>
      </c>
      <c r="C28" s="3">
        <f t="shared" si="1"/>
        <v>3.5056752320042576E-3</v>
      </c>
      <c r="D28" s="3">
        <v>1.97E-3</v>
      </c>
      <c r="E28" s="3">
        <f t="shared" si="2"/>
        <v>3.5056752320042576E-3</v>
      </c>
      <c r="F28" s="10">
        <f t="shared" si="0"/>
        <v>1119011.534055759</v>
      </c>
    </row>
    <row r="29" spans="1:6" x14ac:dyDescent="0.25">
      <c r="A29" t="s">
        <v>27</v>
      </c>
      <c r="B29" s="7">
        <f>('2019-20'!B29*AVERAGE(('2018-19'!B29/'2017-18'!B29),('2017-18'!B29/'2016-17'!B29),('2016-17'!B29/'2015-16'!B29)))</f>
        <v>39073.46158045248</v>
      </c>
      <c r="C29" s="3">
        <f t="shared" si="1"/>
        <v>9.6857914679848878E-3</v>
      </c>
      <c r="D29" s="3">
        <v>7.1999999999999998E-3</v>
      </c>
      <c r="E29" s="3">
        <f t="shared" si="2"/>
        <v>9.6857914679848878E-3</v>
      </c>
      <c r="F29" s="10">
        <f t="shared" si="0"/>
        <v>3091704.6365807764</v>
      </c>
    </row>
    <row r="30" spans="1:6" x14ac:dyDescent="0.25">
      <c r="A30" t="s">
        <v>28</v>
      </c>
      <c r="B30" s="7">
        <f>('2019-20'!B30*AVERAGE(('2018-19'!B30/'2017-18'!B30),('2017-18'!B30/'2016-17'!B30),('2016-17'!B30/'2015-16'!B30)))</f>
        <v>22594.763851002375</v>
      </c>
      <c r="C30" s="3">
        <f t="shared" si="1"/>
        <v>5.6009414594241297E-3</v>
      </c>
      <c r="D30" s="3">
        <v>4.8300000000000001E-3</v>
      </c>
      <c r="E30" s="3">
        <f t="shared" si="2"/>
        <v>5.6009414594241297E-3</v>
      </c>
      <c r="F30" s="10">
        <f t="shared" si="0"/>
        <v>1787820.5138481823</v>
      </c>
    </row>
    <row r="31" spans="1:6" x14ac:dyDescent="0.25">
      <c r="A31" t="s">
        <v>29</v>
      </c>
      <c r="B31" s="7">
        <f>('2019-20'!B31*AVERAGE(('2018-19'!B31/'2017-18'!B31),('2017-18'!B31/'2016-17'!B31),('2016-17'!B31/'2015-16'!B31)))</f>
        <v>290791.48419498844</v>
      </c>
      <c r="C31" s="3">
        <f t="shared" si="1"/>
        <v>7.208334154830888E-2</v>
      </c>
      <c r="D31" s="3">
        <v>6.905E-2</v>
      </c>
      <c r="E31" s="3">
        <f t="shared" si="2"/>
        <v>7.208334154830888E-2</v>
      </c>
      <c r="F31" s="10">
        <f t="shared" si="0"/>
        <v>23009002.622220196</v>
      </c>
    </row>
    <row r="32" spans="1:6" x14ac:dyDescent="0.25">
      <c r="A32" t="s">
        <v>30</v>
      </c>
      <c r="B32" s="7">
        <f>('2019-20'!B32*AVERAGE(('2018-19'!B32/'2017-18'!B32),('2017-18'!B32/'2016-17'!B32),('2016-17'!B32/'2015-16'!B32)))</f>
        <v>4899.804033377507</v>
      </c>
      <c r="C32" s="3">
        <f t="shared" si="1"/>
        <v>1.2145962548920453E-3</v>
      </c>
      <c r="D32" s="3">
        <v>1E-3</v>
      </c>
      <c r="E32" s="3">
        <f t="shared" si="2"/>
        <v>1.2145962548920453E-3</v>
      </c>
      <c r="F32" s="10">
        <f t="shared" si="0"/>
        <v>387699.12456154084</v>
      </c>
    </row>
    <row r="33" spans="1:6" x14ac:dyDescent="0.25">
      <c r="A33" t="s">
        <v>31</v>
      </c>
      <c r="B33" s="7">
        <f>('2019-20'!B33*AVERAGE(('2018-19'!B33/'2017-18'!B33),('2017-18'!B33/'2016-17'!B33),('2016-17'!B33/'2015-16'!B33)))</f>
        <v>24348.260107884867</v>
      </c>
      <c r="C33" s="3">
        <f t="shared" si="1"/>
        <v>6.0356098608680539E-3</v>
      </c>
      <c r="D33" s="3">
        <v>3.8400000000000001E-3</v>
      </c>
      <c r="E33" s="3">
        <f t="shared" si="2"/>
        <v>6.0356098608680539E-3</v>
      </c>
      <c r="F33" s="10">
        <f t="shared" si="0"/>
        <v>1926566.6675890828</v>
      </c>
    </row>
    <row r="34" spans="1:6" x14ac:dyDescent="0.25">
      <c r="A34" t="s">
        <v>32</v>
      </c>
      <c r="B34" s="7">
        <f>('2019-20'!B34*AVERAGE(('2018-19'!B34/'2017-18'!B34),('2017-18'!B34/'2016-17'!B34),('2016-17'!B34/'2015-16'!B34)))</f>
        <v>11294.167261515919</v>
      </c>
      <c r="C34" s="3">
        <f t="shared" si="1"/>
        <v>2.7996738572635656E-3</v>
      </c>
      <c r="D34" s="3">
        <v>2.3900000000000002E-3</v>
      </c>
      <c r="E34" s="3">
        <f t="shared" si="2"/>
        <v>2.7996738572635656E-3</v>
      </c>
      <c r="F34" s="10">
        <f t="shared" si="0"/>
        <v>893655.89523853012</v>
      </c>
    </row>
    <row r="35" spans="1:6" x14ac:dyDescent="0.25">
      <c r="A35" t="s">
        <v>33</v>
      </c>
      <c r="B35" s="7">
        <f>('2019-20'!B35*AVERAGE(('2018-19'!B35/'2017-18'!B35),('2017-18'!B35/'2016-17'!B35),('2016-17'!B35/'2015-16'!B35)))</f>
        <v>2796.7101369282655</v>
      </c>
      <c r="C35" s="3">
        <f t="shared" si="1"/>
        <v>6.9326724807607771E-4</v>
      </c>
      <c r="D35" s="3">
        <v>8.3000000000000001E-4</v>
      </c>
      <c r="E35" s="3">
        <f t="shared" si="2"/>
        <v>6.9326724807607771E-4</v>
      </c>
      <c r="F35" s="10">
        <f t="shared" ref="F35:F66" si="3">$E$1*E35</f>
        <v>221290.905585884</v>
      </c>
    </row>
    <row r="36" spans="1:6" x14ac:dyDescent="0.25">
      <c r="A36" t="s">
        <v>34</v>
      </c>
      <c r="B36" s="7">
        <f>('2019-20'!B36*AVERAGE(('2018-19'!B36/'2017-18'!B36),('2017-18'!B36/'2016-17'!B36),('2016-17'!B36/'2015-16'!B36)))</f>
        <v>1505.7778401730748</v>
      </c>
      <c r="C36" s="3">
        <f t="shared" si="1"/>
        <v>3.732623004746892E-4</v>
      </c>
      <c r="D36" s="3">
        <v>1.6000000000000001E-4</v>
      </c>
      <c r="E36" s="3">
        <f t="shared" si="2"/>
        <v>3.732623004746892E-4</v>
      </c>
      <c r="F36" s="10">
        <f t="shared" si="3"/>
        <v>119145.3263115208</v>
      </c>
    </row>
    <row r="37" spans="1:6" x14ac:dyDescent="0.25">
      <c r="A37" t="s">
        <v>35</v>
      </c>
      <c r="B37" s="7">
        <f>('2019-20'!B37*AVERAGE(('2018-19'!B37/'2017-18'!B37),('2017-18'!B37/'2016-17'!B37),('2016-17'!B37/'2015-16'!B37)))</f>
        <v>60181.640810567078</v>
      </c>
      <c r="C37" s="3">
        <f t="shared" si="1"/>
        <v>1.4918228370734782E-2</v>
      </c>
      <c r="D37" s="3">
        <v>1.4760000000000001E-2</v>
      </c>
      <c r="E37" s="3">
        <f t="shared" si="2"/>
        <v>1.4918228370734782E-2</v>
      </c>
      <c r="F37" s="10">
        <f t="shared" si="3"/>
        <v>4761898.4959385423</v>
      </c>
    </row>
    <row r="38" spans="1:6" x14ac:dyDescent="0.25">
      <c r="A38" t="s">
        <v>36</v>
      </c>
      <c r="B38" s="7">
        <f>('2019-20'!B38*AVERAGE(('2018-19'!B38/'2017-18'!B38),('2017-18'!B38/'2016-17'!B38),('2016-17'!B38/'2015-16'!B38)))</f>
        <v>122329.56633945633</v>
      </c>
      <c r="C38" s="3">
        <f t="shared" si="1"/>
        <v>3.0323872572522573E-2</v>
      </c>
      <c r="D38" s="3">
        <v>2.6509999999999999E-2</v>
      </c>
      <c r="E38" s="3">
        <f t="shared" si="2"/>
        <v>3.0323872572522573E-2</v>
      </c>
      <c r="F38" s="10">
        <f t="shared" si="3"/>
        <v>9679380.1251492053</v>
      </c>
    </row>
    <row r="39" spans="1:6" x14ac:dyDescent="0.25">
      <c r="A39" t="s">
        <v>37</v>
      </c>
      <c r="B39" s="7">
        <f>('2019-20'!B39*AVERAGE(('2018-19'!B39/'2017-18'!B39),('2017-18'!B39/'2016-17'!B39),('2016-17'!B39/'2015-16'!B39)))</f>
        <v>42110.905649265282</v>
      </c>
      <c r="C39" s="3">
        <f t="shared" si="1"/>
        <v>1.0438733456132323E-2</v>
      </c>
      <c r="D39" s="3">
        <v>8.9899999999999997E-3</v>
      </c>
      <c r="E39" s="3">
        <f t="shared" si="2"/>
        <v>1.0438733456132323E-2</v>
      </c>
      <c r="F39" s="10">
        <f t="shared" si="3"/>
        <v>3332043.7191974376</v>
      </c>
    </row>
    <row r="40" spans="1:6" x14ac:dyDescent="0.25">
      <c r="A40" t="s">
        <v>38</v>
      </c>
      <c r="B40" s="7">
        <f>('2019-20'!B40*AVERAGE(('2018-19'!B40/'2017-18'!B40),('2017-18'!B40/'2016-17'!B40),('2016-17'!B40/'2015-16'!B40)))</f>
        <v>9789.4425208506709</v>
      </c>
      <c r="C40" s="3">
        <f t="shared" si="1"/>
        <v>2.4266726061511613E-3</v>
      </c>
      <c r="D40" s="3">
        <v>2.5100000000000001E-3</v>
      </c>
      <c r="E40" s="3">
        <f t="shared" si="2"/>
        <v>2.4266726061511613E-3</v>
      </c>
      <c r="F40" s="10">
        <f t="shared" si="3"/>
        <v>774593.89588345075</v>
      </c>
    </row>
    <row r="41" spans="1:6" x14ac:dyDescent="0.25">
      <c r="A41" t="s">
        <v>39</v>
      </c>
      <c r="B41" s="7">
        <f>('2019-20'!B41*AVERAGE(('2018-19'!B41/'2017-18'!B41),('2017-18'!B41/'2016-17'!B41),('2016-17'!B41/'2015-16'!B41)))</f>
        <v>1638.6224938381861</v>
      </c>
      <c r="C41" s="3">
        <f t="shared" si="1"/>
        <v>4.0619272334975514E-4</v>
      </c>
      <c r="D41" s="3">
        <v>4.6999999999999999E-4</v>
      </c>
      <c r="E41" s="3">
        <f t="shared" si="2"/>
        <v>4.0619272334975514E-4</v>
      </c>
      <c r="F41" s="10">
        <f t="shared" si="3"/>
        <v>129656.71729324185</v>
      </c>
    </row>
    <row r="42" spans="1:6" x14ac:dyDescent="0.25">
      <c r="A42" t="s">
        <v>40</v>
      </c>
      <c r="B42" s="7">
        <f>('2019-20'!B42*AVERAGE(('2018-19'!B42/'2017-18'!B42),('2017-18'!B42/'2016-17'!B42),('2016-17'!B42/'2015-16'!B42)))</f>
        <v>4681.4630801936282</v>
      </c>
      <c r="C42" s="3">
        <f t="shared" si="1"/>
        <v>1.1604724364249839E-3</v>
      </c>
      <c r="D42" s="3">
        <v>1E-3</v>
      </c>
      <c r="E42" s="3">
        <f t="shared" si="2"/>
        <v>1.1604724364249839E-3</v>
      </c>
      <c r="F42" s="10">
        <f t="shared" si="3"/>
        <v>370422.80170685484</v>
      </c>
    </row>
    <row r="43" spans="1:6" x14ac:dyDescent="0.25">
      <c r="A43" t="s">
        <v>41</v>
      </c>
      <c r="B43" s="7">
        <f>('2019-20'!B43*AVERAGE(('2018-19'!B43/'2017-18'!B43),('2017-18'!B43/'2016-17'!B43),('2016-17'!B43/'2015-16'!B43)))</f>
        <v>54299.996708302504</v>
      </c>
      <c r="C43" s="3">
        <f t="shared" si="1"/>
        <v>1.3460247020755343E-2</v>
      </c>
      <c r="D43" s="3">
        <v>1.6469999999999999E-2</v>
      </c>
      <c r="E43" s="3">
        <f t="shared" si="2"/>
        <v>1.3460247020755343E-2</v>
      </c>
      <c r="F43" s="10">
        <f t="shared" si="3"/>
        <v>4296510.8490251061</v>
      </c>
    </row>
    <row r="44" spans="1:6" x14ac:dyDescent="0.25">
      <c r="A44" t="s">
        <v>42</v>
      </c>
      <c r="B44" s="7">
        <f>('2019-20'!B44*AVERAGE(('2018-19'!B44/'2017-18'!B44),('2017-18'!B44/'2016-17'!B44),('2016-17'!B44/'2015-16'!B44)))</f>
        <v>77741.296308192657</v>
      </c>
      <c r="C44" s="3">
        <f t="shared" si="1"/>
        <v>1.927103343381991E-2</v>
      </c>
      <c r="D44" s="3">
        <v>1.6879999999999999E-2</v>
      </c>
      <c r="E44" s="3">
        <f t="shared" si="2"/>
        <v>1.927103343381991E-2</v>
      </c>
      <c r="F44" s="10">
        <f t="shared" si="3"/>
        <v>6151313.8720753156</v>
      </c>
    </row>
    <row r="45" spans="1:6" x14ac:dyDescent="0.25">
      <c r="A45" t="s">
        <v>43</v>
      </c>
      <c r="B45" s="7">
        <f>('2019-20'!B45*AVERAGE(('2018-19'!B45/'2017-18'!B45),('2017-18'!B45/'2016-17'!B45),('2016-17'!B45/'2015-16'!B45)))</f>
        <v>18933.659787131091</v>
      </c>
      <c r="C45" s="3">
        <f t="shared" si="1"/>
        <v>4.6934024528727004E-3</v>
      </c>
      <c r="D45" s="3">
        <v>4.4999999999999997E-3</v>
      </c>
      <c r="E45" s="3">
        <f t="shared" si="2"/>
        <v>4.6934024528727004E-3</v>
      </c>
      <c r="F45" s="10">
        <f t="shared" si="3"/>
        <v>1498134.062956966</v>
      </c>
    </row>
    <row r="46" spans="1:6" x14ac:dyDescent="0.25">
      <c r="A46" t="s">
        <v>44</v>
      </c>
      <c r="B46" s="7">
        <f>('2019-20'!B46*AVERAGE(('2018-19'!B46/'2017-18'!B46),('2017-18'!B46/'2016-17'!B46),('2016-17'!B46/'2015-16'!B46)))</f>
        <v>8768.5852585934208</v>
      </c>
      <c r="C46" s="3">
        <f t="shared" si="1"/>
        <v>2.1736156677367689E-3</v>
      </c>
      <c r="D46" s="3">
        <v>3.13E-3</v>
      </c>
      <c r="E46" s="3">
        <f t="shared" si="2"/>
        <v>2.1736156677367689E-3</v>
      </c>
      <c r="F46" s="10">
        <f t="shared" si="3"/>
        <v>693818.12114157667</v>
      </c>
    </row>
    <row r="47" spans="1:6" x14ac:dyDescent="0.25">
      <c r="A47" t="s">
        <v>45</v>
      </c>
      <c r="B47" s="7">
        <f>('2019-20'!B47*AVERAGE(('2018-19'!B47/'2017-18'!B47),('2017-18'!B47/'2016-17'!B47),('2016-17'!B47/'2015-16'!B47)))</f>
        <v>11620.458830705316</v>
      </c>
      <c r="C47" s="3">
        <f t="shared" si="1"/>
        <v>2.8805571977483292E-3</v>
      </c>
      <c r="D47" s="3">
        <v>2.5400000000000002E-3</v>
      </c>
      <c r="E47" s="3">
        <f t="shared" si="2"/>
        <v>2.8805571977483292E-3</v>
      </c>
      <c r="F47" s="10">
        <f t="shared" si="3"/>
        <v>919473.85752126668</v>
      </c>
    </row>
    <row r="48" spans="1:6" x14ac:dyDescent="0.25">
      <c r="A48" t="s">
        <v>46</v>
      </c>
      <c r="B48" s="7">
        <f>('2019-20'!B48*AVERAGE(('2018-19'!B48/'2017-18'!B48),('2017-18'!B48/'2016-17'!B48),('2016-17'!B48/'2015-16'!B48)))</f>
        <v>31029.742290483326</v>
      </c>
      <c r="C48" s="3">
        <f t="shared" si="1"/>
        <v>7.6918604335094289E-3</v>
      </c>
      <c r="D48" s="3">
        <v>6.28E-3</v>
      </c>
      <c r="E48" s="3">
        <f t="shared" si="2"/>
        <v>7.6918604335094289E-3</v>
      </c>
      <c r="F48" s="10">
        <f t="shared" si="3"/>
        <v>2455241.8503762097</v>
      </c>
    </row>
    <row r="49" spans="1:6" x14ac:dyDescent="0.25">
      <c r="A49" t="s">
        <v>47</v>
      </c>
      <c r="B49" s="7">
        <f>('2019-20'!B49*AVERAGE(('2018-19'!B49/'2017-18'!B49),('2017-18'!B49/'2016-17'!B49),('2016-17'!B49/'2015-16'!B49)))</f>
        <v>11356.924012237399</v>
      </c>
      <c r="C49" s="3">
        <f t="shared" si="1"/>
        <v>2.815230421133521E-3</v>
      </c>
      <c r="D49" s="3">
        <v>2.2699999999999999E-3</v>
      </c>
      <c r="E49" s="3">
        <f t="shared" si="2"/>
        <v>2.815230421133521E-3</v>
      </c>
      <c r="F49" s="10">
        <f t="shared" si="3"/>
        <v>898621.55042581994</v>
      </c>
    </row>
    <row r="50" spans="1:6" x14ac:dyDescent="0.25">
      <c r="A50" t="s">
        <v>48</v>
      </c>
      <c r="B50" s="7">
        <f>('2019-20'!B50*AVERAGE(('2018-19'!B50/'2017-18'!B50),('2017-18'!B50/'2016-17'!B50),('2016-17'!B50/'2015-16'!B50)))</f>
        <v>277504.91158140812</v>
      </c>
      <c r="C50" s="3">
        <f t="shared" si="1"/>
        <v>6.8789776902279193E-2</v>
      </c>
      <c r="D50" s="3">
        <v>6.6650000000000001E-2</v>
      </c>
      <c r="E50" s="3">
        <f t="shared" si="2"/>
        <v>6.8789776902279193E-2</v>
      </c>
      <c r="F50" s="10">
        <f t="shared" si="3"/>
        <v>21957696.787207518</v>
      </c>
    </row>
    <row r="51" spans="1:6" x14ac:dyDescent="0.25">
      <c r="A51" t="s">
        <v>49</v>
      </c>
      <c r="B51" s="7">
        <f>('2019-20'!B51*AVERAGE(('2018-19'!B51/'2017-18'!B51),('2017-18'!B51/'2016-17'!B51),('2016-17'!B51/'2015-16'!B51)))</f>
        <v>105445.17663839018</v>
      </c>
      <c r="C51" s="3">
        <f t="shared" si="1"/>
        <v>2.613845691970176E-2</v>
      </c>
      <c r="D51" s="3">
        <v>1.4919999999999999E-2</v>
      </c>
      <c r="E51" s="3">
        <f t="shared" si="2"/>
        <v>2.613845691970176E-2</v>
      </c>
      <c r="F51" s="10">
        <f t="shared" si="3"/>
        <v>8343395.448768802</v>
      </c>
    </row>
    <row r="52" spans="1:6" x14ac:dyDescent="0.25">
      <c r="A52" t="s">
        <v>50</v>
      </c>
      <c r="B52" s="7">
        <f>('2019-20'!B52*AVERAGE(('2018-19'!B52/'2017-18'!B52),('2017-18'!B52/'2016-17'!B52),('2016-17'!B52/'2015-16'!B52)))</f>
        <v>237053.85939418204</v>
      </c>
      <c r="C52" s="3">
        <f t="shared" si="1"/>
        <v>5.8762499044152226E-2</v>
      </c>
      <c r="D52" s="3">
        <v>5.9859999999999997E-2</v>
      </c>
      <c r="E52" s="3">
        <f t="shared" si="2"/>
        <v>5.8762499044152226E-2</v>
      </c>
      <c r="F52" s="10">
        <f t="shared" si="3"/>
        <v>18756989.69489339</v>
      </c>
    </row>
    <row r="53" spans="1:6" x14ac:dyDescent="0.25">
      <c r="A53" t="s">
        <v>51</v>
      </c>
      <c r="B53" s="7">
        <f>('2019-20'!B53*AVERAGE(('2018-19'!B53/'2017-18'!B53),('2017-18'!B53/'2016-17'!B53),('2016-17'!B53/'2015-16'!B53)))</f>
        <v>96421.995547249142</v>
      </c>
      <c r="C53" s="3">
        <f t="shared" si="1"/>
        <v>2.3901730331075711E-2</v>
      </c>
      <c r="D53" s="3">
        <v>2.256E-2</v>
      </c>
      <c r="E53" s="3">
        <f t="shared" si="2"/>
        <v>2.3901730331075711E-2</v>
      </c>
      <c r="F53" s="10">
        <f t="shared" si="3"/>
        <v>7629432.3216793668</v>
      </c>
    </row>
    <row r="54" spans="1:6" x14ac:dyDescent="0.25">
      <c r="A54" t="s">
        <v>52</v>
      </c>
      <c r="B54" s="7">
        <f>('2019-20'!B54*AVERAGE(('2018-19'!B54/'2017-18'!B54),('2017-18'!B54/'2016-17'!B54),('2016-17'!B54/'2015-16'!B54)))</f>
        <v>149734.09244425714</v>
      </c>
      <c r="C54" s="3">
        <f t="shared" si="1"/>
        <v>3.7117090127192449E-2</v>
      </c>
      <c r="D54" s="3">
        <v>6.2390000000000001E-2</v>
      </c>
      <c r="E54" s="3">
        <f t="shared" si="2"/>
        <v>3.7117090127192449E-2</v>
      </c>
      <c r="F54" s="10">
        <f t="shared" si="3"/>
        <v>11847775.168599829</v>
      </c>
    </row>
    <row r="55" spans="1:6" x14ac:dyDescent="0.25">
      <c r="A55" t="s">
        <v>53</v>
      </c>
      <c r="B55" s="7">
        <f>('2019-20'!B55*AVERAGE(('2018-19'!B55/'2017-18'!B55),('2017-18'!B55/'2016-17'!B55),('2016-17'!B55/'2015-16'!B55)))</f>
        <v>171251.30699309226</v>
      </c>
      <c r="C55" s="3">
        <f t="shared" si="1"/>
        <v>4.2450921445484728E-2</v>
      </c>
      <c r="D55" s="3">
        <v>3.4419999999999999E-2</v>
      </c>
      <c r="E55" s="3">
        <f t="shared" si="2"/>
        <v>4.2450921445484728E-2</v>
      </c>
      <c r="F55" s="10">
        <f t="shared" si="3"/>
        <v>13550334.125398725</v>
      </c>
    </row>
    <row r="56" spans="1:6" x14ac:dyDescent="0.25">
      <c r="A56" t="s">
        <v>54</v>
      </c>
      <c r="B56" s="7">
        <f>('2019-20'!B56*AVERAGE(('2018-19'!B56/'2017-18'!B56),('2017-18'!B56/'2016-17'!B56),('2016-17'!B56/'2015-16'!B56)))</f>
        <v>22450.502375044547</v>
      </c>
      <c r="C56" s="3">
        <f t="shared" si="1"/>
        <v>5.565180958140817E-3</v>
      </c>
      <c r="D56" s="3">
        <v>5.1000000000000004E-3</v>
      </c>
      <c r="E56" s="3">
        <f t="shared" si="2"/>
        <v>5.565180958140817E-3</v>
      </c>
      <c r="F56" s="10">
        <f t="shared" si="3"/>
        <v>1776405.7618385488</v>
      </c>
    </row>
    <row r="57" spans="1:6" x14ac:dyDescent="0.25">
      <c r="A57" t="s">
        <v>55</v>
      </c>
      <c r="B57" s="7">
        <f>('2019-20'!B57*AVERAGE(('2018-19'!B57/'2017-18'!B57),('2017-18'!B57/'2016-17'!B57),('2016-17'!B57/'2015-16'!B57)))</f>
        <v>20315.121720847328</v>
      </c>
      <c r="C57" s="3">
        <f t="shared" si="1"/>
        <v>5.0358484934771141E-3</v>
      </c>
      <c r="D57" s="3">
        <v>4.47E-3</v>
      </c>
      <c r="E57" s="3">
        <f t="shared" si="2"/>
        <v>5.0358484934771141E-3</v>
      </c>
      <c r="F57" s="10">
        <f t="shared" si="3"/>
        <v>1607442.8391178949</v>
      </c>
    </row>
    <row r="58" spans="1:6" x14ac:dyDescent="0.25">
      <c r="A58" t="s">
        <v>56</v>
      </c>
      <c r="B58" s="7">
        <f>('2019-20'!B58*AVERAGE(('2018-19'!B58/'2017-18'!B58),('2017-18'!B58/'2016-17'!B58),('2016-17'!B58/'2015-16'!B58)))</f>
        <v>66717.74644563219</v>
      </c>
      <c r="C58" s="3">
        <f t="shared" si="1"/>
        <v>1.6538442030679178E-2</v>
      </c>
      <c r="D58" s="3">
        <v>1.137E-2</v>
      </c>
      <c r="E58" s="3">
        <f t="shared" si="2"/>
        <v>1.6538442030679178E-2</v>
      </c>
      <c r="F58" s="10">
        <f t="shared" si="3"/>
        <v>5279070.6961927935</v>
      </c>
    </row>
    <row r="59" spans="1:6" x14ac:dyDescent="0.25">
      <c r="A59" t="s">
        <v>57</v>
      </c>
      <c r="B59" s="7">
        <f>('2019-20'!B59*AVERAGE(('2018-19'!B59/'2017-18'!B59),('2017-18'!B59/'2016-17'!B59),('2016-17'!B59/'2015-16'!B59)))</f>
        <v>25493.94431510436</v>
      </c>
      <c r="C59" s="3">
        <f t="shared" si="1"/>
        <v>6.3196097388016504E-3</v>
      </c>
      <c r="D59" s="3">
        <v>8.1700000000000002E-3</v>
      </c>
      <c r="E59" s="3">
        <f t="shared" si="2"/>
        <v>6.3196097388016504E-3</v>
      </c>
      <c r="F59" s="10">
        <f t="shared" si="3"/>
        <v>2017219.4286254868</v>
      </c>
    </row>
    <row r="60" spans="1:6" x14ac:dyDescent="0.25">
      <c r="A60" t="s">
        <v>58</v>
      </c>
      <c r="B60" s="7">
        <f>('2019-20'!B60*AVERAGE(('2018-19'!B60/'2017-18'!B60),('2017-18'!B60/'2016-17'!B60),('2016-17'!B60/'2015-16'!B60)))</f>
        <v>43517.427477949932</v>
      </c>
      <c r="C60" s="3">
        <f t="shared" si="1"/>
        <v>1.0787391511415136E-2</v>
      </c>
      <c r="D60" s="3">
        <v>1.0529999999999999E-2</v>
      </c>
      <c r="E60" s="3">
        <f t="shared" si="2"/>
        <v>1.0787391511415136E-2</v>
      </c>
      <c r="F60" s="10">
        <f t="shared" si="3"/>
        <v>3443335.3704437115</v>
      </c>
    </row>
    <row r="61" spans="1:6" x14ac:dyDescent="0.25">
      <c r="A61" t="s">
        <v>59</v>
      </c>
      <c r="B61" s="7">
        <f>('2019-20'!B61*AVERAGE(('2018-19'!B61/'2017-18'!B61),('2017-18'!B61/'2016-17'!B61),('2016-17'!B61/'2015-16'!B61)))</f>
        <v>60363.194528257227</v>
      </c>
      <c r="C61" s="3">
        <f t="shared" si="1"/>
        <v>1.4963233122775074E-2</v>
      </c>
      <c r="D61" s="3">
        <v>1.528E-2</v>
      </c>
      <c r="E61" s="3">
        <f t="shared" si="2"/>
        <v>1.4963233122775074E-2</v>
      </c>
      <c r="F61" s="10">
        <f t="shared" si="3"/>
        <v>4776264.0127898036</v>
      </c>
    </row>
    <row r="62" spans="1:6" x14ac:dyDescent="0.25">
      <c r="A62" t="s">
        <v>60</v>
      </c>
      <c r="B62" s="7">
        <f>('2019-20'!B62*AVERAGE(('2018-19'!B62/'2017-18'!B62),('2017-18'!B62/'2016-17'!B62),('2016-17'!B62/'2015-16'!B62)))</f>
        <v>11262.244163960135</v>
      </c>
      <c r="C62" s="3">
        <f t="shared" si="1"/>
        <v>2.7917605459409733E-3</v>
      </c>
      <c r="D62" s="3">
        <v>2.66E-3</v>
      </c>
      <c r="E62" s="3">
        <f t="shared" si="2"/>
        <v>2.7917605459409733E-3</v>
      </c>
      <c r="F62" s="10">
        <f t="shared" si="3"/>
        <v>891129.96626435872</v>
      </c>
    </row>
    <row r="63" spans="1:6" x14ac:dyDescent="0.25">
      <c r="A63" t="s">
        <v>61</v>
      </c>
      <c r="B63" s="7">
        <f>('2019-20'!B63*AVERAGE(('2018-19'!B63/'2017-18'!B63),('2017-18'!B63/'2016-17'!B63),('2016-17'!B63/'2015-16'!B63)))</f>
        <v>11658.739762220148</v>
      </c>
      <c r="C63" s="3">
        <f t="shared" si="1"/>
        <v>2.8900465315533064E-3</v>
      </c>
      <c r="D63" s="3">
        <v>2.81E-3</v>
      </c>
      <c r="E63" s="3">
        <f t="shared" si="2"/>
        <v>2.8900465315533064E-3</v>
      </c>
      <c r="F63" s="10">
        <f t="shared" si="3"/>
        <v>922502.85287181544</v>
      </c>
    </row>
    <row r="64" spans="1:6" x14ac:dyDescent="0.25">
      <c r="A64" t="s">
        <v>62</v>
      </c>
      <c r="B64" s="7">
        <f>('2019-20'!B64*AVERAGE(('2018-19'!B64/'2017-18'!B64),('2017-18'!B64/'2016-17'!B64),('2016-17'!B64/'2015-16'!B64)))</f>
        <v>5450.066272048899</v>
      </c>
      <c r="C64" s="3">
        <f t="shared" si="1"/>
        <v>1.3509989456417168E-3</v>
      </c>
      <c r="D64" s="3">
        <v>8.9999999999999998E-4</v>
      </c>
      <c r="E64" s="3">
        <f t="shared" si="2"/>
        <v>1.3509989456417168E-3</v>
      </c>
      <c r="F64" s="10">
        <f t="shared" si="3"/>
        <v>431238.86344883603</v>
      </c>
    </row>
    <row r="65" spans="1:6" x14ac:dyDescent="0.25">
      <c r="A65" t="s">
        <v>63</v>
      </c>
      <c r="B65" s="7">
        <f>('2019-20'!B65*AVERAGE(('2018-19'!B65/'2017-18'!B65),('2017-18'!B65/'2016-17'!B65),('2016-17'!B65/'2015-16'!B65)))</f>
        <v>2550.7276269281447</v>
      </c>
      <c r="C65" s="3">
        <f t="shared" si="1"/>
        <v>6.3229145529337212E-4</v>
      </c>
      <c r="D65" s="3">
        <v>7.6999999999999996E-4</v>
      </c>
      <c r="E65" s="3">
        <f t="shared" si="2"/>
        <v>6.3229145529337212E-4</v>
      </c>
      <c r="F65" s="10">
        <f t="shared" si="3"/>
        <v>201827.43252964437</v>
      </c>
    </row>
    <row r="66" spans="1:6" x14ac:dyDescent="0.25">
      <c r="A66" t="s">
        <v>64</v>
      </c>
      <c r="B66" s="7">
        <f>('2019-20'!B66*AVERAGE(('2018-19'!B66/'2017-18'!B66),('2017-18'!B66/'2016-17'!B66),('2016-17'!B66/'2015-16'!B66)))</f>
        <v>104624.88301011553</v>
      </c>
      <c r="C66" s="3">
        <f t="shared" si="1"/>
        <v>2.5935117038754028E-2</v>
      </c>
      <c r="D66" s="3">
        <v>2.3779999999999999E-2</v>
      </c>
      <c r="E66" s="3">
        <f t="shared" si="2"/>
        <v>2.5935117038754028E-2</v>
      </c>
      <c r="F66" s="10">
        <f t="shared" si="3"/>
        <v>8278489.3587702857</v>
      </c>
    </row>
    <row r="67" spans="1:6" x14ac:dyDescent="0.25">
      <c r="A67" t="s">
        <v>65</v>
      </c>
      <c r="B67" s="7">
        <f>('2019-20'!B67*AVERAGE(('2018-19'!B67/'2017-18'!B67),('2017-18'!B67/'2016-17'!B67),('2016-17'!B67/'2015-16'!B67)))</f>
        <v>4270.9267533027542</v>
      </c>
      <c r="C67" s="3">
        <f t="shared" si="1"/>
        <v>1.0587059409198412E-3</v>
      </c>
      <c r="D67" s="3">
        <v>9.5E-4</v>
      </c>
      <c r="E67" s="3">
        <f t="shared" si="2"/>
        <v>1.0587059409198412E-3</v>
      </c>
      <c r="F67" s="10">
        <f t="shared" ref="F67:F69" si="4">$E$1*E67</f>
        <v>337938.9363416133</v>
      </c>
    </row>
    <row r="68" spans="1:6" x14ac:dyDescent="0.25">
      <c r="A68" t="s">
        <v>66</v>
      </c>
      <c r="B68" s="7">
        <f>('2019-20'!B68*AVERAGE(('2018-19'!B68/'2017-18'!B68),('2017-18'!B68/'2016-17'!B68),('2016-17'!B68/'2015-16'!B68)))</f>
        <v>11246.378601138522</v>
      </c>
      <c r="C68" s="3">
        <f t="shared" ref="C68:C69" si="5">B68/B$70</f>
        <v>2.7878276839216729E-3</v>
      </c>
      <c r="D68" s="3">
        <v>1.89E-3</v>
      </c>
      <c r="E68" s="3">
        <f t="shared" ref="E68:E69" si="6">C68*C$1+D68*D$1</f>
        <v>2.7878276839216729E-3</v>
      </c>
      <c r="F68" s="10">
        <f t="shared" si="4"/>
        <v>889874.59670779796</v>
      </c>
    </row>
    <row r="69" spans="1:6" x14ac:dyDescent="0.25">
      <c r="A69" s="1" t="s">
        <v>67</v>
      </c>
      <c r="B69" s="8">
        <f>('2019-20'!B69*AVERAGE(('2018-19'!B69/'2017-18'!B69),('2017-18'!B69/'2016-17'!B69),('2016-17'!B69/'2015-16'!B69)))</f>
        <v>6053.8416724062563</v>
      </c>
      <c r="C69" s="4">
        <f t="shared" si="5"/>
        <v>1.5006668374746247E-3</v>
      </c>
      <c r="D69" s="4">
        <v>1.24E-3</v>
      </c>
      <c r="E69" s="3">
        <f t="shared" si="6"/>
        <v>1.5006668374746247E-3</v>
      </c>
      <c r="F69" s="10">
        <f t="shared" si="4"/>
        <v>479012.85452190018</v>
      </c>
    </row>
    <row r="70" spans="1:6" x14ac:dyDescent="0.25">
      <c r="A70" s="1" t="s">
        <v>68</v>
      </c>
      <c r="B70" s="8">
        <f>SUM(B3:B69)</f>
        <v>4034101.0550975292</v>
      </c>
      <c r="C70" s="4">
        <f>SUM(C3:C69)</f>
        <v>1.0000000000000004</v>
      </c>
      <c r="D70" s="4">
        <f>SUM(D3:D69)</f>
        <v>1</v>
      </c>
      <c r="E70" s="12">
        <f>SUM(E3:E69)</f>
        <v>1.0000000000000004</v>
      </c>
      <c r="F70" s="33">
        <f>SUM(F3:F69)</f>
        <v>319200000.00000012</v>
      </c>
    </row>
  </sheetData>
  <mergeCells count="2">
    <mergeCell ref="A1:B1"/>
    <mergeCell ref="E1:F1"/>
  </mergeCells>
  <conditionalFormatting sqref="A3:A69">
    <cfRule type="expression" dxfId="47" priority="6">
      <formula>MOD(ROW(),2)</formula>
    </cfRule>
  </conditionalFormatting>
  <conditionalFormatting sqref="D3:D69">
    <cfRule type="expression" dxfId="46" priority="5">
      <formula>MOD(ROW(),2)</formula>
    </cfRule>
  </conditionalFormatting>
  <conditionalFormatting sqref="B3:B69">
    <cfRule type="expression" dxfId="45" priority="4">
      <formula>MOD(ROW(),2)</formula>
    </cfRule>
  </conditionalFormatting>
  <conditionalFormatting sqref="C3:C69">
    <cfRule type="expression" dxfId="44" priority="3">
      <formula>MOD(ROW(),2)</formula>
    </cfRule>
  </conditionalFormatting>
  <conditionalFormatting sqref="F3:F69">
    <cfRule type="expression" dxfId="43" priority="2">
      <formula>MOD(ROW(),2)</formula>
    </cfRule>
  </conditionalFormatting>
  <conditionalFormatting sqref="E3:E69">
    <cfRule type="expression" dxfId="42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1A98-40C5-43EF-B7F9-8492973E191E}">
  <sheetPr>
    <pageSetUpPr fitToPage="1"/>
  </sheetPr>
  <dimension ref="A1:H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8" ht="69.75" customHeight="1" x14ac:dyDescent="0.25">
      <c r="A1" s="44" t="s">
        <v>72</v>
      </c>
      <c r="B1" s="44"/>
      <c r="C1" s="13">
        <v>1</v>
      </c>
      <c r="D1" s="13">
        <v>0</v>
      </c>
      <c r="E1" s="45">
        <f>ROUND('2018-19'!E1+('2018-19'!E1*'SSEC Medicaid Expenditures'!E18/2),-5)</f>
        <v>312300000</v>
      </c>
      <c r="F1" s="45"/>
    </row>
    <row r="2" spans="1:8" ht="45" x14ac:dyDescent="0.25">
      <c r="A2" s="6" t="s">
        <v>0</v>
      </c>
      <c r="B2" s="9" t="s">
        <v>144</v>
      </c>
      <c r="C2" s="9" t="s">
        <v>145</v>
      </c>
      <c r="D2" s="2" t="s">
        <v>69</v>
      </c>
      <c r="E2" s="9" t="s">
        <v>143</v>
      </c>
      <c r="F2" s="9" t="s">
        <v>142</v>
      </c>
    </row>
    <row r="3" spans="1:8" x14ac:dyDescent="0.25">
      <c r="A3" t="s">
        <v>1</v>
      </c>
      <c r="B3" s="7">
        <f>('2018-19'!B3*AVERAGE(('2018-19'!B3/'2017-18'!B3),('2017-18'!B3/'2016-17'!B3),('2016-17'!B3/'2015-16'!B3)))</f>
        <v>42447.636625733387</v>
      </c>
      <c r="C3" s="3">
        <f>B3/B$70</f>
        <v>1.0664084974347503E-2</v>
      </c>
      <c r="D3" s="3">
        <v>1.405E-2</v>
      </c>
      <c r="E3" s="3">
        <f>C3*C$1+D3*D$1</f>
        <v>1.0664084974347503E-2</v>
      </c>
      <c r="F3" s="10">
        <f t="shared" ref="F3:F34" si="0">$E$1*E3</f>
        <v>3330393.7374887252</v>
      </c>
      <c r="H3" s="17"/>
    </row>
    <row r="4" spans="1:8" x14ac:dyDescent="0.25">
      <c r="A4" t="s">
        <v>2</v>
      </c>
      <c r="B4" s="7">
        <f>('2018-19'!B4*AVERAGE(('2018-19'!B4/'2017-18'!B4),('2017-18'!B4/'2016-17'!B4),('2016-17'!B4/'2015-16'!B4)))</f>
        <v>5996.2179644664539</v>
      </c>
      <c r="C4" s="3">
        <f t="shared" ref="C4:C67" si="1">B4/B$70</f>
        <v>1.5064249268241677E-3</v>
      </c>
      <c r="D4" s="3">
        <v>1.2199999999999999E-3</v>
      </c>
      <c r="E4" s="3">
        <f t="shared" ref="E4:E67" si="2">C4*C$1+D4*D$1</f>
        <v>1.5064249268241677E-3</v>
      </c>
      <c r="F4" s="10">
        <f t="shared" si="0"/>
        <v>470456.50464718754</v>
      </c>
    </row>
    <row r="5" spans="1:8" x14ac:dyDescent="0.25">
      <c r="A5" t="s">
        <v>3</v>
      </c>
      <c r="B5" s="7">
        <f>('2018-19'!B5*AVERAGE(('2018-19'!B5/'2017-18'!B5),('2017-18'!B5/'2016-17'!B5),('2016-17'!B5/'2015-16'!B5)))</f>
        <v>37325.651006819062</v>
      </c>
      <c r="C5" s="3">
        <f t="shared" si="1"/>
        <v>9.3772927234834179E-3</v>
      </c>
      <c r="D5" s="3">
        <v>6.8399999999999997E-3</v>
      </c>
      <c r="E5" s="3">
        <f t="shared" si="2"/>
        <v>9.3772927234834179E-3</v>
      </c>
      <c r="F5" s="10">
        <f t="shared" si="0"/>
        <v>2928528.5175438714</v>
      </c>
    </row>
    <row r="6" spans="1:8" x14ac:dyDescent="0.25">
      <c r="A6" t="s">
        <v>4</v>
      </c>
      <c r="B6" s="7">
        <f>('2018-19'!B6*AVERAGE(('2018-19'!B6/'2017-18'!B6),('2017-18'!B6/'2016-17'!B6),('2016-17'!B6/'2015-16'!B6)))</f>
        <v>6142.4089007776611</v>
      </c>
      <c r="C6" s="3">
        <f t="shared" si="1"/>
        <v>1.5431523559870206E-3</v>
      </c>
      <c r="D6" s="3">
        <v>2.0699999999999998E-3</v>
      </c>
      <c r="E6" s="3">
        <f t="shared" si="2"/>
        <v>1.5431523559870206E-3</v>
      </c>
      <c r="F6" s="10">
        <f t="shared" si="0"/>
        <v>481926.48077474651</v>
      </c>
    </row>
    <row r="7" spans="1:8" x14ac:dyDescent="0.25">
      <c r="A7" t="s">
        <v>5</v>
      </c>
      <c r="B7" s="7">
        <f>('2018-19'!B7*AVERAGE(('2018-19'!B7/'2017-18'!B7),('2017-18'!B7/'2016-17'!B7),('2016-17'!B7/'2015-16'!B7)))</f>
        <v>92167.633121099367</v>
      </c>
      <c r="C7" s="3">
        <f t="shared" si="1"/>
        <v>2.3155198960877536E-2</v>
      </c>
      <c r="D7" s="3">
        <v>2.5090000000000001E-2</v>
      </c>
      <c r="E7" s="3">
        <f t="shared" si="2"/>
        <v>2.3155198960877536E-2</v>
      </c>
      <c r="F7" s="10">
        <f t="shared" si="0"/>
        <v>7231368.6354820542</v>
      </c>
    </row>
    <row r="8" spans="1:8" x14ac:dyDescent="0.25">
      <c r="A8" t="s">
        <v>6</v>
      </c>
      <c r="B8" s="7">
        <f>('2018-19'!B8*AVERAGE(('2018-19'!B8/'2017-18'!B8),('2017-18'!B8/'2016-17'!B8),('2016-17'!B8/'2015-16'!B8)))</f>
        <v>346430.12663368566</v>
      </c>
      <c r="C8" s="3">
        <f t="shared" si="1"/>
        <v>8.703335690204074E-2</v>
      </c>
      <c r="D8" s="3">
        <v>9.2920000000000003E-2</v>
      </c>
      <c r="E8" s="3">
        <f t="shared" si="2"/>
        <v>8.703335690204074E-2</v>
      </c>
      <c r="F8" s="10">
        <f t="shared" si="0"/>
        <v>27180517.360507324</v>
      </c>
    </row>
    <row r="9" spans="1:8" x14ac:dyDescent="0.25">
      <c r="A9" t="s">
        <v>7</v>
      </c>
      <c r="B9" s="7">
        <f>('2018-19'!B9*AVERAGE(('2018-19'!B9/'2017-18'!B9),('2017-18'!B9/'2016-17'!B9),('2016-17'!B9/'2015-16'!B9)))</f>
        <v>3389.15146926131</v>
      </c>
      <c r="C9" s="3">
        <f t="shared" si="1"/>
        <v>8.5145374706742827E-4</v>
      </c>
      <c r="D9" s="3">
        <v>8.4000000000000003E-4</v>
      </c>
      <c r="E9" s="3">
        <f t="shared" si="2"/>
        <v>8.5145374706742827E-4</v>
      </c>
      <c r="F9" s="10">
        <f t="shared" si="0"/>
        <v>265909.00520915783</v>
      </c>
    </row>
    <row r="10" spans="1:8" x14ac:dyDescent="0.25">
      <c r="A10" t="s">
        <v>8</v>
      </c>
      <c r="B10" s="7">
        <f>('2018-19'!B10*AVERAGE(('2018-19'!B10/'2017-18'!B10),('2017-18'!B10/'2016-17'!B10),('2016-17'!B10/'2015-16'!B10)))</f>
        <v>23057.137090276745</v>
      </c>
      <c r="C10" s="3">
        <f t="shared" si="1"/>
        <v>5.7926256616799921E-3</v>
      </c>
      <c r="D10" s="3">
        <v>6.0699999999999999E-3</v>
      </c>
      <c r="E10" s="3">
        <f t="shared" si="2"/>
        <v>5.7926256616799921E-3</v>
      </c>
      <c r="F10" s="10">
        <f t="shared" si="0"/>
        <v>1809036.9941426616</v>
      </c>
    </row>
    <row r="11" spans="1:8" x14ac:dyDescent="0.25">
      <c r="A11" t="s">
        <v>9</v>
      </c>
      <c r="B11" s="7">
        <f>('2018-19'!B11*AVERAGE(('2018-19'!B11/'2017-18'!B11),('2017-18'!B11/'2016-17'!B11),('2016-17'!B11/'2015-16'!B11)))</f>
        <v>27815.338453672277</v>
      </c>
      <c r="C11" s="3">
        <f t="shared" si="1"/>
        <v>6.988024692059564E-3</v>
      </c>
      <c r="D11" s="3">
        <v>7.0200000000000002E-3</v>
      </c>
      <c r="E11" s="3">
        <f t="shared" si="2"/>
        <v>6.988024692059564E-3</v>
      </c>
      <c r="F11" s="10">
        <f t="shared" si="0"/>
        <v>2182360.1113302018</v>
      </c>
    </row>
    <row r="12" spans="1:8" x14ac:dyDescent="0.25">
      <c r="A12" t="s">
        <v>10</v>
      </c>
      <c r="B12" s="7">
        <f>('2018-19'!B12*AVERAGE(('2018-19'!B12/'2017-18'!B12),('2017-18'!B12/'2016-17'!B12),('2016-17'!B12/'2015-16'!B12)))</f>
        <v>31984.406090058725</v>
      </c>
      <c r="C12" s="3">
        <f t="shared" si="1"/>
        <v>8.0354161388491892E-3</v>
      </c>
      <c r="D12" s="3">
        <v>6.4200000000000004E-3</v>
      </c>
      <c r="E12" s="3">
        <f t="shared" si="2"/>
        <v>8.0354161388491892E-3</v>
      </c>
      <c r="F12" s="10">
        <f t="shared" si="0"/>
        <v>2509460.4601626019</v>
      </c>
    </row>
    <row r="13" spans="1:8" x14ac:dyDescent="0.25">
      <c r="A13" t="s">
        <v>11</v>
      </c>
      <c r="B13" s="7">
        <f>('2018-19'!B13*AVERAGE(('2018-19'!B13/'2017-18'!B13),('2017-18'!B13/'2016-17'!B13),('2016-17'!B13/'2015-16'!B13)))</f>
        <v>42758.444437113838</v>
      </c>
      <c r="C13" s="3">
        <f t="shared" si="1"/>
        <v>1.0742168966171979E-2</v>
      </c>
      <c r="D13" s="3">
        <v>1.1089999999999999E-2</v>
      </c>
      <c r="E13" s="3">
        <f t="shared" si="2"/>
        <v>1.0742168966171979E-2</v>
      </c>
      <c r="F13" s="10">
        <f t="shared" si="0"/>
        <v>3354779.3681355091</v>
      </c>
    </row>
    <row r="14" spans="1:8" x14ac:dyDescent="0.25">
      <c r="A14" t="s">
        <v>12</v>
      </c>
      <c r="B14" s="7">
        <f>('2018-19'!B14*AVERAGE(('2018-19'!B14/'2017-18'!B14),('2017-18'!B14/'2016-17'!B14),('2016-17'!B14/'2015-16'!B14)))</f>
        <v>18099.049058989716</v>
      </c>
      <c r="C14" s="3">
        <f t="shared" si="1"/>
        <v>4.5470092674827645E-3</v>
      </c>
      <c r="D14" s="3">
        <v>5.5199999999999997E-3</v>
      </c>
      <c r="E14" s="3">
        <f t="shared" si="2"/>
        <v>4.5470092674827645E-3</v>
      </c>
      <c r="F14" s="10">
        <f t="shared" si="0"/>
        <v>1420030.9942348674</v>
      </c>
    </row>
    <row r="15" spans="1:8" x14ac:dyDescent="0.25">
      <c r="A15" t="s">
        <v>13</v>
      </c>
      <c r="B15" s="7">
        <f>('2018-19'!B15*AVERAGE(('2018-19'!B15/'2017-18'!B15),('2017-18'!B15/'2016-17'!B15),('2016-17'!B15/'2015-16'!B15)))</f>
        <v>695827.10970357724</v>
      </c>
      <c r="C15" s="3">
        <f t="shared" si="1"/>
        <v>0.17481207471595869</v>
      </c>
      <c r="D15" s="3">
        <v>0.18781999999999999</v>
      </c>
      <c r="E15" s="3">
        <f t="shared" si="2"/>
        <v>0.17481207471595869</v>
      </c>
      <c r="F15" s="10">
        <f t="shared" si="0"/>
        <v>54593810.933793902</v>
      </c>
    </row>
    <row r="16" spans="1:8" x14ac:dyDescent="0.25">
      <c r="A16" t="s">
        <v>14</v>
      </c>
      <c r="B16" s="7">
        <f>('2018-19'!B16*AVERAGE(('2018-19'!B16/'2017-18'!B16),('2017-18'!B16/'2016-17'!B16),('2016-17'!B16/'2015-16'!B16)))</f>
        <v>7925.4121784079634</v>
      </c>
      <c r="C16" s="3">
        <f t="shared" si="1"/>
        <v>1.9910948087044607E-3</v>
      </c>
      <c r="D16" s="3">
        <v>1.6100000000000001E-3</v>
      </c>
      <c r="E16" s="3">
        <f t="shared" si="2"/>
        <v>1.9910948087044607E-3</v>
      </c>
      <c r="F16" s="10">
        <f t="shared" si="0"/>
        <v>621818.90875840303</v>
      </c>
    </row>
    <row r="17" spans="1:6" x14ac:dyDescent="0.25">
      <c r="A17" t="s">
        <v>15</v>
      </c>
      <c r="B17" s="7">
        <f>('2018-19'!B17*AVERAGE(('2018-19'!B17/'2017-18'!B17),('2017-18'!B17/'2016-17'!B17),('2016-17'!B17/'2015-16'!B17)))</f>
        <v>4587.2996533843543</v>
      </c>
      <c r="C17" s="3">
        <f t="shared" si="1"/>
        <v>1.1524635337843241E-3</v>
      </c>
      <c r="D17" s="3">
        <v>9.5E-4</v>
      </c>
      <c r="E17" s="3">
        <f t="shared" si="2"/>
        <v>1.1524635337843241E-3</v>
      </c>
      <c r="F17" s="10">
        <f t="shared" si="0"/>
        <v>359914.36160084442</v>
      </c>
    </row>
    <row r="18" spans="1:6" x14ac:dyDescent="0.25">
      <c r="A18" t="s">
        <v>16</v>
      </c>
      <c r="B18" s="7">
        <f>('2018-19'!B18*AVERAGE(('2018-19'!B18/'2017-18'!B18),('2017-18'!B18/'2016-17'!B18),('2016-17'!B18/'2015-16'!B18)))</f>
        <v>210244.91103986365</v>
      </c>
      <c r="C18" s="3">
        <f t="shared" si="1"/>
        <v>5.2819656757851358E-2</v>
      </c>
      <c r="D18" s="3">
        <v>5.3920000000000003E-2</v>
      </c>
      <c r="E18" s="3">
        <f t="shared" si="2"/>
        <v>5.2819656757851358E-2</v>
      </c>
      <c r="F18" s="10">
        <f t="shared" si="0"/>
        <v>16495578.805476978</v>
      </c>
    </row>
    <row r="19" spans="1:6" x14ac:dyDescent="0.25">
      <c r="A19" t="s">
        <v>17</v>
      </c>
      <c r="B19" s="7">
        <f>('2018-19'!B19*AVERAGE(('2018-19'!B19/'2017-18'!B19),('2017-18'!B19/'2016-17'!B19),('2016-17'!B19/'2015-16'!B19)))</f>
        <v>68636.661102308601</v>
      </c>
      <c r="C19" s="3">
        <f t="shared" si="1"/>
        <v>1.7243532138295218E-2</v>
      </c>
      <c r="D19" s="3">
        <v>1.6650000000000002E-2</v>
      </c>
      <c r="E19" s="3">
        <f t="shared" si="2"/>
        <v>1.7243532138295218E-2</v>
      </c>
      <c r="F19" s="10">
        <f t="shared" si="0"/>
        <v>5385155.0867895968</v>
      </c>
    </row>
    <row r="20" spans="1:6" x14ac:dyDescent="0.25">
      <c r="A20" t="s">
        <v>18</v>
      </c>
      <c r="B20" s="7">
        <f>('2018-19'!B20*AVERAGE(('2018-19'!B20/'2017-18'!B20),('2017-18'!B20/'2016-17'!B20),('2016-17'!B20/'2015-16'!B20)))</f>
        <v>16780.769489154129</v>
      </c>
      <c r="C20" s="3">
        <f t="shared" si="1"/>
        <v>4.2158189711506873E-3</v>
      </c>
      <c r="D20" s="3">
        <v>4.13E-3</v>
      </c>
      <c r="E20" s="3">
        <f t="shared" si="2"/>
        <v>4.2158189711506873E-3</v>
      </c>
      <c r="F20" s="10">
        <f t="shared" si="0"/>
        <v>1316600.2646903596</v>
      </c>
    </row>
    <row r="21" spans="1:6" x14ac:dyDescent="0.25">
      <c r="A21" t="s">
        <v>19</v>
      </c>
      <c r="B21" s="7">
        <f>('2018-19'!B21*AVERAGE(('2018-19'!B21/'2017-18'!B21),('2017-18'!B21/'2016-17'!B21),('2016-17'!B21/'2015-16'!B21)))</f>
        <v>2434.9229454252054</v>
      </c>
      <c r="C21" s="3">
        <f t="shared" si="1"/>
        <v>6.1172369677376043E-4</v>
      </c>
      <c r="D21" s="3">
        <v>6.8000000000000005E-4</v>
      </c>
      <c r="E21" s="3">
        <f t="shared" si="2"/>
        <v>6.1172369677376043E-4</v>
      </c>
      <c r="F21" s="10">
        <f t="shared" si="0"/>
        <v>191041.31050244538</v>
      </c>
    </row>
    <row r="22" spans="1:6" x14ac:dyDescent="0.25">
      <c r="A22" t="s">
        <v>20</v>
      </c>
      <c r="B22" s="7">
        <f>('2018-19'!B22*AVERAGE(('2018-19'!B22/'2017-18'!B22),('2017-18'!B22/'2016-17'!B22),('2016-17'!B22/'2015-16'!B22)))</f>
        <v>12645.697675434787</v>
      </c>
      <c r="C22" s="3">
        <f t="shared" si="1"/>
        <v>3.1769682670387141E-3</v>
      </c>
      <c r="D22" s="3">
        <v>2.3700000000000001E-3</v>
      </c>
      <c r="E22" s="3">
        <f t="shared" si="2"/>
        <v>3.1769682670387141E-3</v>
      </c>
      <c r="F22" s="10">
        <f t="shared" si="0"/>
        <v>992167.18979619048</v>
      </c>
    </row>
    <row r="23" spans="1:6" x14ac:dyDescent="0.25">
      <c r="A23" t="s">
        <v>21</v>
      </c>
      <c r="B23" s="7">
        <f>('2018-19'!B23*AVERAGE(('2018-19'!B23/'2017-18'!B23),('2017-18'!B23/'2016-17'!B23),('2016-17'!B23/'2015-16'!B23)))</f>
        <v>3901.9896262344446</v>
      </c>
      <c r="C23" s="3">
        <f t="shared" si="1"/>
        <v>9.8029365710222585E-4</v>
      </c>
      <c r="D23" s="3">
        <v>7.2999999999999996E-4</v>
      </c>
      <c r="E23" s="3">
        <f t="shared" si="2"/>
        <v>9.8029365710222585E-4</v>
      </c>
      <c r="F23" s="10">
        <f t="shared" si="0"/>
        <v>306145.70911302511</v>
      </c>
    </row>
    <row r="24" spans="1:6" x14ac:dyDescent="0.25">
      <c r="A24" t="s">
        <v>22</v>
      </c>
      <c r="B24" s="7">
        <f>('2018-19'!B24*AVERAGE(('2018-19'!B24/'2017-18'!B24),('2017-18'!B24/'2016-17'!B24),('2016-17'!B24/'2015-16'!B24)))</f>
        <v>799.24155670492848</v>
      </c>
      <c r="C24" s="3">
        <f t="shared" si="1"/>
        <v>2.0079280151404371E-4</v>
      </c>
      <c r="D24" s="3">
        <v>5.6999999999999998E-4</v>
      </c>
      <c r="E24" s="3">
        <f t="shared" si="2"/>
        <v>2.0079280151404371E-4</v>
      </c>
      <c r="F24" s="10">
        <f t="shared" si="0"/>
        <v>62707.591912835851</v>
      </c>
    </row>
    <row r="25" spans="1:6" x14ac:dyDescent="0.25">
      <c r="A25" t="s">
        <v>23</v>
      </c>
      <c r="B25" s="7">
        <f>('2018-19'!B25*AVERAGE(('2018-19'!B25/'2017-18'!B25),('2017-18'!B25/'2016-17'!B25),('2016-17'!B25/'2015-16'!B25)))</f>
        <v>2591.920662954496</v>
      </c>
      <c r="C25" s="3">
        <f t="shared" si="1"/>
        <v>6.5116610472859993E-4</v>
      </c>
      <c r="D25" s="3">
        <v>9.3000000000000005E-4</v>
      </c>
      <c r="E25" s="3">
        <f t="shared" si="2"/>
        <v>6.5116610472859993E-4</v>
      </c>
      <c r="F25" s="10">
        <f t="shared" si="0"/>
        <v>203359.17450674175</v>
      </c>
    </row>
    <row r="26" spans="1:6" x14ac:dyDescent="0.25">
      <c r="A26" t="s">
        <v>24</v>
      </c>
      <c r="B26" s="7">
        <f>('2018-19'!B26*AVERAGE(('2018-19'!B26/'2017-18'!B26),('2017-18'!B26/'2016-17'!B26),('2016-17'!B26/'2015-16'!B26)))</f>
        <v>3782.2778232386704</v>
      </c>
      <c r="C26" s="3">
        <f t="shared" si="1"/>
        <v>9.5021855890923602E-4</v>
      </c>
      <c r="D26" s="3">
        <v>8.5999999999999998E-4</v>
      </c>
      <c r="E26" s="3">
        <f t="shared" si="2"/>
        <v>9.5021855890923602E-4</v>
      </c>
      <c r="F26" s="10">
        <f t="shared" si="0"/>
        <v>296753.25594735442</v>
      </c>
    </row>
    <row r="27" spans="1:6" x14ac:dyDescent="0.25">
      <c r="A27" t="s">
        <v>25</v>
      </c>
      <c r="B27" s="7">
        <f>('2018-19'!B27*AVERAGE(('2018-19'!B27/'2017-18'!B27),('2017-18'!B27/'2016-17'!B27),('2016-17'!B27/'2015-16'!B27)))</f>
        <v>7683.4518209011785</v>
      </c>
      <c r="C27" s="3">
        <f t="shared" si="1"/>
        <v>1.9303073063135362E-3</v>
      </c>
      <c r="D27" s="3">
        <v>1.33E-3</v>
      </c>
      <c r="E27" s="3">
        <f t="shared" si="2"/>
        <v>1.9303073063135362E-3</v>
      </c>
      <c r="F27" s="10">
        <f t="shared" si="0"/>
        <v>602834.97176171734</v>
      </c>
    </row>
    <row r="28" spans="1:6" x14ac:dyDescent="0.25">
      <c r="A28" t="s">
        <v>26</v>
      </c>
      <c r="B28" s="7">
        <f>('2018-19'!B28*AVERAGE(('2018-19'!B28/'2017-18'!B28),('2017-18'!B28/'2016-17'!B28),('2016-17'!B28/'2015-16'!B28)))</f>
        <v>13929.5242075591</v>
      </c>
      <c r="C28" s="3">
        <f t="shared" si="1"/>
        <v>3.4995029549321653E-3</v>
      </c>
      <c r="D28" s="3">
        <v>1.97E-3</v>
      </c>
      <c r="E28" s="3">
        <f t="shared" si="2"/>
        <v>3.4995029549321653E-3</v>
      </c>
      <c r="F28" s="10">
        <f t="shared" si="0"/>
        <v>1092894.7728253151</v>
      </c>
    </row>
    <row r="29" spans="1:6" x14ac:dyDescent="0.25">
      <c r="A29" t="s">
        <v>27</v>
      </c>
      <c r="B29" s="7">
        <f>('2018-19'!B29*AVERAGE(('2018-19'!B29/'2017-18'!B29),('2017-18'!B29/'2016-17'!B29),('2016-17'!B29/'2015-16'!B29)))</f>
        <v>38367.350593727038</v>
      </c>
      <c r="C29" s="3">
        <f t="shared" si="1"/>
        <v>9.6389980572921512E-3</v>
      </c>
      <c r="D29" s="3">
        <v>7.1999999999999998E-3</v>
      </c>
      <c r="E29" s="3">
        <f t="shared" si="2"/>
        <v>9.6389980572921512E-3</v>
      </c>
      <c r="F29" s="10">
        <f t="shared" si="0"/>
        <v>3010259.0932923388</v>
      </c>
    </row>
    <row r="30" spans="1:6" x14ac:dyDescent="0.25">
      <c r="A30" t="s">
        <v>28</v>
      </c>
      <c r="B30" s="7">
        <f>('2018-19'!B30*AVERAGE(('2018-19'!B30/'2017-18'!B30),('2017-18'!B30/'2016-17'!B30),('2016-17'!B30/'2015-16'!B30)))</f>
        <v>22271.570461488682</v>
      </c>
      <c r="C30" s="3">
        <f t="shared" si="1"/>
        <v>5.5952684011033472E-3</v>
      </c>
      <c r="D30" s="3">
        <v>4.8300000000000001E-3</v>
      </c>
      <c r="E30" s="3">
        <f t="shared" si="2"/>
        <v>5.5952684011033472E-3</v>
      </c>
      <c r="F30" s="10">
        <f t="shared" si="0"/>
        <v>1747402.3216645753</v>
      </c>
    </row>
    <row r="31" spans="1:6" x14ac:dyDescent="0.25">
      <c r="A31" t="s">
        <v>29</v>
      </c>
      <c r="B31" s="7">
        <f>('2018-19'!B31*AVERAGE(('2018-19'!B31/'2017-18'!B31),('2017-18'!B31/'2016-17'!B31),('2016-17'!B31/'2015-16'!B31)))</f>
        <v>288473.50345918536</v>
      </c>
      <c r="C31" s="3">
        <f t="shared" si="1"/>
        <v>7.2472961942750574E-2</v>
      </c>
      <c r="D31" s="3">
        <v>6.905E-2</v>
      </c>
      <c r="E31" s="3">
        <f t="shared" si="2"/>
        <v>7.2472961942750574E-2</v>
      </c>
      <c r="F31" s="10">
        <f t="shared" si="0"/>
        <v>22633306.014721006</v>
      </c>
    </row>
    <row r="32" spans="1:6" x14ac:dyDescent="0.25">
      <c r="A32" t="s">
        <v>30</v>
      </c>
      <c r="B32" s="7">
        <f>('2018-19'!B32*AVERAGE(('2018-19'!B32/'2017-18'!B32),('2017-18'!B32/'2016-17'!B32),('2016-17'!B32/'2015-16'!B32)))</f>
        <v>4910.8894766919866</v>
      </c>
      <c r="C32" s="3">
        <f t="shared" si="1"/>
        <v>1.2337587399936301E-3</v>
      </c>
      <c r="D32" s="3">
        <v>1E-3</v>
      </c>
      <c r="E32" s="3">
        <f t="shared" si="2"/>
        <v>1.2337587399936301E-3</v>
      </c>
      <c r="F32" s="10">
        <f t="shared" si="0"/>
        <v>385302.85450001067</v>
      </c>
    </row>
    <row r="33" spans="1:6" x14ac:dyDescent="0.25">
      <c r="A33" t="s">
        <v>31</v>
      </c>
      <c r="B33" s="7">
        <f>('2018-19'!B33*AVERAGE(('2018-19'!B33/'2017-18'!B33),('2017-18'!B33/'2016-17'!B33),('2016-17'!B33/'2015-16'!B33)))</f>
        <v>23826.029556250778</v>
      </c>
      <c r="C33" s="3">
        <f t="shared" si="1"/>
        <v>5.9857938859931405E-3</v>
      </c>
      <c r="D33" s="3">
        <v>3.8400000000000001E-3</v>
      </c>
      <c r="E33" s="3">
        <f t="shared" si="2"/>
        <v>5.9857938859931405E-3</v>
      </c>
      <c r="F33" s="10">
        <f t="shared" si="0"/>
        <v>1869363.4305956578</v>
      </c>
    </row>
    <row r="34" spans="1:6" x14ac:dyDescent="0.25">
      <c r="A34" t="s">
        <v>32</v>
      </c>
      <c r="B34" s="7">
        <f>('2018-19'!B34*AVERAGE(('2018-19'!B34/'2017-18'!B34),('2017-18'!B34/'2016-17'!B34),('2016-17'!B34/'2015-16'!B34)))</f>
        <v>11337.99857869872</v>
      </c>
      <c r="C34" s="3">
        <f t="shared" si="1"/>
        <v>2.8484360942953994E-3</v>
      </c>
      <c r="D34" s="3">
        <v>2.3900000000000002E-3</v>
      </c>
      <c r="E34" s="3">
        <f t="shared" si="2"/>
        <v>2.8484360942953994E-3</v>
      </c>
      <c r="F34" s="10">
        <f t="shared" si="0"/>
        <v>889566.59224845318</v>
      </c>
    </row>
    <row r="35" spans="1:6" x14ac:dyDescent="0.25">
      <c r="A35" t="s">
        <v>33</v>
      </c>
      <c r="B35" s="7">
        <f>('2018-19'!B35*AVERAGE(('2018-19'!B35/'2017-18'!B35),('2017-18'!B35/'2016-17'!B35),('2016-17'!B35/'2015-16'!B35)))</f>
        <v>2797.8548342010554</v>
      </c>
      <c r="C35" s="3">
        <f t="shared" si="1"/>
        <v>7.0290277785974378E-4</v>
      </c>
      <c r="D35" s="3">
        <v>8.3000000000000001E-4</v>
      </c>
      <c r="E35" s="3">
        <f t="shared" si="2"/>
        <v>7.0290277785974378E-4</v>
      </c>
      <c r="F35" s="10">
        <f t="shared" ref="F35:F66" si="3">$E$1*E35</f>
        <v>219516.53752559799</v>
      </c>
    </row>
    <row r="36" spans="1:6" x14ac:dyDescent="0.25">
      <c r="A36" t="s">
        <v>34</v>
      </c>
      <c r="B36" s="7">
        <f>('2018-19'!B36*AVERAGE(('2018-19'!B36/'2017-18'!B36),('2017-18'!B36/'2016-17'!B36),('2016-17'!B36/'2015-16'!B36)))</f>
        <v>1490.3094692899476</v>
      </c>
      <c r="C36" s="3">
        <f t="shared" si="1"/>
        <v>3.7440922703686909E-4</v>
      </c>
      <c r="D36" s="3">
        <v>1.6000000000000001E-4</v>
      </c>
      <c r="E36" s="3">
        <f t="shared" si="2"/>
        <v>3.7440922703686909E-4</v>
      </c>
      <c r="F36" s="10">
        <f t="shared" si="3"/>
        <v>116928.00160361422</v>
      </c>
    </row>
    <row r="37" spans="1:6" x14ac:dyDescent="0.25">
      <c r="A37" t="s">
        <v>35</v>
      </c>
      <c r="B37" s="7">
        <f>('2018-19'!B37*AVERAGE(('2018-19'!B37/'2017-18'!B37),('2017-18'!B37/'2016-17'!B37),('2016-17'!B37/'2015-16'!B37)))</f>
        <v>59488.326792605083</v>
      </c>
      <c r="C37" s="3">
        <f t="shared" si="1"/>
        <v>1.4945203604421715E-2</v>
      </c>
      <c r="D37" s="3">
        <v>1.4760000000000001E-2</v>
      </c>
      <c r="E37" s="3">
        <f t="shared" si="2"/>
        <v>1.4945203604421715E-2</v>
      </c>
      <c r="F37" s="10">
        <f t="shared" si="3"/>
        <v>4667387.0856609019</v>
      </c>
    </row>
    <row r="38" spans="1:6" x14ac:dyDescent="0.25">
      <c r="A38" t="s">
        <v>36</v>
      </c>
      <c r="B38" s="7">
        <f>('2018-19'!B38*AVERAGE(('2018-19'!B38/'2017-18'!B38),('2017-18'!B38/'2016-17'!B38),('2016-17'!B38/'2015-16'!B38)))</f>
        <v>121300.95864780355</v>
      </c>
      <c r="C38" s="3">
        <f t="shared" si="1"/>
        <v>3.0474340465536816E-2</v>
      </c>
      <c r="D38" s="3">
        <v>2.6509999999999999E-2</v>
      </c>
      <c r="E38" s="3">
        <f t="shared" si="2"/>
        <v>3.0474340465536816E-2</v>
      </c>
      <c r="F38" s="10">
        <f t="shared" si="3"/>
        <v>9517136.5273871478</v>
      </c>
    </row>
    <row r="39" spans="1:6" x14ac:dyDescent="0.25">
      <c r="A39" t="s">
        <v>37</v>
      </c>
      <c r="B39" s="7">
        <f>('2018-19'!B39*AVERAGE(('2018-19'!B39/'2017-18'!B39),('2017-18'!B39/'2016-17'!B39),('2016-17'!B39/'2015-16'!B39)))</f>
        <v>41614.527318238106</v>
      </c>
      <c r="C39" s="3">
        <f t="shared" si="1"/>
        <v>1.0454783605548482E-2</v>
      </c>
      <c r="D39" s="3">
        <v>8.9899999999999997E-3</v>
      </c>
      <c r="E39" s="3">
        <f t="shared" si="2"/>
        <v>1.0454783605548482E-2</v>
      </c>
      <c r="F39" s="10">
        <f t="shared" si="3"/>
        <v>3265028.9200127907</v>
      </c>
    </row>
    <row r="40" spans="1:6" x14ac:dyDescent="0.25">
      <c r="A40" t="s">
        <v>38</v>
      </c>
      <c r="B40" s="7">
        <f>('2018-19'!B40*AVERAGE(('2018-19'!B40/'2017-18'!B40),('2017-18'!B40/'2016-17'!B40),('2016-17'!B40/'2015-16'!B40)))</f>
        <v>9671.004800133609</v>
      </c>
      <c r="C40" s="3">
        <f t="shared" si="1"/>
        <v>2.4296386129875735E-3</v>
      </c>
      <c r="D40" s="3">
        <v>2.5100000000000001E-3</v>
      </c>
      <c r="E40" s="3">
        <f t="shared" si="2"/>
        <v>2.4296386129875735E-3</v>
      </c>
      <c r="F40" s="10">
        <f t="shared" si="3"/>
        <v>758776.13883601921</v>
      </c>
    </row>
    <row r="41" spans="1:6" x14ac:dyDescent="0.25">
      <c r="A41" t="s">
        <v>39</v>
      </c>
      <c r="B41" s="7">
        <f>('2018-19'!B41*AVERAGE(('2018-19'!B41/'2017-18'!B41),('2017-18'!B41/'2016-17'!B41),('2016-17'!B41/'2015-16'!B41)))</f>
        <v>1637.8110460041203</v>
      </c>
      <c r="C41" s="3">
        <f t="shared" si="1"/>
        <v>4.114659273144195E-4</v>
      </c>
      <c r="D41" s="3">
        <v>4.6999999999999999E-4</v>
      </c>
      <c r="E41" s="3">
        <f t="shared" si="2"/>
        <v>4.114659273144195E-4</v>
      </c>
      <c r="F41" s="10">
        <f t="shared" si="3"/>
        <v>128500.80910029321</v>
      </c>
    </row>
    <row r="42" spans="1:6" x14ac:dyDescent="0.25">
      <c r="A42" t="s">
        <v>40</v>
      </c>
      <c r="B42" s="7">
        <f>('2018-19'!B42*AVERAGE(('2018-19'!B42/'2017-18'!B42),('2017-18'!B42/'2016-17'!B42),('2016-17'!B42/'2015-16'!B42)))</f>
        <v>4728.9902869518519</v>
      </c>
      <c r="C42" s="3">
        <f t="shared" si="1"/>
        <v>1.188060355575738E-3</v>
      </c>
      <c r="D42" s="3">
        <v>1E-3</v>
      </c>
      <c r="E42" s="3">
        <f t="shared" si="2"/>
        <v>1.188060355575738E-3</v>
      </c>
      <c r="F42" s="10">
        <f t="shared" si="3"/>
        <v>371031.24904630298</v>
      </c>
    </row>
    <row r="43" spans="1:6" x14ac:dyDescent="0.25">
      <c r="A43" t="s">
        <v>41</v>
      </c>
      <c r="B43" s="7">
        <f>('2018-19'!B43*AVERAGE(('2018-19'!B43/'2017-18'!B43),('2017-18'!B43/'2016-17'!B43),('2016-17'!B43/'2015-16'!B43)))</f>
        <v>54764.015723766679</v>
      </c>
      <c r="C43" s="3">
        <f t="shared" si="1"/>
        <v>1.3758318804979179E-2</v>
      </c>
      <c r="D43" s="3">
        <v>1.6469999999999999E-2</v>
      </c>
      <c r="E43" s="3">
        <f t="shared" si="2"/>
        <v>1.3758318804979179E-2</v>
      </c>
      <c r="F43" s="10">
        <f t="shared" si="3"/>
        <v>4296722.9627949977</v>
      </c>
    </row>
    <row r="44" spans="1:6" x14ac:dyDescent="0.25">
      <c r="A44" t="s">
        <v>42</v>
      </c>
      <c r="B44" s="7">
        <f>('2018-19'!B44*AVERAGE(('2018-19'!B44/'2017-18'!B44),('2017-18'!B44/'2016-17'!B44),('2016-17'!B44/'2015-16'!B44)))</f>
        <v>76964.264903932781</v>
      </c>
      <c r="C44" s="3">
        <f t="shared" si="1"/>
        <v>1.9335669219005661E-2</v>
      </c>
      <c r="D44" s="3">
        <v>1.6879999999999999E-2</v>
      </c>
      <c r="E44" s="3">
        <f t="shared" si="2"/>
        <v>1.9335669219005661E-2</v>
      </c>
      <c r="F44" s="10">
        <f t="shared" si="3"/>
        <v>6038529.4970954675</v>
      </c>
    </row>
    <row r="45" spans="1:6" x14ac:dyDescent="0.25">
      <c r="A45" t="s">
        <v>43</v>
      </c>
      <c r="B45" s="7">
        <f>('2018-19'!B45*AVERAGE(('2018-19'!B45/'2017-18'!B45),('2017-18'!B45/'2016-17'!B45),('2016-17'!B45/'2015-16'!B45)))</f>
        <v>18496.789785080513</v>
      </c>
      <c r="C45" s="3">
        <f t="shared" si="1"/>
        <v>4.6469333442503164E-3</v>
      </c>
      <c r="D45" s="3">
        <v>4.4999999999999997E-3</v>
      </c>
      <c r="E45" s="3">
        <f t="shared" si="2"/>
        <v>4.6469333442503164E-3</v>
      </c>
      <c r="F45" s="10">
        <f t="shared" si="3"/>
        <v>1451237.2834093738</v>
      </c>
    </row>
    <row r="46" spans="1:6" x14ac:dyDescent="0.25">
      <c r="A46" t="s">
        <v>44</v>
      </c>
      <c r="B46" s="7">
        <f>('2018-19'!B46*AVERAGE(('2018-19'!B46/'2017-18'!B46),('2017-18'!B46/'2016-17'!B46),('2016-17'!B46/'2015-16'!B46)))</f>
        <v>8679.8435781893368</v>
      </c>
      <c r="C46" s="3">
        <f t="shared" si="1"/>
        <v>2.1806299912052246E-3</v>
      </c>
      <c r="D46" s="3">
        <v>3.13E-3</v>
      </c>
      <c r="E46" s="3">
        <f t="shared" si="2"/>
        <v>2.1806299912052246E-3</v>
      </c>
      <c r="F46" s="10">
        <f t="shared" si="3"/>
        <v>681010.74625339161</v>
      </c>
    </row>
    <row r="47" spans="1:6" x14ac:dyDescent="0.25">
      <c r="A47" t="s">
        <v>45</v>
      </c>
      <c r="B47" s="7">
        <f>('2018-19'!B47*AVERAGE(('2018-19'!B47/'2017-18'!B47),('2017-18'!B47/'2016-17'!B47),('2016-17'!B47/'2015-16'!B47)))</f>
        <v>11456.066603943338</v>
      </c>
      <c r="C47" s="3">
        <f t="shared" si="1"/>
        <v>2.878098227550628E-3</v>
      </c>
      <c r="D47" s="3">
        <v>2.5400000000000002E-3</v>
      </c>
      <c r="E47" s="3">
        <f t="shared" si="2"/>
        <v>2.878098227550628E-3</v>
      </c>
      <c r="F47" s="10">
        <f t="shared" si="3"/>
        <v>898830.07646406116</v>
      </c>
    </row>
    <row r="48" spans="1:6" x14ac:dyDescent="0.25">
      <c r="A48" t="s">
        <v>46</v>
      </c>
      <c r="B48" s="7">
        <f>('2018-19'!B48*AVERAGE(('2018-19'!B48/'2017-18'!B48),('2017-18'!B48/'2016-17'!B48),('2016-17'!B48/'2015-16'!B48)))</f>
        <v>30348.390577856448</v>
      </c>
      <c r="C48" s="3">
        <f t="shared" si="1"/>
        <v>7.6244013020208201E-3</v>
      </c>
      <c r="D48" s="3">
        <v>6.28E-3</v>
      </c>
      <c r="E48" s="3">
        <f t="shared" si="2"/>
        <v>7.6244013020208201E-3</v>
      </c>
      <c r="F48" s="10">
        <f t="shared" si="3"/>
        <v>2381100.5266211019</v>
      </c>
    </row>
    <row r="49" spans="1:6" x14ac:dyDescent="0.25">
      <c r="A49" t="s">
        <v>47</v>
      </c>
      <c r="B49" s="7">
        <f>('2018-19'!B49*AVERAGE(('2018-19'!B49/'2017-18'!B49),('2017-18'!B49/'2016-17'!B49),('2016-17'!B49/'2015-16'!B49)))</f>
        <v>11206.972055436447</v>
      </c>
      <c r="C49" s="3">
        <f t="shared" si="1"/>
        <v>2.8155184081994173E-3</v>
      </c>
      <c r="D49" s="3">
        <v>2.2699999999999999E-3</v>
      </c>
      <c r="E49" s="3">
        <f t="shared" si="2"/>
        <v>2.8155184081994173E-3</v>
      </c>
      <c r="F49" s="10">
        <f t="shared" si="3"/>
        <v>879286.398880678</v>
      </c>
    </row>
    <row r="50" spans="1:6" x14ac:dyDescent="0.25">
      <c r="A50" t="s">
        <v>48</v>
      </c>
      <c r="B50" s="7">
        <f>('2018-19'!B50*AVERAGE(('2018-19'!B50/'2017-18'!B50),('2017-18'!B50/'2016-17'!B50),('2016-17'!B50/'2015-16'!B50)))</f>
        <v>272892.62642521498</v>
      </c>
      <c r="C50" s="3">
        <f t="shared" si="1"/>
        <v>6.8558590970106373E-2</v>
      </c>
      <c r="D50" s="3">
        <v>6.6650000000000001E-2</v>
      </c>
      <c r="E50" s="3">
        <f t="shared" si="2"/>
        <v>6.8558590970106373E-2</v>
      </c>
      <c r="F50" s="10">
        <f t="shared" si="3"/>
        <v>21410847.959964219</v>
      </c>
    </row>
    <row r="51" spans="1:6" x14ac:dyDescent="0.25">
      <c r="A51" t="s">
        <v>49</v>
      </c>
      <c r="B51" s="7">
        <f>('2018-19'!B51*AVERAGE(('2018-19'!B51/'2017-18'!B51),('2017-18'!B51/'2016-17'!B51),('2016-17'!B51/'2015-16'!B51)))</f>
        <v>101781.43926492022</v>
      </c>
      <c r="C51" s="3">
        <f t="shared" si="1"/>
        <v>2.5570467602299533E-2</v>
      </c>
      <c r="D51" s="3">
        <v>1.4919999999999999E-2</v>
      </c>
      <c r="E51" s="3">
        <f t="shared" si="2"/>
        <v>2.5570467602299533E-2</v>
      </c>
      <c r="F51" s="10">
        <f t="shared" si="3"/>
        <v>7985657.0321981441</v>
      </c>
    </row>
    <row r="52" spans="1:6" x14ac:dyDescent="0.25">
      <c r="A52" t="s">
        <v>50</v>
      </c>
      <c r="B52" s="7">
        <f>('2018-19'!B52*AVERAGE(('2018-19'!B52/'2017-18'!B52),('2017-18'!B52/'2016-17'!B52),('2016-17'!B52/'2015-16'!B52)))</f>
        <v>231341.60601553344</v>
      </c>
      <c r="C52" s="3">
        <f t="shared" si="1"/>
        <v>5.8119762153166651E-2</v>
      </c>
      <c r="D52" s="3">
        <v>5.9859999999999997E-2</v>
      </c>
      <c r="E52" s="3">
        <f t="shared" si="2"/>
        <v>5.8119762153166651E-2</v>
      </c>
      <c r="F52" s="10">
        <f t="shared" si="3"/>
        <v>18150801.720433947</v>
      </c>
    </row>
    <row r="53" spans="1:6" x14ac:dyDescent="0.25">
      <c r="A53" t="s">
        <v>51</v>
      </c>
      <c r="B53" s="7">
        <f>('2018-19'!B53*AVERAGE(('2018-19'!B53/'2017-18'!B53),('2017-18'!B53/'2016-17'!B53),('2016-17'!B53/'2015-16'!B53)))</f>
        <v>94628.314380432319</v>
      </c>
      <c r="C53" s="3">
        <f t="shared" si="1"/>
        <v>2.3773393897751897E-2</v>
      </c>
      <c r="D53" s="3">
        <v>2.256E-2</v>
      </c>
      <c r="E53" s="3">
        <f t="shared" si="2"/>
        <v>2.3773393897751897E-2</v>
      </c>
      <c r="F53" s="10">
        <f t="shared" si="3"/>
        <v>7424430.9142679172</v>
      </c>
    </row>
    <row r="54" spans="1:6" x14ac:dyDescent="0.25">
      <c r="A54" t="s">
        <v>52</v>
      </c>
      <c r="B54" s="7">
        <f>('2018-19'!B54*AVERAGE(('2018-19'!B54/'2017-18'!B54),('2017-18'!B54/'2016-17'!B54),('2016-17'!B54/'2015-16'!B54)))</f>
        <v>149942.40132330032</v>
      </c>
      <c r="C54" s="3">
        <f t="shared" si="1"/>
        <v>3.766990664446123E-2</v>
      </c>
      <c r="D54" s="3">
        <v>6.2390000000000001E-2</v>
      </c>
      <c r="E54" s="3">
        <f t="shared" si="2"/>
        <v>3.766990664446123E-2</v>
      </c>
      <c r="F54" s="10">
        <f t="shared" si="3"/>
        <v>11764311.845065242</v>
      </c>
    </row>
    <row r="55" spans="1:6" x14ac:dyDescent="0.25">
      <c r="A55" t="s">
        <v>53</v>
      </c>
      <c r="B55" s="7">
        <f>('2018-19'!B55*AVERAGE(('2018-19'!B55/'2017-18'!B55),('2017-18'!B55/'2016-17'!B55),('2016-17'!B55/'2015-16'!B55)))</f>
        <v>165773.02926948495</v>
      </c>
      <c r="C55" s="3">
        <f t="shared" si="1"/>
        <v>4.1647022334173119E-2</v>
      </c>
      <c r="D55" s="3">
        <v>3.4419999999999999E-2</v>
      </c>
      <c r="E55" s="3">
        <f t="shared" si="2"/>
        <v>4.1647022334173119E-2</v>
      </c>
      <c r="F55" s="10">
        <f t="shared" si="3"/>
        <v>13006365.074962266</v>
      </c>
    </row>
    <row r="56" spans="1:6" x14ac:dyDescent="0.25">
      <c r="A56" t="s">
        <v>54</v>
      </c>
      <c r="B56" s="7">
        <f>('2018-19'!B56*AVERAGE(('2018-19'!B56/'2017-18'!B56),('2017-18'!B56/'2016-17'!B56),('2016-17'!B56/'2015-16'!B56)))</f>
        <v>22319.368207901036</v>
      </c>
      <c r="C56" s="3">
        <f t="shared" si="1"/>
        <v>5.6072765897763211E-3</v>
      </c>
      <c r="D56" s="3">
        <v>5.1000000000000004E-3</v>
      </c>
      <c r="E56" s="3">
        <f t="shared" si="2"/>
        <v>5.6072765897763211E-3</v>
      </c>
      <c r="F56" s="10">
        <f t="shared" si="3"/>
        <v>1751152.478987145</v>
      </c>
    </row>
    <row r="57" spans="1:6" x14ac:dyDescent="0.25">
      <c r="A57" t="s">
        <v>55</v>
      </c>
      <c r="B57" s="7">
        <f>('2018-19'!B57*AVERAGE(('2018-19'!B57/'2017-18'!B57),('2017-18'!B57/'2016-17'!B57),('2016-17'!B57/'2015-16'!B57)))</f>
        <v>20126.182250789017</v>
      </c>
      <c r="C57" s="3">
        <f t="shared" si="1"/>
        <v>5.0562842785339722E-3</v>
      </c>
      <c r="D57" s="3">
        <v>4.47E-3</v>
      </c>
      <c r="E57" s="3">
        <f t="shared" si="2"/>
        <v>5.0562842785339722E-3</v>
      </c>
      <c r="F57" s="10">
        <f t="shared" si="3"/>
        <v>1579077.5801861596</v>
      </c>
    </row>
    <row r="58" spans="1:6" x14ac:dyDescent="0.25">
      <c r="A58" t="s">
        <v>56</v>
      </c>
      <c r="B58" s="7">
        <f>('2018-19'!B58*AVERAGE(('2018-19'!B58/'2017-18'!B58),('2017-18'!B58/'2016-17'!B58),('2016-17'!B58/'2015-16'!B58)))</f>
        <v>64757.063206215316</v>
      </c>
      <c r="C58" s="3">
        <f t="shared" si="1"/>
        <v>1.626886393721198E-2</v>
      </c>
      <c r="D58" s="3">
        <v>1.137E-2</v>
      </c>
      <c r="E58" s="3">
        <f t="shared" si="2"/>
        <v>1.626886393721198E-2</v>
      </c>
      <c r="F58" s="10">
        <f t="shared" si="3"/>
        <v>5080766.2075913008</v>
      </c>
    </row>
    <row r="59" spans="1:6" x14ac:dyDescent="0.25">
      <c r="A59" t="s">
        <v>57</v>
      </c>
      <c r="B59" s="7">
        <f>('2018-19'!B59*AVERAGE(('2018-19'!B59/'2017-18'!B59),('2017-18'!B59/'2016-17'!B59),('2016-17'!B59/'2015-16'!B59)))</f>
        <v>24745.485416626841</v>
      </c>
      <c r="C59" s="3">
        <f t="shared" si="1"/>
        <v>6.2167880285331724E-3</v>
      </c>
      <c r="D59" s="3">
        <v>8.1700000000000002E-3</v>
      </c>
      <c r="E59" s="3">
        <f t="shared" si="2"/>
        <v>6.2167880285331724E-3</v>
      </c>
      <c r="F59" s="10">
        <f t="shared" si="3"/>
        <v>1941502.9013109098</v>
      </c>
    </row>
    <row r="60" spans="1:6" x14ac:dyDescent="0.25">
      <c r="A60" t="s">
        <v>58</v>
      </c>
      <c r="B60" s="7">
        <f>('2018-19'!B60*AVERAGE(('2018-19'!B60/'2017-18'!B60),('2017-18'!B60/'2016-17'!B60),('2016-17'!B60/'2015-16'!B60)))</f>
        <v>44484.46897182001</v>
      </c>
      <c r="C60" s="3">
        <f t="shared" si="1"/>
        <v>1.1175796695984303E-2</v>
      </c>
      <c r="D60" s="3">
        <v>1.0529999999999999E-2</v>
      </c>
      <c r="E60" s="3">
        <f t="shared" si="2"/>
        <v>1.1175796695984303E-2</v>
      </c>
      <c r="F60" s="10">
        <f t="shared" si="3"/>
        <v>3490201.308155898</v>
      </c>
    </row>
    <row r="61" spans="1:6" x14ac:dyDescent="0.25">
      <c r="A61" t="s">
        <v>59</v>
      </c>
      <c r="B61" s="7">
        <f>('2018-19'!B61*AVERAGE(('2018-19'!B61/'2017-18'!B61),('2017-18'!B61/'2016-17'!B61),('2016-17'!B61/'2015-16'!B61)))</f>
        <v>59598.756856336928</v>
      </c>
      <c r="C61" s="3">
        <f t="shared" si="1"/>
        <v>1.4972946858863473E-2</v>
      </c>
      <c r="D61" s="3">
        <v>1.528E-2</v>
      </c>
      <c r="E61" s="3">
        <f t="shared" si="2"/>
        <v>1.4972946858863473E-2</v>
      </c>
      <c r="F61" s="10">
        <f t="shared" si="3"/>
        <v>4676051.3040230628</v>
      </c>
    </row>
    <row r="62" spans="1:6" x14ac:dyDescent="0.25">
      <c r="A62" t="s">
        <v>60</v>
      </c>
      <c r="B62" s="7">
        <f>('2018-19'!B62*AVERAGE(('2018-19'!B62/'2017-18'!B62),('2017-18'!B62/'2016-17'!B62),('2016-17'!B62/'2015-16'!B62)))</f>
        <v>11124.277004533551</v>
      </c>
      <c r="C62" s="3">
        <f t="shared" si="1"/>
        <v>2.7947429983088265E-3</v>
      </c>
      <c r="D62" s="3">
        <v>2.66E-3</v>
      </c>
      <c r="E62" s="3">
        <f t="shared" si="2"/>
        <v>2.7947429983088265E-3</v>
      </c>
      <c r="F62" s="10">
        <f t="shared" si="3"/>
        <v>872798.2383718465</v>
      </c>
    </row>
    <row r="63" spans="1:6" x14ac:dyDescent="0.25">
      <c r="A63" t="s">
        <v>61</v>
      </c>
      <c r="B63" s="7">
        <f>('2018-19'!B63*AVERAGE(('2018-19'!B63/'2017-18'!B63),('2017-18'!B63/'2016-17'!B63),('2016-17'!B63/'2015-16'!B63)))</f>
        <v>11536.226176083017</v>
      </c>
      <c r="C63" s="3">
        <f t="shared" si="1"/>
        <v>2.8982366511887212E-3</v>
      </c>
      <c r="D63" s="3">
        <v>2.81E-3</v>
      </c>
      <c r="E63" s="3">
        <f t="shared" si="2"/>
        <v>2.8982366511887212E-3</v>
      </c>
      <c r="F63" s="10">
        <f t="shared" si="3"/>
        <v>905119.30616623769</v>
      </c>
    </row>
    <row r="64" spans="1:6" x14ac:dyDescent="0.25">
      <c r="A64" t="s">
        <v>62</v>
      </c>
      <c r="B64" s="7">
        <f>('2018-19'!B64*AVERAGE(('2018-19'!B64/'2017-18'!B64),('2017-18'!B64/'2016-17'!B64),('2016-17'!B64/'2015-16'!B64)))</f>
        <v>5381.6031226455052</v>
      </c>
      <c r="C64" s="3">
        <f t="shared" si="1"/>
        <v>1.3520157436353851E-3</v>
      </c>
      <c r="D64" s="3">
        <v>8.9999999999999998E-4</v>
      </c>
      <c r="E64" s="3">
        <f t="shared" si="2"/>
        <v>1.3520157436353851E-3</v>
      </c>
      <c r="F64" s="10">
        <f t="shared" si="3"/>
        <v>422234.51673733076</v>
      </c>
    </row>
    <row r="65" spans="1:6" x14ac:dyDescent="0.25">
      <c r="A65" t="s">
        <v>63</v>
      </c>
      <c r="B65" s="7">
        <f>('2018-19'!B65*AVERAGE(('2018-19'!B65/'2017-18'!B65),('2017-18'!B65/'2016-17'!B65),('2016-17'!B65/'2015-16'!B65)))</f>
        <v>2619.4383589687141</v>
      </c>
      <c r="C65" s="3">
        <f t="shared" si="1"/>
        <v>6.5807935295443824E-4</v>
      </c>
      <c r="D65" s="3">
        <v>7.6999999999999996E-4</v>
      </c>
      <c r="E65" s="3">
        <f t="shared" si="2"/>
        <v>6.5807935295443824E-4</v>
      </c>
      <c r="F65" s="10">
        <f t="shared" si="3"/>
        <v>205518.18192767107</v>
      </c>
    </row>
    <row r="66" spans="1:6" x14ac:dyDescent="0.25">
      <c r="A66" t="s">
        <v>64</v>
      </c>
      <c r="B66" s="7">
        <f>('2018-19'!B66*AVERAGE(('2018-19'!B66/'2017-18'!B66),('2017-18'!B66/'2016-17'!B66),('2016-17'!B66/'2015-16'!B66)))</f>
        <v>102971.88338891427</v>
      </c>
      <c r="C66" s="3">
        <f t="shared" si="1"/>
        <v>2.5869541904301758E-2</v>
      </c>
      <c r="D66" s="3">
        <v>2.3779999999999999E-2</v>
      </c>
      <c r="E66" s="3">
        <f t="shared" si="2"/>
        <v>2.5869541904301758E-2</v>
      </c>
      <c r="F66" s="10">
        <f t="shared" si="3"/>
        <v>8079057.9367134394</v>
      </c>
    </row>
    <row r="67" spans="1:6" x14ac:dyDescent="0.25">
      <c r="A67" t="s">
        <v>65</v>
      </c>
      <c r="B67" s="7">
        <f>('2018-19'!B67*AVERAGE(('2018-19'!B67/'2017-18'!B67),('2017-18'!B67/'2016-17'!B67),('2016-17'!B67/'2015-16'!B67)))</f>
        <v>4305.8208318608959</v>
      </c>
      <c r="C67" s="3">
        <f t="shared" si="1"/>
        <v>1.081747840053908E-3</v>
      </c>
      <c r="D67" s="3">
        <v>9.5E-4</v>
      </c>
      <c r="E67" s="3">
        <f t="shared" si="2"/>
        <v>1.081747840053908E-3</v>
      </c>
      <c r="F67" s="10">
        <f t="shared" ref="F67:F69" si="4">$E$1*E67</f>
        <v>337829.85044883547</v>
      </c>
    </row>
    <row r="68" spans="1:6" x14ac:dyDescent="0.25">
      <c r="A68" t="s">
        <v>66</v>
      </c>
      <c r="B68" s="7">
        <f>('2018-19'!B68*AVERAGE(('2018-19'!B68/'2017-18'!B68),('2017-18'!B68/'2016-17'!B68),('2016-17'!B68/'2015-16'!B68)))</f>
        <v>10882.812736080217</v>
      </c>
      <c r="C68" s="3">
        <f t="shared" ref="C68:C69" si="5">B68/B$70</f>
        <v>2.7340801279643807E-3</v>
      </c>
      <c r="D68" s="3">
        <v>1.89E-3</v>
      </c>
      <c r="E68" s="3">
        <f t="shared" ref="E68:E69" si="6">C68*C$1+D68*D$1</f>
        <v>2.7340801279643807E-3</v>
      </c>
      <c r="F68" s="10">
        <f t="shared" si="4"/>
        <v>853853.22396327613</v>
      </c>
    </row>
    <row r="69" spans="1:6" x14ac:dyDescent="0.25">
      <c r="A69" s="1" t="s">
        <v>67</v>
      </c>
      <c r="B69" s="8">
        <f>('2018-19'!B69*AVERAGE(('2018-19'!B69/'2017-18'!B69),('2017-18'!B69/'2016-17'!B69),('2016-17'!B69/'2015-16'!B69)))</f>
        <v>5998.6694275299742</v>
      </c>
      <c r="C69" s="4">
        <f t="shared" si="5"/>
        <v>1.50704080588126E-3</v>
      </c>
      <c r="D69" s="4">
        <v>1.24E-3</v>
      </c>
      <c r="E69" s="3">
        <f t="shared" si="6"/>
        <v>1.50704080588126E-3</v>
      </c>
      <c r="F69" s="10">
        <f t="shared" si="4"/>
        <v>470648.84367671749</v>
      </c>
    </row>
    <row r="70" spans="1:6" x14ac:dyDescent="0.25">
      <c r="A70" s="1" t="s">
        <v>68</v>
      </c>
      <c r="B70" s="8">
        <f>SUM(B3:B69)</f>
        <v>3980429.3315217705</v>
      </c>
      <c r="C70" s="4">
        <f>SUM(C3:C69)</f>
        <v>1.0000000000000002</v>
      </c>
      <c r="D70" s="4">
        <f>SUM(D3:D69)</f>
        <v>1</v>
      </c>
      <c r="E70" s="12">
        <f>SUM(E3:E69)</f>
        <v>1.0000000000000002</v>
      </c>
      <c r="F70" s="11">
        <f>SUM(F3:F69)</f>
        <v>312300000.00000006</v>
      </c>
    </row>
  </sheetData>
  <mergeCells count="2">
    <mergeCell ref="A1:B1"/>
    <mergeCell ref="E1:F1"/>
  </mergeCells>
  <conditionalFormatting sqref="A3:A69">
    <cfRule type="expression" dxfId="41" priority="6">
      <formula>MOD(ROW(),2)</formula>
    </cfRule>
  </conditionalFormatting>
  <conditionalFormatting sqref="D3:D69">
    <cfRule type="expression" dxfId="40" priority="5">
      <formula>MOD(ROW(),2)</formula>
    </cfRule>
  </conditionalFormatting>
  <conditionalFormatting sqref="B3:B69">
    <cfRule type="expression" dxfId="39" priority="4">
      <formula>MOD(ROW(),2)</formula>
    </cfRule>
  </conditionalFormatting>
  <conditionalFormatting sqref="C3:C69">
    <cfRule type="expression" dxfId="38" priority="3">
      <formula>MOD(ROW(),2)</formula>
    </cfRule>
  </conditionalFormatting>
  <conditionalFormatting sqref="F3:F69">
    <cfRule type="expression" dxfId="37" priority="2">
      <formula>MOD(ROW(),2)</formula>
    </cfRule>
  </conditionalFormatting>
  <conditionalFormatting sqref="E3:E69">
    <cfRule type="expression" dxfId="36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437C-0AC9-44BD-B588-51A5549A2852}">
  <sheetPr>
    <pageSetUpPr fitToPage="1"/>
  </sheetPr>
  <dimension ref="A1:H70"/>
  <sheetViews>
    <sheetView workbookViewId="0">
      <pane ySplit="2" topLeftCell="A3" activePane="bottomLeft" state="frozen"/>
      <selection pane="bottomLeft" activeCell="E1" sqref="E1:F1"/>
    </sheetView>
  </sheetViews>
  <sheetFormatPr defaultRowHeight="15" x14ac:dyDescent="0.25"/>
  <cols>
    <col min="1" max="1" width="17.7109375" customWidth="1"/>
    <col min="2" max="2" width="15.7109375" style="5" bestFit="1" customWidth="1"/>
    <col min="3" max="5" width="19.140625" style="5" customWidth="1"/>
    <col min="6" max="6" width="16.28515625" bestFit="1" customWidth="1"/>
  </cols>
  <sheetData>
    <row r="1" spans="1:8" ht="69.75" customHeight="1" x14ac:dyDescent="0.25">
      <c r="A1" s="44" t="s">
        <v>72</v>
      </c>
      <c r="B1" s="44"/>
      <c r="C1" s="13">
        <v>0.8</v>
      </c>
      <c r="D1" s="13">
        <v>0.2</v>
      </c>
      <c r="E1" s="46">
        <f>ROUND('2017-18'!E1+('2017-18'!E1*'SSEC Medicaid Expenditures'!D18/2),-5)</f>
        <v>298500000</v>
      </c>
      <c r="F1" s="45"/>
    </row>
    <row r="2" spans="1:8" ht="45" x14ac:dyDescent="0.25">
      <c r="A2" s="6" t="s">
        <v>0</v>
      </c>
      <c r="B2" s="9" t="s">
        <v>85</v>
      </c>
      <c r="C2" s="9" t="s">
        <v>86</v>
      </c>
      <c r="D2" s="2" t="s">
        <v>69</v>
      </c>
      <c r="E2" s="9" t="s">
        <v>141</v>
      </c>
      <c r="F2" s="9" t="s">
        <v>140</v>
      </c>
    </row>
    <row r="3" spans="1:8" x14ac:dyDescent="0.25">
      <c r="A3" t="s">
        <v>1</v>
      </c>
      <c r="B3" s="7">
        <v>41726</v>
      </c>
      <c r="C3" s="3">
        <f>B3/B$70</f>
        <v>1.0622784480133769E-2</v>
      </c>
      <c r="D3" s="3">
        <v>1.405E-2</v>
      </c>
      <c r="E3" s="3">
        <f>C3*C$1+D3*D$1</f>
        <v>1.1308227584107015E-2</v>
      </c>
      <c r="F3" s="10">
        <f t="shared" ref="F3:F34" si="0">$E$1*E3</f>
        <v>3375505.9338559438</v>
      </c>
      <c r="H3" s="17"/>
    </row>
    <row r="4" spans="1:8" x14ac:dyDescent="0.25">
      <c r="A4" t="s">
        <v>2</v>
      </c>
      <c r="B4" s="7">
        <v>5970</v>
      </c>
      <c r="C4" s="3">
        <f t="shared" ref="C4:C67" si="1">B4/B$70</f>
        <v>1.5198682679000766E-3</v>
      </c>
      <c r="D4" s="3">
        <v>1.2199999999999999E-3</v>
      </c>
      <c r="E4" s="3">
        <f t="shared" ref="E4:E67" si="2">C4*C$1+D4*D$1</f>
        <v>1.4598946143200614E-3</v>
      </c>
      <c r="F4" s="10">
        <f t="shared" si="0"/>
        <v>435778.54237453832</v>
      </c>
    </row>
    <row r="5" spans="1:8" x14ac:dyDescent="0.25">
      <c r="A5" t="s">
        <v>3</v>
      </c>
      <c r="B5" s="7">
        <v>36890</v>
      </c>
      <c r="C5" s="3">
        <f t="shared" si="1"/>
        <v>9.3916148078448617E-3</v>
      </c>
      <c r="D5" s="3">
        <v>6.8399999999999997E-3</v>
      </c>
      <c r="E5" s="3">
        <f t="shared" si="2"/>
        <v>8.8812918462758891E-3</v>
      </c>
      <c r="F5" s="10">
        <f t="shared" si="0"/>
        <v>2651065.6161133531</v>
      </c>
    </row>
    <row r="6" spans="1:8" x14ac:dyDescent="0.25">
      <c r="A6" t="s">
        <v>4</v>
      </c>
      <c r="B6" s="7">
        <v>6086</v>
      </c>
      <c r="C6" s="3">
        <f t="shared" si="1"/>
        <v>1.5494000466398437E-3</v>
      </c>
      <c r="D6" s="3">
        <v>2.0699999999999998E-3</v>
      </c>
      <c r="E6" s="3">
        <f t="shared" si="2"/>
        <v>1.6535200373118748E-3</v>
      </c>
      <c r="F6" s="10">
        <f t="shared" si="0"/>
        <v>493575.73113759462</v>
      </c>
    </row>
    <row r="7" spans="1:8" x14ac:dyDescent="0.25">
      <c r="A7" t="s">
        <v>5</v>
      </c>
      <c r="B7" s="7">
        <v>91048</v>
      </c>
      <c r="C7" s="3">
        <f t="shared" si="1"/>
        <v>2.3179391299123314E-2</v>
      </c>
      <c r="D7" s="3">
        <v>2.5090000000000001E-2</v>
      </c>
      <c r="E7" s="3">
        <f t="shared" si="2"/>
        <v>2.3561513039298654E-2</v>
      </c>
      <c r="F7" s="10">
        <f t="shared" si="0"/>
        <v>7033111.6422306485</v>
      </c>
    </row>
    <row r="8" spans="1:8" x14ac:dyDescent="0.25">
      <c r="A8" t="s">
        <v>6</v>
      </c>
      <c r="B8" s="7">
        <v>338799</v>
      </c>
      <c r="C8" s="3">
        <f t="shared" si="1"/>
        <v>8.6252906079778577E-2</v>
      </c>
      <c r="D8" s="3">
        <v>9.2920000000000003E-2</v>
      </c>
      <c r="E8" s="3">
        <f t="shared" si="2"/>
        <v>8.7586324863822868E-2</v>
      </c>
      <c r="F8" s="10">
        <f t="shared" si="0"/>
        <v>26144517.971851125</v>
      </c>
    </row>
    <row r="9" spans="1:8" x14ac:dyDescent="0.25">
      <c r="A9" t="s">
        <v>7</v>
      </c>
      <c r="B9" s="7">
        <v>3383</v>
      </c>
      <c r="C9" s="3">
        <f t="shared" si="1"/>
        <v>8.6125868514337677E-4</v>
      </c>
      <c r="D9" s="3">
        <v>8.4000000000000003E-4</v>
      </c>
      <c r="E9" s="3">
        <f t="shared" si="2"/>
        <v>8.5700694811470155E-4</v>
      </c>
      <c r="F9" s="10">
        <f t="shared" si="0"/>
        <v>255816.57401223842</v>
      </c>
    </row>
    <row r="10" spans="1:8" x14ac:dyDescent="0.25">
      <c r="A10" t="s">
        <v>8</v>
      </c>
      <c r="B10" s="7">
        <v>23036</v>
      </c>
      <c r="C10" s="3">
        <f t="shared" si="1"/>
        <v>5.8646039228385542E-3</v>
      </c>
      <c r="D10" s="3">
        <v>6.0699999999999999E-3</v>
      </c>
      <c r="E10" s="3">
        <f t="shared" si="2"/>
        <v>5.9056831382708437E-3</v>
      </c>
      <c r="F10" s="10">
        <f t="shared" si="0"/>
        <v>1762846.4167738468</v>
      </c>
    </row>
    <row r="11" spans="1:8" x14ac:dyDescent="0.25">
      <c r="A11" t="s">
        <v>9</v>
      </c>
      <c r="B11" s="7">
        <v>27279</v>
      </c>
      <c r="C11" s="3">
        <f t="shared" si="1"/>
        <v>6.9448051055353757E-3</v>
      </c>
      <c r="D11" s="3">
        <v>7.0200000000000002E-3</v>
      </c>
      <c r="E11" s="3">
        <f t="shared" si="2"/>
        <v>6.9598440844283009E-3</v>
      </c>
      <c r="F11" s="10">
        <f t="shared" si="0"/>
        <v>2077513.4592018479</v>
      </c>
    </row>
    <row r="12" spans="1:8" x14ac:dyDescent="0.25">
      <c r="A12" t="s">
        <v>10</v>
      </c>
      <c r="B12" s="7">
        <v>31132</v>
      </c>
      <c r="C12" s="3">
        <f t="shared" si="1"/>
        <v>7.925718411434704E-3</v>
      </c>
      <c r="D12" s="3">
        <v>6.4200000000000004E-3</v>
      </c>
      <c r="E12" s="3">
        <f t="shared" si="2"/>
        <v>7.6245747291477642E-3</v>
      </c>
      <c r="F12" s="10">
        <f t="shared" si="0"/>
        <v>2275935.5566506074</v>
      </c>
    </row>
    <row r="13" spans="1:8" x14ac:dyDescent="0.25">
      <c r="A13" t="s">
        <v>11</v>
      </c>
      <c r="B13" s="7">
        <v>43483</v>
      </c>
      <c r="C13" s="3">
        <f t="shared" si="1"/>
        <v>1.1070089094321446E-2</v>
      </c>
      <c r="D13" s="3">
        <v>1.1089999999999999E-2</v>
      </c>
      <c r="E13" s="3">
        <f t="shared" si="2"/>
        <v>1.1074071275457157E-2</v>
      </c>
      <c r="F13" s="10">
        <f t="shared" si="0"/>
        <v>3305610.2757239612</v>
      </c>
    </row>
    <row r="14" spans="1:8" x14ac:dyDescent="0.25">
      <c r="A14" t="s">
        <v>12</v>
      </c>
      <c r="B14" s="7">
        <v>17804</v>
      </c>
      <c r="C14" s="3">
        <f t="shared" si="1"/>
        <v>4.5326188679552706E-3</v>
      </c>
      <c r="D14" s="3">
        <v>5.5199999999999997E-3</v>
      </c>
      <c r="E14" s="3">
        <f t="shared" si="2"/>
        <v>4.7300950943642162E-3</v>
      </c>
      <c r="F14" s="10">
        <f t="shared" si="0"/>
        <v>1411933.3856677185</v>
      </c>
    </row>
    <row r="15" spans="1:8" x14ac:dyDescent="0.25">
      <c r="A15" t="s">
        <v>13</v>
      </c>
      <c r="B15" s="7">
        <v>693318</v>
      </c>
      <c r="C15" s="3">
        <f t="shared" si="1"/>
        <v>0.17650787734739454</v>
      </c>
      <c r="D15" s="3">
        <v>0.18781999999999999</v>
      </c>
      <c r="E15" s="3">
        <f t="shared" si="2"/>
        <v>0.17877030187791565</v>
      </c>
      <c r="F15" s="10">
        <f t="shared" si="0"/>
        <v>53362935.110557824</v>
      </c>
    </row>
    <row r="16" spans="1:8" x14ac:dyDescent="0.25">
      <c r="A16" t="s">
        <v>14</v>
      </c>
      <c r="B16" s="7">
        <v>8038</v>
      </c>
      <c r="C16" s="3">
        <f t="shared" si="1"/>
        <v>2.0463485992262675E-3</v>
      </c>
      <c r="D16" s="3">
        <v>1.6100000000000001E-3</v>
      </c>
      <c r="E16" s="3">
        <f t="shared" si="2"/>
        <v>1.9590788793810141E-3</v>
      </c>
      <c r="F16" s="10">
        <f t="shared" si="0"/>
        <v>584785.04549523268</v>
      </c>
    </row>
    <row r="17" spans="1:6" x14ac:dyDescent="0.25">
      <c r="A17" t="s">
        <v>15</v>
      </c>
      <c r="B17" s="7">
        <v>4493</v>
      </c>
      <c r="C17" s="3">
        <f t="shared" si="1"/>
        <v>1.1438472575670091E-3</v>
      </c>
      <c r="D17" s="3">
        <v>9.5E-4</v>
      </c>
      <c r="E17" s="3">
        <f t="shared" si="2"/>
        <v>1.1050778060536074E-3</v>
      </c>
      <c r="F17" s="10">
        <f t="shared" si="0"/>
        <v>329865.72510700184</v>
      </c>
    </row>
    <row r="18" spans="1:6" x14ac:dyDescent="0.25">
      <c r="A18" t="s">
        <v>16</v>
      </c>
      <c r="B18" s="7">
        <v>205749</v>
      </c>
      <c r="C18" s="3">
        <f t="shared" si="1"/>
        <v>5.2380465033864801E-2</v>
      </c>
      <c r="D18" s="3">
        <v>5.3920000000000003E-2</v>
      </c>
      <c r="E18" s="3">
        <f t="shared" si="2"/>
        <v>5.2688372027091847E-2</v>
      </c>
      <c r="F18" s="10">
        <f t="shared" si="0"/>
        <v>15727479.050086915</v>
      </c>
    </row>
    <row r="19" spans="1:6" x14ac:dyDescent="0.25">
      <c r="A19" t="s">
        <v>17</v>
      </c>
      <c r="B19" s="7">
        <v>67695</v>
      </c>
      <c r="C19" s="3">
        <f t="shared" si="1"/>
        <v>1.7234084153349361E-2</v>
      </c>
      <c r="D19" s="3">
        <v>1.6650000000000002E-2</v>
      </c>
      <c r="E19" s="3">
        <f t="shared" si="2"/>
        <v>1.7117267322679489E-2</v>
      </c>
      <c r="F19" s="10">
        <f t="shared" si="0"/>
        <v>5109504.2958198274</v>
      </c>
    </row>
    <row r="20" spans="1:6" x14ac:dyDescent="0.25">
      <c r="A20" t="s">
        <v>18</v>
      </c>
      <c r="B20" s="7">
        <v>16622</v>
      </c>
      <c r="C20" s="3">
        <f t="shared" si="1"/>
        <v>4.2317002259690244E-3</v>
      </c>
      <c r="D20" s="3">
        <v>4.13E-3</v>
      </c>
      <c r="E20" s="3">
        <f t="shared" si="2"/>
        <v>4.2113601807752202E-3</v>
      </c>
      <c r="F20" s="10">
        <f t="shared" si="0"/>
        <v>1257091.0139614032</v>
      </c>
    </row>
    <row r="21" spans="1:6" x14ac:dyDescent="0.25">
      <c r="A21" t="s">
        <v>19</v>
      </c>
      <c r="B21" s="7">
        <v>2429</v>
      </c>
      <c r="C21" s="3">
        <f t="shared" si="1"/>
        <v>6.1838526343874147E-4</v>
      </c>
      <c r="D21" s="3">
        <v>6.8000000000000005E-4</v>
      </c>
      <c r="E21" s="3">
        <f t="shared" si="2"/>
        <v>6.3070821075099327E-4</v>
      </c>
      <c r="F21" s="10">
        <f t="shared" si="0"/>
        <v>188266.4009091715</v>
      </c>
    </row>
    <row r="22" spans="1:6" x14ac:dyDescent="0.25">
      <c r="A22" t="s">
        <v>20</v>
      </c>
      <c r="B22" s="7">
        <v>12622</v>
      </c>
      <c r="C22" s="3">
        <f t="shared" si="1"/>
        <v>3.2133630280460246E-3</v>
      </c>
      <c r="D22" s="3">
        <v>2.3700000000000001E-3</v>
      </c>
      <c r="E22" s="3">
        <f t="shared" si="2"/>
        <v>3.04469042243682E-3</v>
      </c>
      <c r="F22" s="10">
        <f t="shared" si="0"/>
        <v>908840.09109739074</v>
      </c>
    </row>
    <row r="23" spans="1:6" x14ac:dyDescent="0.25">
      <c r="A23" t="s">
        <v>21</v>
      </c>
      <c r="B23" s="7">
        <v>3869</v>
      </c>
      <c r="C23" s="3">
        <f t="shared" si="1"/>
        <v>9.8498665469102121E-4</v>
      </c>
      <c r="D23" s="3">
        <v>7.2999999999999996E-4</v>
      </c>
      <c r="E23" s="3">
        <f t="shared" si="2"/>
        <v>9.3398932375281696E-4</v>
      </c>
      <c r="F23" s="10">
        <f t="shared" si="0"/>
        <v>278795.81314021588</v>
      </c>
    </row>
    <row r="24" spans="1:6" x14ac:dyDescent="0.25">
      <c r="A24" t="s">
        <v>22</v>
      </c>
      <c r="B24" s="7">
        <v>881</v>
      </c>
      <c r="C24" s="3">
        <f t="shared" si="1"/>
        <v>2.2428876784254064E-4</v>
      </c>
      <c r="D24" s="3">
        <v>5.6999999999999998E-4</v>
      </c>
      <c r="E24" s="3">
        <f t="shared" si="2"/>
        <v>2.9343101427403251E-4</v>
      </c>
      <c r="F24" s="10">
        <f t="shared" si="0"/>
        <v>87589.157760798698</v>
      </c>
    </row>
    <row r="25" spans="1:6" x14ac:dyDescent="0.25">
      <c r="A25" t="s">
        <v>23</v>
      </c>
      <c r="B25" s="7">
        <v>2615</v>
      </c>
      <c r="C25" s="3">
        <f t="shared" si="1"/>
        <v>6.6573794314216085E-4</v>
      </c>
      <c r="D25" s="3">
        <v>9.3000000000000005E-4</v>
      </c>
      <c r="E25" s="3">
        <f t="shared" si="2"/>
        <v>7.1859035451372877E-4</v>
      </c>
      <c r="F25" s="10">
        <f t="shared" si="0"/>
        <v>214499.22082234803</v>
      </c>
    </row>
    <row r="26" spans="1:6" x14ac:dyDescent="0.25">
      <c r="A26" t="s">
        <v>24</v>
      </c>
      <c r="B26" s="7">
        <v>3783</v>
      </c>
      <c r="C26" s="3">
        <f t="shared" si="1"/>
        <v>9.6309240493567671E-4</v>
      </c>
      <c r="D26" s="3">
        <v>8.5999999999999998E-4</v>
      </c>
      <c r="E26" s="3">
        <f t="shared" si="2"/>
        <v>9.4247392394854147E-4</v>
      </c>
      <c r="F26" s="10">
        <f t="shared" si="0"/>
        <v>281328.4662986396</v>
      </c>
    </row>
    <row r="27" spans="1:6" x14ac:dyDescent="0.25">
      <c r="A27" t="s">
        <v>25</v>
      </c>
      <c r="B27" s="7">
        <v>7764</v>
      </c>
      <c r="C27" s="3">
        <f t="shared" si="1"/>
        <v>1.9765925011685421E-3</v>
      </c>
      <c r="D27" s="3">
        <v>1.33E-3</v>
      </c>
      <c r="E27" s="3">
        <f t="shared" si="2"/>
        <v>1.8472740009348337E-3</v>
      </c>
      <c r="F27" s="10">
        <f t="shared" si="0"/>
        <v>551411.28927904787</v>
      </c>
    </row>
    <row r="28" spans="1:6" x14ac:dyDescent="0.25">
      <c r="A28" t="s">
        <v>26</v>
      </c>
      <c r="B28" s="7">
        <v>13720</v>
      </c>
      <c r="C28" s="3">
        <f t="shared" si="1"/>
        <v>3.4928965888758883E-3</v>
      </c>
      <c r="D28" s="3">
        <v>1.97E-3</v>
      </c>
      <c r="E28" s="3">
        <f t="shared" si="2"/>
        <v>3.1883172711007109E-3</v>
      </c>
      <c r="F28" s="10">
        <f t="shared" si="0"/>
        <v>951712.70542356221</v>
      </c>
    </row>
    <row r="29" spans="1:6" x14ac:dyDescent="0.25">
      <c r="A29" t="s">
        <v>27</v>
      </c>
      <c r="B29" s="7">
        <v>37674</v>
      </c>
      <c r="C29" s="3">
        <f t="shared" si="1"/>
        <v>9.5912088986377705E-3</v>
      </c>
      <c r="D29" s="3">
        <v>7.1999999999999998E-3</v>
      </c>
      <c r="E29" s="3">
        <f t="shared" si="2"/>
        <v>9.1129671189102163E-3</v>
      </c>
      <c r="F29" s="10">
        <f t="shared" si="0"/>
        <v>2720220.6849946994</v>
      </c>
    </row>
    <row r="30" spans="1:6" x14ac:dyDescent="0.25">
      <c r="A30" t="s">
        <v>28</v>
      </c>
      <c r="B30" s="7">
        <v>21953</v>
      </c>
      <c r="C30" s="3">
        <f t="shared" si="1"/>
        <v>5.5888891265009014E-3</v>
      </c>
      <c r="D30" s="3">
        <v>4.8300000000000001E-3</v>
      </c>
      <c r="E30" s="3">
        <f t="shared" si="2"/>
        <v>5.4371113012007212E-3</v>
      </c>
      <c r="F30" s="10">
        <f t="shared" si="0"/>
        <v>1622977.7234084152</v>
      </c>
    </row>
    <row r="31" spans="1:6" x14ac:dyDescent="0.25">
      <c r="A31" t="s">
        <v>29</v>
      </c>
      <c r="B31" s="7">
        <v>286174</v>
      </c>
      <c r="C31" s="3">
        <f t="shared" si="1"/>
        <v>7.2855407319604118E-2</v>
      </c>
      <c r="D31" s="3">
        <v>6.905E-2</v>
      </c>
      <c r="E31" s="3">
        <f t="shared" si="2"/>
        <v>7.2094325855683303E-2</v>
      </c>
      <c r="F31" s="10">
        <f t="shared" si="0"/>
        <v>21520156.267921466</v>
      </c>
    </row>
    <row r="32" spans="1:6" x14ac:dyDescent="0.25">
      <c r="A32" t="s">
        <v>30</v>
      </c>
      <c r="B32" s="7">
        <v>4922</v>
      </c>
      <c r="C32" s="3">
        <f t="shared" si="1"/>
        <v>1.2530639220442509E-3</v>
      </c>
      <c r="D32" s="3">
        <v>1E-3</v>
      </c>
      <c r="E32" s="3">
        <f t="shared" si="2"/>
        <v>1.2024511376354009E-3</v>
      </c>
      <c r="F32" s="10">
        <f t="shared" si="0"/>
        <v>358931.66458416719</v>
      </c>
    </row>
    <row r="33" spans="1:6" x14ac:dyDescent="0.25">
      <c r="A33" t="s">
        <v>31</v>
      </c>
      <c r="B33" s="7">
        <v>23315</v>
      </c>
      <c r="C33" s="3">
        <f t="shared" si="1"/>
        <v>5.9356329423936828E-3</v>
      </c>
      <c r="D33" s="3">
        <v>3.8400000000000001E-3</v>
      </c>
      <c r="E33" s="3">
        <f t="shared" si="2"/>
        <v>5.5165063539149468E-3</v>
      </c>
      <c r="F33" s="10">
        <f t="shared" si="0"/>
        <v>1646677.1466436116</v>
      </c>
    </row>
    <row r="34" spans="1:6" x14ac:dyDescent="0.25">
      <c r="A34" t="s">
        <v>32</v>
      </c>
      <c r="B34" s="7">
        <v>11382</v>
      </c>
      <c r="C34" s="3">
        <f t="shared" si="1"/>
        <v>2.8976784966898948E-3</v>
      </c>
      <c r="D34" s="3">
        <v>2.3900000000000002E-3</v>
      </c>
      <c r="E34" s="3">
        <f t="shared" si="2"/>
        <v>2.796142797351916E-3</v>
      </c>
      <c r="F34" s="10">
        <f t="shared" si="0"/>
        <v>834648.62500954687</v>
      </c>
    </row>
    <row r="35" spans="1:6" x14ac:dyDescent="0.25">
      <c r="A35" t="s">
        <v>33</v>
      </c>
      <c r="B35" s="7">
        <v>2799</v>
      </c>
      <c r="C35" s="3">
        <f t="shared" si="1"/>
        <v>7.1258145424661884E-4</v>
      </c>
      <c r="D35" s="3">
        <v>8.3000000000000001E-4</v>
      </c>
      <c r="E35" s="3">
        <f t="shared" si="2"/>
        <v>7.3606516339729509E-4</v>
      </c>
      <c r="F35" s="10">
        <f t="shared" ref="F35:F66" si="3">$E$1*E35</f>
        <v>219715.45127409257</v>
      </c>
    </row>
    <row r="36" spans="1:6" x14ac:dyDescent="0.25">
      <c r="A36" t="s">
        <v>34</v>
      </c>
      <c r="B36" s="7">
        <v>1475</v>
      </c>
      <c r="C36" s="3">
        <f t="shared" si="1"/>
        <v>3.7551184173410606E-4</v>
      </c>
      <c r="D36" s="3">
        <v>1.6000000000000001E-4</v>
      </c>
      <c r="E36" s="3">
        <f t="shared" si="2"/>
        <v>3.3240947338728487E-4</v>
      </c>
      <c r="F36" s="10">
        <f t="shared" si="3"/>
        <v>99224.227806104536</v>
      </c>
    </row>
    <row r="37" spans="1:6" x14ac:dyDescent="0.25">
      <c r="A37" t="s">
        <v>35</v>
      </c>
      <c r="B37" s="7">
        <v>58803</v>
      </c>
      <c r="C37" s="3">
        <f t="shared" si="1"/>
        <v>1.4970320562366534E-2</v>
      </c>
      <c r="D37" s="3">
        <v>1.4760000000000001E-2</v>
      </c>
      <c r="E37" s="3">
        <f t="shared" si="2"/>
        <v>1.4928256449893228E-2</v>
      </c>
      <c r="F37" s="10">
        <f t="shared" si="3"/>
        <v>4456084.550293128</v>
      </c>
    </row>
    <row r="38" spans="1:6" x14ac:dyDescent="0.25">
      <c r="A38" t="s">
        <v>36</v>
      </c>
      <c r="B38" s="7">
        <v>120281</v>
      </c>
      <c r="C38" s="3">
        <f t="shared" si="1"/>
        <v>3.0621654125844073E-2</v>
      </c>
      <c r="D38" s="3">
        <v>2.6509999999999999E-2</v>
      </c>
      <c r="E38" s="3">
        <f t="shared" si="2"/>
        <v>2.9799323300675262E-2</v>
      </c>
      <c r="F38" s="10">
        <f t="shared" si="3"/>
        <v>8895098.0052515659</v>
      </c>
    </row>
    <row r="39" spans="1:6" x14ac:dyDescent="0.25">
      <c r="A39" t="s">
        <v>37</v>
      </c>
      <c r="B39" s="7">
        <v>41124</v>
      </c>
      <c r="C39" s="3">
        <f t="shared" si="1"/>
        <v>1.0469524731846357E-2</v>
      </c>
      <c r="D39" s="3">
        <v>8.9899999999999997E-3</v>
      </c>
      <c r="E39" s="3">
        <f t="shared" si="2"/>
        <v>1.0173619785477084E-2</v>
      </c>
      <c r="F39" s="10">
        <f t="shared" si="3"/>
        <v>3036825.5059649097</v>
      </c>
    </row>
    <row r="40" spans="1:6" x14ac:dyDescent="0.25">
      <c r="A40" t="s">
        <v>38</v>
      </c>
      <c r="B40" s="7">
        <v>9554</v>
      </c>
      <c r="C40" s="3">
        <f t="shared" si="1"/>
        <v>2.4322983972390843E-3</v>
      </c>
      <c r="D40" s="3">
        <v>2.5100000000000001E-3</v>
      </c>
      <c r="E40" s="3">
        <f t="shared" si="2"/>
        <v>2.4478387177912673E-3</v>
      </c>
      <c r="F40" s="10">
        <f t="shared" si="3"/>
        <v>730679.85726069333</v>
      </c>
    </row>
    <row r="41" spans="1:6" x14ac:dyDescent="0.25">
      <c r="A41" t="s">
        <v>39</v>
      </c>
      <c r="B41" s="7">
        <v>1637</v>
      </c>
      <c r="C41" s="3">
        <f t="shared" si="1"/>
        <v>4.1675449824998752E-4</v>
      </c>
      <c r="D41" s="3">
        <v>4.6999999999999999E-4</v>
      </c>
      <c r="E41" s="3">
        <f t="shared" si="2"/>
        <v>4.2740359859999002E-4</v>
      </c>
      <c r="F41" s="10">
        <f t="shared" si="3"/>
        <v>127579.97418209702</v>
      </c>
    </row>
    <row r="42" spans="1:6" x14ac:dyDescent="0.25">
      <c r="A42" t="s">
        <v>40</v>
      </c>
      <c r="B42" s="7">
        <v>4777</v>
      </c>
      <c r="C42" s="3">
        <f t="shared" si="1"/>
        <v>1.2161491986195422E-3</v>
      </c>
      <c r="D42" s="3">
        <v>1E-3</v>
      </c>
      <c r="E42" s="3">
        <f t="shared" si="2"/>
        <v>1.1729193588956338E-3</v>
      </c>
      <c r="F42" s="10">
        <f t="shared" si="3"/>
        <v>350116.42863034672</v>
      </c>
    </row>
    <row r="43" spans="1:6" x14ac:dyDescent="0.25">
      <c r="A43" t="s">
        <v>41</v>
      </c>
      <c r="B43" s="7">
        <v>55232</v>
      </c>
      <c r="C43" s="3">
        <f t="shared" si="1"/>
        <v>1.4061200028920777E-2</v>
      </c>
      <c r="D43" s="3">
        <v>1.6469999999999999E-2</v>
      </c>
      <c r="E43" s="3">
        <f t="shared" si="2"/>
        <v>1.4542960023136622E-2</v>
      </c>
      <c r="F43" s="10">
        <f t="shared" si="3"/>
        <v>4341073.5669062817</v>
      </c>
    </row>
    <row r="44" spans="1:6" x14ac:dyDescent="0.25">
      <c r="A44" t="s">
        <v>42</v>
      </c>
      <c r="B44" s="7">
        <v>76195</v>
      </c>
      <c r="C44" s="3">
        <f t="shared" si="1"/>
        <v>1.9398050698935736E-2</v>
      </c>
      <c r="D44" s="3">
        <v>1.6879999999999999E-2</v>
      </c>
      <c r="E44" s="3">
        <f t="shared" si="2"/>
        <v>1.889444055914859E-2</v>
      </c>
      <c r="F44" s="10">
        <f t="shared" si="3"/>
        <v>5639990.5069058547</v>
      </c>
    </row>
    <row r="45" spans="1:6" x14ac:dyDescent="0.25">
      <c r="A45" t="s">
        <v>43</v>
      </c>
      <c r="B45" s="7">
        <v>18070</v>
      </c>
      <c r="C45" s="3">
        <f t="shared" si="1"/>
        <v>4.6003382916171504E-3</v>
      </c>
      <c r="D45" s="3">
        <v>4.4999999999999997E-3</v>
      </c>
      <c r="E45" s="3">
        <f t="shared" si="2"/>
        <v>4.5802706332937204E-3</v>
      </c>
      <c r="F45" s="10">
        <f t="shared" si="3"/>
        <v>1367210.7840381756</v>
      </c>
    </row>
    <row r="46" spans="1:6" x14ac:dyDescent="0.25">
      <c r="A46" t="s">
        <v>44</v>
      </c>
      <c r="B46" s="7">
        <v>8592</v>
      </c>
      <c r="C46" s="3">
        <f t="shared" si="1"/>
        <v>2.1873883011386029E-3</v>
      </c>
      <c r="D46" s="3">
        <v>3.13E-3</v>
      </c>
      <c r="E46" s="3">
        <f t="shared" si="2"/>
        <v>2.3759106409108827E-3</v>
      </c>
      <c r="F46" s="10">
        <f t="shared" si="3"/>
        <v>709209.32631189853</v>
      </c>
    </row>
    <row r="47" spans="1:6" x14ac:dyDescent="0.25">
      <c r="A47" t="s">
        <v>45</v>
      </c>
      <c r="B47" s="7">
        <v>11294</v>
      </c>
      <c r="C47" s="3">
        <f t="shared" si="1"/>
        <v>2.8752750783355889E-3</v>
      </c>
      <c r="D47" s="3">
        <v>2.5400000000000002E-3</v>
      </c>
      <c r="E47" s="3">
        <f t="shared" si="2"/>
        <v>2.8082200626684713E-3</v>
      </c>
      <c r="F47" s="10">
        <f t="shared" si="3"/>
        <v>838253.68870653864</v>
      </c>
    </row>
    <row r="48" spans="1:6" x14ac:dyDescent="0.25">
      <c r="A48" t="s">
        <v>46</v>
      </c>
      <c r="B48" s="7">
        <v>29682</v>
      </c>
      <c r="C48" s="3">
        <f t="shared" si="1"/>
        <v>7.5565711771876177E-3</v>
      </c>
      <c r="D48" s="3">
        <v>6.28E-3</v>
      </c>
      <c r="E48" s="3">
        <f t="shared" si="2"/>
        <v>7.3012569417500945E-3</v>
      </c>
      <c r="F48" s="10">
        <f t="shared" si="3"/>
        <v>2179425.1971124033</v>
      </c>
    </row>
    <row r="49" spans="1:6" x14ac:dyDescent="0.25">
      <c r="A49" t="s">
        <v>47</v>
      </c>
      <c r="B49" s="7">
        <v>11059</v>
      </c>
      <c r="C49" s="3">
        <f t="shared" si="1"/>
        <v>2.8154477679576129E-3</v>
      </c>
      <c r="D49" s="3">
        <v>2.2699999999999999E-3</v>
      </c>
      <c r="E49" s="3">
        <f t="shared" si="2"/>
        <v>2.7063582143660903E-3</v>
      </c>
      <c r="F49" s="10">
        <f t="shared" si="3"/>
        <v>807847.92698827793</v>
      </c>
    </row>
    <row r="50" spans="1:6" x14ac:dyDescent="0.25">
      <c r="A50" t="s">
        <v>48</v>
      </c>
      <c r="B50" s="7">
        <v>268357</v>
      </c>
      <c r="C50" s="3">
        <f t="shared" si="1"/>
        <v>6.8319478855755594E-2</v>
      </c>
      <c r="D50" s="3">
        <v>6.6650000000000001E-2</v>
      </c>
      <c r="E50" s="3">
        <f t="shared" si="2"/>
        <v>6.7985583084604478E-2</v>
      </c>
      <c r="F50" s="10">
        <f t="shared" si="3"/>
        <v>20293696.550754435</v>
      </c>
    </row>
    <row r="51" spans="1:6" x14ac:dyDescent="0.25">
      <c r="A51" t="s">
        <v>49</v>
      </c>
      <c r="B51" s="7">
        <v>98245</v>
      </c>
      <c r="C51" s="3">
        <f t="shared" si="1"/>
        <v>2.5011634502486269E-2</v>
      </c>
      <c r="D51" s="3">
        <v>1.4919999999999999E-2</v>
      </c>
      <c r="E51" s="3">
        <f t="shared" si="2"/>
        <v>2.2993307601989019E-2</v>
      </c>
      <c r="F51" s="10">
        <f t="shared" si="3"/>
        <v>6863502.3191937217</v>
      </c>
    </row>
    <row r="52" spans="1:6" x14ac:dyDescent="0.25">
      <c r="A52" t="s">
        <v>50</v>
      </c>
      <c r="B52" s="7">
        <v>225767</v>
      </c>
      <c r="C52" s="3">
        <f t="shared" si="1"/>
        <v>5.7476733540870455E-2</v>
      </c>
      <c r="D52" s="3">
        <v>5.9859999999999997E-2</v>
      </c>
      <c r="E52" s="3">
        <f t="shared" si="2"/>
        <v>5.7953386832696366E-2</v>
      </c>
      <c r="F52" s="10">
        <f t="shared" si="3"/>
        <v>17299085.969559867</v>
      </c>
    </row>
    <row r="53" spans="1:6" x14ac:dyDescent="0.25">
      <c r="A53" t="s">
        <v>51</v>
      </c>
      <c r="B53" s="7">
        <v>92868</v>
      </c>
      <c r="C53" s="3">
        <f t="shared" si="1"/>
        <v>2.3642734724178278E-2</v>
      </c>
      <c r="D53" s="3">
        <v>2.256E-2</v>
      </c>
      <c r="E53" s="3">
        <f t="shared" si="2"/>
        <v>2.3426187779342626E-2</v>
      </c>
      <c r="F53" s="10">
        <f t="shared" si="3"/>
        <v>6992717.0521337744</v>
      </c>
    </row>
    <row r="54" spans="1:6" x14ac:dyDescent="0.25">
      <c r="A54" t="s">
        <v>52</v>
      </c>
      <c r="B54" s="7">
        <v>150151</v>
      </c>
      <c r="C54" s="3">
        <f t="shared" si="1"/>
        <v>3.8226087151334076E-2</v>
      </c>
      <c r="D54" s="3">
        <v>6.2390000000000001E-2</v>
      </c>
      <c r="E54" s="3">
        <f t="shared" si="2"/>
        <v>4.3058869721067261E-2</v>
      </c>
      <c r="F54" s="10">
        <f t="shared" si="3"/>
        <v>12853072.611738577</v>
      </c>
    </row>
    <row r="55" spans="1:6" x14ac:dyDescent="0.25">
      <c r="A55" t="s">
        <v>53</v>
      </c>
      <c r="B55" s="7">
        <v>160470</v>
      </c>
      <c r="C55" s="3">
        <f t="shared" si="1"/>
        <v>4.0853142537675934E-2</v>
      </c>
      <c r="D55" s="3">
        <v>3.4419999999999999E-2</v>
      </c>
      <c r="E55" s="3">
        <f t="shared" si="2"/>
        <v>3.9566514030140748E-2</v>
      </c>
      <c r="F55" s="10">
        <f t="shared" si="3"/>
        <v>11810604.437997013</v>
      </c>
    </row>
    <row r="56" spans="1:6" x14ac:dyDescent="0.25">
      <c r="A56" t="s">
        <v>54</v>
      </c>
      <c r="B56" s="7">
        <v>22189</v>
      </c>
      <c r="C56" s="3">
        <f t="shared" si="1"/>
        <v>5.6489710211783586E-3</v>
      </c>
      <c r="D56" s="3">
        <v>5.1000000000000004E-3</v>
      </c>
      <c r="E56" s="3">
        <f t="shared" si="2"/>
        <v>5.5391768169426869E-3</v>
      </c>
      <c r="F56" s="10">
        <f t="shared" si="3"/>
        <v>1653444.279857392</v>
      </c>
    </row>
    <row r="57" spans="1:6" x14ac:dyDescent="0.25">
      <c r="A57" t="s">
        <v>55</v>
      </c>
      <c r="B57" s="7">
        <v>19939</v>
      </c>
      <c r="C57" s="3">
        <f t="shared" si="1"/>
        <v>5.0761563473466715E-3</v>
      </c>
      <c r="D57" s="3">
        <v>4.47E-3</v>
      </c>
      <c r="E57" s="3">
        <f t="shared" si="2"/>
        <v>4.9549250778773372E-3</v>
      </c>
      <c r="F57" s="10">
        <f t="shared" si="3"/>
        <v>1479045.1357463852</v>
      </c>
    </row>
    <row r="58" spans="1:6" x14ac:dyDescent="0.25">
      <c r="A58" t="s">
        <v>56</v>
      </c>
      <c r="B58" s="7">
        <v>62854</v>
      </c>
      <c r="C58" s="3">
        <f t="shared" si="1"/>
        <v>1.6001641559563053E-2</v>
      </c>
      <c r="D58" s="3">
        <v>1.137E-2</v>
      </c>
      <c r="E58" s="3">
        <f t="shared" si="2"/>
        <v>1.5075313247650443E-2</v>
      </c>
      <c r="F58" s="10">
        <f t="shared" si="3"/>
        <v>4499981.0044236574</v>
      </c>
    </row>
    <row r="59" spans="1:6" x14ac:dyDescent="0.25">
      <c r="A59" t="s">
        <v>57</v>
      </c>
      <c r="B59" s="7">
        <v>24019</v>
      </c>
      <c r="C59" s="3">
        <f t="shared" si="1"/>
        <v>6.1148602892281308E-3</v>
      </c>
      <c r="D59" s="3">
        <v>8.1700000000000002E-3</v>
      </c>
      <c r="E59" s="3">
        <f t="shared" si="2"/>
        <v>6.5258882313825048E-3</v>
      </c>
      <c r="F59" s="10">
        <f t="shared" si="3"/>
        <v>1947977.6370676777</v>
      </c>
    </row>
    <row r="60" spans="1:6" x14ac:dyDescent="0.25">
      <c r="A60" t="s">
        <v>58</v>
      </c>
      <c r="B60" s="7">
        <v>45473</v>
      </c>
      <c r="C60" s="3">
        <f t="shared" si="1"/>
        <v>1.1576711850288138E-2</v>
      </c>
      <c r="D60" s="3">
        <v>1.0529999999999999E-2</v>
      </c>
      <c r="E60" s="3">
        <f t="shared" si="2"/>
        <v>1.1367369480230512E-2</v>
      </c>
      <c r="F60" s="10">
        <f t="shared" si="3"/>
        <v>3393159.7898488077</v>
      </c>
    </row>
    <row r="61" spans="1:6" x14ac:dyDescent="0.25">
      <c r="A61" t="s">
        <v>59</v>
      </c>
      <c r="B61" s="7">
        <v>58844</v>
      </c>
      <c r="C61" s="3">
        <f t="shared" si="1"/>
        <v>1.4980758518645245E-2</v>
      </c>
      <c r="D61" s="3">
        <v>1.528E-2</v>
      </c>
      <c r="E61" s="3">
        <f t="shared" si="2"/>
        <v>1.5040606814916197E-2</v>
      </c>
      <c r="F61" s="10">
        <f t="shared" si="3"/>
        <v>4489621.1342524849</v>
      </c>
    </row>
    <row r="62" spans="1:6" x14ac:dyDescent="0.25">
      <c r="A62" t="s">
        <v>60</v>
      </c>
      <c r="B62" s="7">
        <v>10988</v>
      </c>
      <c r="C62" s="3">
        <f t="shared" si="1"/>
        <v>2.7973722826944796E-3</v>
      </c>
      <c r="D62" s="3">
        <v>2.66E-3</v>
      </c>
      <c r="E62" s="3">
        <f t="shared" si="2"/>
        <v>2.7698978261555835E-3</v>
      </c>
      <c r="F62" s="10">
        <f t="shared" si="3"/>
        <v>826814.50110744173</v>
      </c>
    </row>
    <row r="63" spans="1:6" x14ac:dyDescent="0.25">
      <c r="A63" t="s">
        <v>61</v>
      </c>
      <c r="B63" s="7">
        <v>11415</v>
      </c>
      <c r="C63" s="3">
        <f t="shared" si="1"/>
        <v>2.9060797785727599E-3</v>
      </c>
      <c r="D63" s="3">
        <v>2.81E-3</v>
      </c>
      <c r="E63" s="3">
        <f t="shared" si="2"/>
        <v>2.8868638228582081E-3</v>
      </c>
      <c r="F63" s="10">
        <f t="shared" si="3"/>
        <v>861728.85112317512</v>
      </c>
    </row>
    <row r="64" spans="1:6" x14ac:dyDescent="0.25">
      <c r="A64" t="s">
        <v>62</v>
      </c>
      <c r="B64" s="7">
        <v>5314</v>
      </c>
      <c r="C64" s="3">
        <f t="shared" si="1"/>
        <v>1.3528609674407048E-3</v>
      </c>
      <c r="D64" s="3">
        <v>8.9999999999999998E-4</v>
      </c>
      <c r="E64" s="3">
        <f t="shared" si="2"/>
        <v>1.262288773952564E-3</v>
      </c>
      <c r="F64" s="10">
        <f t="shared" si="3"/>
        <v>376793.19902484037</v>
      </c>
    </row>
    <row r="65" spans="1:6" x14ac:dyDescent="0.25">
      <c r="A65" t="s">
        <v>63</v>
      </c>
      <c r="B65" s="7">
        <v>2690</v>
      </c>
      <c r="C65" s="3">
        <f t="shared" si="1"/>
        <v>6.8483176560321711E-4</v>
      </c>
      <c r="D65" s="3">
        <v>7.6999999999999996E-4</v>
      </c>
      <c r="E65" s="3">
        <f t="shared" si="2"/>
        <v>7.0186541248257379E-4</v>
      </c>
      <c r="F65" s="10">
        <f t="shared" si="3"/>
        <v>209506.82562604829</v>
      </c>
    </row>
    <row r="66" spans="1:6" x14ac:dyDescent="0.25">
      <c r="A66" t="s">
        <v>64</v>
      </c>
      <c r="B66" s="7">
        <v>101345</v>
      </c>
      <c r="C66" s="3">
        <f t="shared" si="1"/>
        <v>2.5800845830876596E-2</v>
      </c>
      <c r="D66" s="3">
        <v>2.3779999999999999E-2</v>
      </c>
      <c r="E66" s="3">
        <f t="shared" si="2"/>
        <v>2.5396676664701277E-2</v>
      </c>
      <c r="F66" s="10">
        <f t="shared" si="3"/>
        <v>7580907.9844133314</v>
      </c>
    </row>
    <row r="67" spans="1:6" x14ac:dyDescent="0.25">
      <c r="A67" t="s">
        <v>65</v>
      </c>
      <c r="B67" s="7">
        <v>4341</v>
      </c>
      <c r="C67" s="3">
        <f t="shared" si="1"/>
        <v>1.1051504440459351E-3</v>
      </c>
      <c r="D67" s="3">
        <v>9.5E-4</v>
      </c>
      <c r="E67" s="3">
        <f t="shared" si="2"/>
        <v>1.074120355236748E-3</v>
      </c>
      <c r="F67" s="10">
        <f t="shared" ref="F67:F69" si="4">$E$1*E67</f>
        <v>320624.9260381693</v>
      </c>
    </row>
    <row r="68" spans="1:6" x14ac:dyDescent="0.25">
      <c r="A68" t="s">
        <v>66</v>
      </c>
      <c r="B68" s="7">
        <v>10531</v>
      </c>
      <c r="C68" s="3">
        <f t="shared" ref="C68:C69" si="5">B68/B$70</f>
        <v>2.6810272578317767E-3</v>
      </c>
      <c r="D68" s="3">
        <v>1.89E-3</v>
      </c>
      <c r="E68" s="3">
        <f t="shared" ref="E68:E69" si="6">C68*C$1+D68*D$1</f>
        <v>2.5228218062654214E-3</v>
      </c>
      <c r="F68" s="10">
        <f t="shared" si="4"/>
        <v>753062.30917022831</v>
      </c>
    </row>
    <row r="69" spans="1:6" x14ac:dyDescent="0.25">
      <c r="A69" s="1" t="s">
        <v>67</v>
      </c>
      <c r="B69" s="8">
        <v>5944</v>
      </c>
      <c r="C69" s="4">
        <f t="shared" si="5"/>
        <v>1.5132490761135772E-3</v>
      </c>
      <c r="D69" s="4">
        <v>1.24E-3</v>
      </c>
      <c r="E69" s="3">
        <f t="shared" si="6"/>
        <v>1.4585992608908617E-3</v>
      </c>
      <c r="F69" s="10">
        <f t="shared" si="4"/>
        <v>435391.8793759222</v>
      </c>
    </row>
    <row r="70" spans="1:6" x14ac:dyDescent="0.25">
      <c r="A70" s="1" t="s">
        <v>68</v>
      </c>
      <c r="B70" s="8">
        <f>SUM(B3:B69)</f>
        <v>3927972</v>
      </c>
      <c r="C70" s="4">
        <f>SUM(C3:C69)</f>
        <v>1.0000000000000002</v>
      </c>
      <c r="D70" s="4">
        <f>SUM(D3:D69)</f>
        <v>1</v>
      </c>
      <c r="E70" s="12">
        <f>SUM(E3:E69)</f>
        <v>1</v>
      </c>
      <c r="F70" s="33">
        <f>SUM(F3:F69)</f>
        <v>298500000</v>
      </c>
    </row>
  </sheetData>
  <mergeCells count="2">
    <mergeCell ref="A1:B1"/>
    <mergeCell ref="E1:F1"/>
  </mergeCells>
  <conditionalFormatting sqref="A3:A69">
    <cfRule type="expression" dxfId="35" priority="6">
      <formula>MOD(ROW(),2)</formula>
    </cfRule>
  </conditionalFormatting>
  <conditionalFormatting sqref="D3:D69">
    <cfRule type="expression" dxfId="34" priority="5">
      <formula>MOD(ROW(),2)</formula>
    </cfRule>
  </conditionalFormatting>
  <conditionalFormatting sqref="B3:B69">
    <cfRule type="expression" dxfId="33" priority="4">
      <formula>MOD(ROW(),2)</formula>
    </cfRule>
  </conditionalFormatting>
  <conditionalFormatting sqref="C3:C69">
    <cfRule type="expression" dxfId="32" priority="3">
      <formula>MOD(ROW(),2)</formula>
    </cfRule>
  </conditionalFormatting>
  <conditionalFormatting sqref="F3:F69">
    <cfRule type="expression" dxfId="31" priority="2">
      <formula>MOD(ROW(),2)</formula>
    </cfRule>
  </conditionalFormatting>
  <conditionalFormatting sqref="E3:E69">
    <cfRule type="expression" dxfId="30" priority="1">
      <formula>MOD(ROW(),2)</formula>
    </cfRule>
  </conditionalFormatting>
  <pageMargins left="0.7" right="0.7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2012-2025</vt:lpstr>
      <vt:lpstr>2025-26</vt:lpstr>
      <vt:lpstr>2024-25</vt:lpstr>
      <vt:lpstr>2023-24</vt:lpstr>
      <vt:lpstr>2022-23</vt:lpstr>
      <vt:lpstr>2021-22</vt:lpstr>
      <vt:lpstr>2020-21</vt:lpstr>
      <vt:lpstr>2019-20</vt:lpstr>
      <vt:lpstr>2018-19</vt:lpstr>
      <vt:lpstr>2017-18</vt:lpstr>
      <vt:lpstr>2016-17</vt:lpstr>
      <vt:lpstr>2015-16</vt:lpstr>
      <vt:lpstr>2014-15</vt:lpstr>
      <vt:lpstr>2013-14</vt:lpstr>
      <vt:lpstr>2012-13</vt:lpstr>
      <vt:lpstr>SSEC Medicaid Expenditures</vt:lpstr>
      <vt:lpstr>'2012-2025'!Print_Area</vt:lpstr>
      <vt:lpstr>'2012-13'!Print_Titles</vt:lpstr>
      <vt:lpstr>'2012-2025'!Print_Titles</vt:lpstr>
      <vt:lpstr>'2013-14'!Print_Titles</vt:lpstr>
      <vt:lpstr>'2014-15'!Print_Titles</vt:lpstr>
      <vt:lpstr>'2015-16'!Print_Titles</vt:lpstr>
      <vt:lpstr>'2016-17'!Print_Titles</vt:lpstr>
      <vt:lpstr>'2017-18'!Print_Titles</vt:lpstr>
      <vt:lpstr>'2018-19'!Print_Titles</vt:lpstr>
      <vt:lpstr>'2019-20'!Print_Titles</vt:lpstr>
      <vt:lpstr>'2020-21'!Print_Titles</vt:lpstr>
      <vt:lpstr>'2021-22'!Print_Titles</vt:lpstr>
      <vt:lpstr>'2022-23'!Print_Titles</vt:lpstr>
      <vt:lpstr>'2023-24'!Print_Titles</vt:lpstr>
      <vt:lpstr>'2024-25'!Print_Titles</vt:lpstr>
      <vt:lpstr>'2025-26'!Print_Titles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Perkins</dc:creator>
  <cp:lastModifiedBy>Casey Perkins</cp:lastModifiedBy>
  <cp:lastPrinted>2018-09-20T19:15:15Z</cp:lastPrinted>
  <dcterms:created xsi:type="dcterms:W3CDTF">2018-06-12T17:08:21Z</dcterms:created>
  <dcterms:modified xsi:type="dcterms:W3CDTF">2018-11-15T17:29:00Z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41aad49b-e36f-4a12-ad20-a0fdef0fac64</vt:lpwstr>
  </property>
</Properties>
</file>