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cperkins\Documents\"/>
    </mc:Choice>
  </mc:AlternateContent>
  <bookViews>
    <workbookView xWindow="0" yWindow="0" windowWidth="21570" windowHeight="7965"/>
  </bookViews>
  <sheets>
    <sheet name="REC Style Analysis" sheetId="5" r:id="rId1"/>
    <sheet name="Millage Rates" sheetId="1" r:id="rId2"/>
    <sheet name="Taxes Levied" sheetId="2" r:id="rId3"/>
    <sheet name="Revenue Impact" sheetId="7" r:id="rId4"/>
    <sheet name="Properties Affected" sheetId="8" r:id="rId5"/>
    <sheet name="2008 Results" sheetId="9" r:id="rId6"/>
    <sheet name="Census Bureau" sheetId="10" r:id="rId7"/>
    <sheet name="Taxable Values by Category" sheetId="12" r:id="rId8"/>
  </sheets>
  <definedNames>
    <definedName name="_xlnm.Print_Area" localSheetId="5">'2008 Results'!$A$1:$I$77</definedName>
    <definedName name="_xlnm.Print_Area" localSheetId="6">'Census Bureau'!$A$1:$L$76</definedName>
    <definedName name="_xlnm.Print_Area" localSheetId="0">'REC Style Analysis'!$A$1:$S$72</definedName>
    <definedName name="_xlnm.Print_Area" localSheetId="3">'Revenue Impact'!$A$1:$Q$78</definedName>
    <definedName name="_xlnm.Print_Area" localSheetId="7">'Taxable Values by Category'!$A$1:$T$72</definedName>
    <definedName name="_xlnm.Print_Titles" localSheetId="5">'2008 Results'!$1:$7</definedName>
    <definedName name="_xlnm.Print_Titles" localSheetId="6">'Census Bureau'!$1:$6</definedName>
    <definedName name="_xlnm.Print_Titles" localSheetId="0">'REC Style Analysis'!$1:$4</definedName>
    <definedName name="_xlnm.Print_Titles" localSheetId="3">'Revenue Impact'!$1:$4</definedName>
    <definedName name="_xlnm.Print_Titles" localSheetId="7">'Taxable Values by Category'!$1:$4</definedName>
  </definedNames>
  <calcPr calcId="171027"/>
</workbook>
</file>

<file path=xl/calcChain.xml><?xml version="1.0" encoding="utf-8"?>
<calcChain xmlns="http://schemas.openxmlformats.org/spreadsheetml/2006/main">
  <c r="C54" i="5" l="1"/>
  <c r="K28" i="5"/>
  <c r="K26" i="5"/>
  <c r="H71" i="12" l="1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59" i="12"/>
  <c r="G59" i="12"/>
  <c r="H58" i="12"/>
  <c r="G58" i="12"/>
  <c r="H57" i="12"/>
  <c r="G57" i="12"/>
  <c r="G56" i="12"/>
  <c r="H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G8" i="12"/>
  <c r="H8" i="12"/>
  <c r="G7" i="12"/>
  <c r="H7" i="12"/>
  <c r="H6" i="12"/>
  <c r="G6" i="12"/>
  <c r="H5" i="12"/>
  <c r="G5" i="12"/>
  <c r="AB72" i="12"/>
  <c r="AA72" i="12"/>
  <c r="H60" i="12"/>
  <c r="G60" i="12"/>
  <c r="H72" i="12"/>
  <c r="G72" i="12"/>
  <c r="X72" i="12"/>
  <c r="V72" i="12"/>
  <c r="T72" i="12"/>
  <c r="R72" i="12"/>
  <c r="P72" i="12"/>
  <c r="N72" i="12"/>
  <c r="B72" i="12"/>
  <c r="D72" i="12"/>
  <c r="E72" i="12"/>
  <c r="Y72" i="12"/>
  <c r="W72" i="12"/>
  <c r="U72" i="12"/>
  <c r="L72" i="12"/>
  <c r="Q72" i="12"/>
  <c r="S72" i="12"/>
  <c r="O72" i="12"/>
  <c r="M72" i="12"/>
  <c r="K72" i="12"/>
  <c r="J72" i="12"/>
  <c r="C72" i="12"/>
  <c r="K23" i="9"/>
  <c r="L23" i="9"/>
  <c r="J23" i="9"/>
  <c r="L22" i="9"/>
  <c r="K22" i="9"/>
  <c r="J22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L8" i="9"/>
  <c r="K8" i="9"/>
  <c r="D74" i="10"/>
  <c r="I74" i="10"/>
  <c r="D75" i="9"/>
  <c r="C75" i="9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P23" i="5" s="1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M72" i="5"/>
  <c r="L7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7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J72" i="5"/>
  <c r="I5" i="5"/>
  <c r="I6" i="5"/>
  <c r="I7" i="5"/>
  <c r="I8" i="5"/>
  <c r="I9" i="5"/>
  <c r="I10" i="5"/>
  <c r="P10" i="5" s="1"/>
  <c r="I11" i="5"/>
  <c r="I12" i="5"/>
  <c r="I13" i="5"/>
  <c r="I14" i="5"/>
  <c r="P14" i="5" s="1"/>
  <c r="I15" i="5"/>
  <c r="I16" i="5"/>
  <c r="I17" i="5"/>
  <c r="I18" i="5"/>
  <c r="I19" i="5"/>
  <c r="I20" i="5"/>
  <c r="I21" i="5"/>
  <c r="I22" i="5"/>
  <c r="I23" i="5"/>
  <c r="I24" i="5"/>
  <c r="I25" i="5"/>
  <c r="I26" i="5"/>
  <c r="P26" i="5" s="1"/>
  <c r="I26" i="7" s="1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P42" i="5" s="1"/>
  <c r="F42" i="7" s="1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P58" i="5" s="1"/>
  <c r="D58" i="7" s="1"/>
  <c r="I59" i="5"/>
  <c r="I60" i="5"/>
  <c r="I61" i="5"/>
  <c r="I62" i="5"/>
  <c r="I63" i="5"/>
  <c r="I64" i="5"/>
  <c r="I65" i="5"/>
  <c r="I66" i="5"/>
  <c r="I67" i="5"/>
  <c r="I68" i="5"/>
  <c r="P68" i="5" s="1"/>
  <c r="I69" i="5"/>
  <c r="I70" i="5"/>
  <c r="I71" i="5"/>
  <c r="H72" i="5"/>
  <c r="G7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P28" i="5" s="1"/>
  <c r="F29" i="5"/>
  <c r="F30" i="5"/>
  <c r="F31" i="5"/>
  <c r="F32" i="5"/>
  <c r="F33" i="5"/>
  <c r="F34" i="5"/>
  <c r="F35" i="5"/>
  <c r="F36" i="5"/>
  <c r="F37" i="5"/>
  <c r="F38" i="5"/>
  <c r="F39" i="5"/>
  <c r="P39" i="5" s="1"/>
  <c r="C39" i="7" s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P63" i="5" s="1"/>
  <c r="D63" i="7" s="1"/>
  <c r="F64" i="5"/>
  <c r="F65" i="5"/>
  <c r="F66" i="5"/>
  <c r="P66" i="5" s="1"/>
  <c r="I66" i="7" s="1"/>
  <c r="F67" i="5"/>
  <c r="F68" i="5"/>
  <c r="F69" i="5"/>
  <c r="F70" i="5"/>
  <c r="F71" i="5"/>
  <c r="E72" i="5"/>
  <c r="D7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B72" i="5"/>
  <c r="O71" i="5"/>
  <c r="D70" i="8" s="1"/>
  <c r="C70" i="8"/>
  <c r="B70" i="8"/>
  <c r="O70" i="5"/>
  <c r="D69" i="8" s="1"/>
  <c r="C69" i="8"/>
  <c r="B69" i="8"/>
  <c r="O69" i="5"/>
  <c r="D68" i="8" s="1"/>
  <c r="C68" i="8"/>
  <c r="B68" i="8"/>
  <c r="O68" i="5"/>
  <c r="D67" i="8" s="1"/>
  <c r="C67" i="8"/>
  <c r="B67" i="8"/>
  <c r="O67" i="5"/>
  <c r="D66" i="8" s="1"/>
  <c r="C66" i="8"/>
  <c r="B66" i="8"/>
  <c r="O66" i="5"/>
  <c r="D65" i="8" s="1"/>
  <c r="C65" i="8"/>
  <c r="B65" i="8"/>
  <c r="O65" i="5"/>
  <c r="D64" i="8" s="1"/>
  <c r="C64" i="8"/>
  <c r="B64" i="8"/>
  <c r="O64" i="5"/>
  <c r="D63" i="8" s="1"/>
  <c r="C63" i="8"/>
  <c r="B63" i="8"/>
  <c r="O63" i="5"/>
  <c r="D62" i="8" s="1"/>
  <c r="C62" i="8"/>
  <c r="B62" i="8"/>
  <c r="O62" i="5"/>
  <c r="D61" i="8" s="1"/>
  <c r="C61" i="8"/>
  <c r="B61" i="8"/>
  <c r="O61" i="5"/>
  <c r="D60" i="8" s="1"/>
  <c r="C60" i="8"/>
  <c r="B60" i="8"/>
  <c r="O60" i="5"/>
  <c r="D59" i="8" s="1"/>
  <c r="C59" i="8"/>
  <c r="B59" i="8"/>
  <c r="O59" i="5"/>
  <c r="D58" i="8" s="1"/>
  <c r="C58" i="8"/>
  <c r="B58" i="8"/>
  <c r="O58" i="5"/>
  <c r="D57" i="8" s="1"/>
  <c r="C57" i="8"/>
  <c r="B57" i="8"/>
  <c r="O57" i="5"/>
  <c r="D56" i="8" s="1"/>
  <c r="C56" i="8"/>
  <c r="B56" i="8"/>
  <c r="O56" i="5"/>
  <c r="D55" i="8" s="1"/>
  <c r="C55" i="8"/>
  <c r="B55" i="8"/>
  <c r="O55" i="5"/>
  <c r="D54" i="8" s="1"/>
  <c r="C54" i="8"/>
  <c r="B54" i="8"/>
  <c r="O54" i="5"/>
  <c r="D53" i="8" s="1"/>
  <c r="C53" i="8"/>
  <c r="B53" i="8"/>
  <c r="O53" i="5"/>
  <c r="D52" i="8" s="1"/>
  <c r="C52" i="8"/>
  <c r="B52" i="8"/>
  <c r="O52" i="5"/>
  <c r="D51" i="8" s="1"/>
  <c r="C51" i="8"/>
  <c r="B51" i="8"/>
  <c r="O51" i="5"/>
  <c r="D50" i="8" s="1"/>
  <c r="C50" i="8"/>
  <c r="B50" i="8"/>
  <c r="O50" i="5"/>
  <c r="D49" i="8" s="1"/>
  <c r="C49" i="8"/>
  <c r="B49" i="8"/>
  <c r="O49" i="5"/>
  <c r="D48" i="8" s="1"/>
  <c r="C48" i="8"/>
  <c r="B48" i="8"/>
  <c r="O48" i="5"/>
  <c r="D47" i="8" s="1"/>
  <c r="C47" i="8"/>
  <c r="B47" i="8"/>
  <c r="O47" i="5"/>
  <c r="D46" i="8" s="1"/>
  <c r="C46" i="8"/>
  <c r="B46" i="8"/>
  <c r="O46" i="5"/>
  <c r="D45" i="8" s="1"/>
  <c r="C45" i="8"/>
  <c r="B45" i="8"/>
  <c r="O45" i="5"/>
  <c r="D44" i="8" s="1"/>
  <c r="C44" i="8"/>
  <c r="B44" i="8"/>
  <c r="O44" i="5"/>
  <c r="D43" i="8" s="1"/>
  <c r="C43" i="8"/>
  <c r="B43" i="8"/>
  <c r="O43" i="5"/>
  <c r="D42" i="8" s="1"/>
  <c r="C42" i="8"/>
  <c r="B42" i="8"/>
  <c r="O42" i="5"/>
  <c r="D41" i="8" s="1"/>
  <c r="C41" i="8"/>
  <c r="B41" i="8"/>
  <c r="O41" i="5"/>
  <c r="D40" i="8" s="1"/>
  <c r="C40" i="8"/>
  <c r="B40" i="8"/>
  <c r="O40" i="5"/>
  <c r="D39" i="8" s="1"/>
  <c r="C39" i="8"/>
  <c r="B39" i="8"/>
  <c r="O39" i="5"/>
  <c r="D38" i="8" s="1"/>
  <c r="C38" i="8"/>
  <c r="B38" i="8"/>
  <c r="O38" i="5"/>
  <c r="D37" i="8" s="1"/>
  <c r="C37" i="8"/>
  <c r="B37" i="8"/>
  <c r="O37" i="5"/>
  <c r="D36" i="8" s="1"/>
  <c r="C36" i="8"/>
  <c r="B36" i="8"/>
  <c r="O36" i="5"/>
  <c r="D35" i="8" s="1"/>
  <c r="C35" i="8"/>
  <c r="B35" i="8"/>
  <c r="O35" i="5"/>
  <c r="D34" i="8" s="1"/>
  <c r="C34" i="8"/>
  <c r="B34" i="8"/>
  <c r="O34" i="5"/>
  <c r="D33" i="8" s="1"/>
  <c r="C33" i="8"/>
  <c r="B33" i="8"/>
  <c r="O33" i="5"/>
  <c r="D32" i="8" s="1"/>
  <c r="C32" i="8"/>
  <c r="B32" i="8"/>
  <c r="O32" i="5"/>
  <c r="D31" i="8" s="1"/>
  <c r="C31" i="8"/>
  <c r="B31" i="8"/>
  <c r="O31" i="5"/>
  <c r="D30" i="8" s="1"/>
  <c r="C30" i="8"/>
  <c r="B30" i="8"/>
  <c r="O30" i="5"/>
  <c r="D29" i="8" s="1"/>
  <c r="C29" i="8"/>
  <c r="B29" i="8"/>
  <c r="O29" i="5"/>
  <c r="D28" i="8" s="1"/>
  <c r="C28" i="8"/>
  <c r="B28" i="8"/>
  <c r="O28" i="5"/>
  <c r="D27" i="8" s="1"/>
  <c r="C27" i="8"/>
  <c r="B27" i="8"/>
  <c r="O27" i="5"/>
  <c r="D26" i="8" s="1"/>
  <c r="C26" i="8"/>
  <c r="B26" i="8"/>
  <c r="O26" i="5"/>
  <c r="D25" i="8" s="1"/>
  <c r="C25" i="8"/>
  <c r="B25" i="8"/>
  <c r="O25" i="5"/>
  <c r="D24" i="8" s="1"/>
  <c r="C24" i="8"/>
  <c r="B24" i="8"/>
  <c r="O24" i="5"/>
  <c r="D23" i="8" s="1"/>
  <c r="C23" i="8"/>
  <c r="B23" i="8"/>
  <c r="O23" i="5"/>
  <c r="D22" i="8" s="1"/>
  <c r="C22" i="8"/>
  <c r="B22" i="8"/>
  <c r="O22" i="5"/>
  <c r="D21" i="8" s="1"/>
  <c r="C21" i="8"/>
  <c r="B21" i="8"/>
  <c r="O21" i="5"/>
  <c r="D20" i="8" s="1"/>
  <c r="C20" i="8"/>
  <c r="B20" i="8"/>
  <c r="O20" i="5"/>
  <c r="D19" i="8" s="1"/>
  <c r="C19" i="8"/>
  <c r="B19" i="8"/>
  <c r="O19" i="5"/>
  <c r="D18" i="8" s="1"/>
  <c r="C18" i="8"/>
  <c r="B18" i="8"/>
  <c r="O18" i="5"/>
  <c r="D17" i="8" s="1"/>
  <c r="C17" i="8"/>
  <c r="B17" i="8"/>
  <c r="O17" i="5"/>
  <c r="D16" i="8" s="1"/>
  <c r="C16" i="8"/>
  <c r="B16" i="8"/>
  <c r="O16" i="5"/>
  <c r="D15" i="8" s="1"/>
  <c r="C15" i="8"/>
  <c r="B15" i="8"/>
  <c r="O15" i="5"/>
  <c r="D14" i="8" s="1"/>
  <c r="C14" i="8"/>
  <c r="B14" i="8"/>
  <c r="O14" i="5"/>
  <c r="D13" i="8" s="1"/>
  <c r="C13" i="8"/>
  <c r="B13" i="8"/>
  <c r="O13" i="5"/>
  <c r="D12" i="8" s="1"/>
  <c r="C12" i="8"/>
  <c r="B12" i="8"/>
  <c r="O12" i="5"/>
  <c r="D11" i="8" s="1"/>
  <c r="C11" i="8"/>
  <c r="B11" i="8"/>
  <c r="O11" i="5"/>
  <c r="D10" i="8" s="1"/>
  <c r="C10" i="8"/>
  <c r="B10" i="8"/>
  <c r="O10" i="5"/>
  <c r="D9" i="8" s="1"/>
  <c r="C9" i="8"/>
  <c r="B9" i="8"/>
  <c r="O9" i="5"/>
  <c r="D8" i="8" s="1"/>
  <c r="C8" i="8"/>
  <c r="B8" i="8"/>
  <c r="O8" i="5"/>
  <c r="D7" i="8" s="1"/>
  <c r="C7" i="8"/>
  <c r="B7" i="8"/>
  <c r="O7" i="5"/>
  <c r="D6" i="8" s="1"/>
  <c r="C6" i="8"/>
  <c r="B6" i="8"/>
  <c r="O6" i="5"/>
  <c r="D5" i="8" s="1"/>
  <c r="C5" i="8"/>
  <c r="B5" i="8"/>
  <c r="O5" i="5"/>
  <c r="C4" i="8"/>
  <c r="B4" i="8"/>
  <c r="E75" i="9"/>
  <c r="F75" i="9"/>
  <c r="H75" i="9"/>
  <c r="G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P32" i="5"/>
  <c r="P22" i="5"/>
  <c r="C22" i="7" s="1"/>
  <c r="S72" i="5"/>
  <c r="R72" i="5"/>
  <c r="F71" i="2"/>
  <c r="L71" i="2"/>
  <c r="M71" i="2"/>
  <c r="K73" i="2"/>
  <c r="J73" i="2"/>
  <c r="I73" i="2"/>
  <c r="H73" i="2"/>
  <c r="G73" i="2"/>
  <c r="E73" i="2"/>
  <c r="D73" i="2"/>
  <c r="C73" i="2"/>
  <c r="B73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F70" i="2"/>
  <c r="M70" i="2"/>
  <c r="F69" i="2"/>
  <c r="M69" i="2"/>
  <c r="F68" i="2"/>
  <c r="F67" i="2"/>
  <c r="F66" i="2"/>
  <c r="M66" i="2"/>
  <c r="F65" i="2"/>
  <c r="M65" i="2"/>
  <c r="F64" i="2"/>
  <c r="F63" i="2"/>
  <c r="F62" i="2"/>
  <c r="M62" i="2"/>
  <c r="F61" i="2"/>
  <c r="M61" i="2"/>
  <c r="F60" i="2"/>
  <c r="F59" i="2"/>
  <c r="F58" i="2"/>
  <c r="M58" i="2"/>
  <c r="F57" i="2"/>
  <c r="M57" i="2"/>
  <c r="F56" i="2"/>
  <c r="F55" i="2"/>
  <c r="F54" i="2"/>
  <c r="M54" i="2"/>
  <c r="F53" i="2"/>
  <c r="M53" i="2"/>
  <c r="F52" i="2"/>
  <c r="F51" i="2"/>
  <c r="F50" i="2"/>
  <c r="M50" i="2"/>
  <c r="F49" i="2"/>
  <c r="M49" i="2"/>
  <c r="F48" i="2"/>
  <c r="F47" i="2"/>
  <c r="F46" i="2"/>
  <c r="M46" i="2"/>
  <c r="F45" i="2"/>
  <c r="M45" i="2"/>
  <c r="F44" i="2"/>
  <c r="F43" i="2"/>
  <c r="F42" i="2"/>
  <c r="M42" i="2"/>
  <c r="F41" i="2"/>
  <c r="M41" i="2"/>
  <c r="F40" i="2"/>
  <c r="F39" i="2"/>
  <c r="F38" i="2"/>
  <c r="M38" i="2"/>
  <c r="F37" i="2"/>
  <c r="M37" i="2"/>
  <c r="F36" i="2"/>
  <c r="F35" i="2"/>
  <c r="F34" i="2"/>
  <c r="M34" i="2"/>
  <c r="F33" i="2"/>
  <c r="M33" i="2"/>
  <c r="F32" i="2"/>
  <c r="F31" i="2"/>
  <c r="F30" i="2"/>
  <c r="M30" i="2"/>
  <c r="F29" i="2"/>
  <c r="M29" i="2"/>
  <c r="F28" i="2"/>
  <c r="F27" i="2"/>
  <c r="F26" i="2"/>
  <c r="M26" i="2"/>
  <c r="F25" i="2"/>
  <c r="M25" i="2"/>
  <c r="F24" i="2"/>
  <c r="F23" i="2"/>
  <c r="F22" i="2"/>
  <c r="M22" i="2"/>
  <c r="F21" i="2"/>
  <c r="M21" i="2"/>
  <c r="F20" i="2"/>
  <c r="F19" i="2"/>
  <c r="F18" i="2"/>
  <c r="M18" i="2"/>
  <c r="F17" i="2"/>
  <c r="M17" i="2"/>
  <c r="F16" i="2"/>
  <c r="F15" i="2"/>
  <c r="F14" i="2"/>
  <c r="M14" i="2"/>
  <c r="F13" i="2"/>
  <c r="M13" i="2"/>
  <c r="F12" i="2"/>
  <c r="F11" i="2"/>
  <c r="F10" i="2"/>
  <c r="M10" i="2"/>
  <c r="F9" i="2"/>
  <c r="M9" i="2"/>
  <c r="F8" i="2"/>
  <c r="F7" i="2"/>
  <c r="F6" i="2"/>
  <c r="M6" i="2"/>
  <c r="F5" i="2"/>
  <c r="M5" i="2"/>
  <c r="B74" i="2"/>
  <c r="C74" i="2"/>
  <c r="D74" i="2"/>
  <c r="E74" i="2"/>
  <c r="G74" i="2"/>
  <c r="H74" i="2"/>
  <c r="I74" i="2"/>
  <c r="J74" i="2"/>
  <c r="K74" i="2"/>
  <c r="M36" i="2"/>
  <c r="M52" i="2"/>
  <c r="M12" i="2"/>
  <c r="F74" i="2"/>
  <c r="L74" i="2"/>
  <c r="M74" i="2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M67" i="2"/>
  <c r="L73" i="2"/>
  <c r="M8" i="2"/>
  <c r="M16" i="2"/>
  <c r="M20" i="2"/>
  <c r="M24" i="2"/>
  <c r="M28" i="2"/>
  <c r="M32" i="2"/>
  <c r="M40" i="2"/>
  <c r="M44" i="2"/>
  <c r="M48" i="2"/>
  <c r="M56" i="2"/>
  <c r="M60" i="2"/>
  <c r="M64" i="2"/>
  <c r="M68" i="2"/>
  <c r="F73" i="2"/>
  <c r="M73" i="2"/>
  <c r="P50" i="5" l="1"/>
  <c r="L50" i="7" s="1"/>
  <c r="P71" i="5"/>
  <c r="H71" i="7" s="1"/>
  <c r="P70" i="5"/>
  <c r="D70" i="7" s="1"/>
  <c r="P67" i="5"/>
  <c r="H67" i="7" s="1"/>
  <c r="P65" i="5"/>
  <c r="I65" i="7" s="1"/>
  <c r="P64" i="5"/>
  <c r="I64" i="7" s="1"/>
  <c r="L63" i="7"/>
  <c r="P62" i="5"/>
  <c r="F62" i="7" s="1"/>
  <c r="P60" i="5"/>
  <c r="H60" i="7" s="1"/>
  <c r="P59" i="5"/>
  <c r="C59" i="7" s="1"/>
  <c r="P57" i="5"/>
  <c r="I57" i="7" s="1"/>
  <c r="P56" i="5"/>
  <c r="D56" i="7" s="1"/>
  <c r="P55" i="5"/>
  <c r="L55" i="7" s="1"/>
  <c r="P54" i="5"/>
  <c r="K54" i="7" s="1"/>
  <c r="P53" i="5"/>
  <c r="L53" i="7" s="1"/>
  <c r="P52" i="5"/>
  <c r="L52" i="7" s="1"/>
  <c r="P51" i="5"/>
  <c r="H51" i="7" s="1"/>
  <c r="P48" i="5"/>
  <c r="L48" i="7" s="1"/>
  <c r="P47" i="5"/>
  <c r="E47" i="7" s="1"/>
  <c r="P46" i="5"/>
  <c r="C46" i="7" s="1"/>
  <c r="P44" i="5"/>
  <c r="E44" i="7" s="1"/>
  <c r="P43" i="5"/>
  <c r="K43" i="7" s="1"/>
  <c r="P41" i="5"/>
  <c r="J41" i="7" s="1"/>
  <c r="P40" i="5"/>
  <c r="C40" i="7" s="1"/>
  <c r="P38" i="5"/>
  <c r="H38" i="7" s="1"/>
  <c r="P36" i="5"/>
  <c r="I36" i="7" s="1"/>
  <c r="P35" i="5"/>
  <c r="J35" i="7" s="1"/>
  <c r="P34" i="5"/>
  <c r="H34" i="7" s="1"/>
  <c r="P33" i="5"/>
  <c r="J33" i="7" s="1"/>
  <c r="P31" i="5"/>
  <c r="I31" i="7" s="1"/>
  <c r="P30" i="5"/>
  <c r="L30" i="7" s="1"/>
  <c r="P29" i="5"/>
  <c r="L29" i="7" s="1"/>
  <c r="P27" i="5"/>
  <c r="H27" i="7" s="1"/>
  <c r="C71" i="8"/>
  <c r="P25" i="5"/>
  <c r="I25" i="7" s="1"/>
  <c r="P24" i="5"/>
  <c r="D24" i="7" s="1"/>
  <c r="P21" i="5"/>
  <c r="C21" i="7" s="1"/>
  <c r="P20" i="5"/>
  <c r="J20" i="7" s="1"/>
  <c r="P19" i="5"/>
  <c r="E19" i="7" s="1"/>
  <c r="P18" i="5"/>
  <c r="L18" i="7" s="1"/>
  <c r="P16" i="5"/>
  <c r="F16" i="7" s="1"/>
  <c r="P15" i="5"/>
  <c r="J15" i="7" s="1"/>
  <c r="P13" i="5"/>
  <c r="K13" i="7" s="1"/>
  <c r="P12" i="5"/>
  <c r="F12" i="7" s="1"/>
  <c r="F72" i="5"/>
  <c r="P9" i="5"/>
  <c r="K9" i="7" s="1"/>
  <c r="P8" i="5"/>
  <c r="I72" i="5"/>
  <c r="B71" i="8"/>
  <c r="B72" i="8" s="1"/>
  <c r="K72" i="5"/>
  <c r="N72" i="5"/>
  <c r="P11" i="5"/>
  <c r="F11" i="7" s="1"/>
  <c r="C53" i="7"/>
  <c r="O72" i="5"/>
  <c r="K66" i="7"/>
  <c r="P69" i="5"/>
  <c r="E69" i="7" s="1"/>
  <c r="P61" i="5"/>
  <c r="P49" i="5"/>
  <c r="P45" i="5"/>
  <c r="P37" i="5"/>
  <c r="H37" i="7" s="1"/>
  <c r="P17" i="5"/>
  <c r="I47" i="7"/>
  <c r="F35" i="7"/>
  <c r="I35" i="7"/>
  <c r="C15" i="7"/>
  <c r="D15" i="7"/>
  <c r="D59" i="7"/>
  <c r="J63" i="7"/>
  <c r="D53" i="7"/>
  <c r="C63" i="7"/>
  <c r="D4" i="8"/>
  <c r="D71" i="8" s="1"/>
  <c r="H63" i="7"/>
  <c r="F39" i="7"/>
  <c r="K63" i="7"/>
  <c r="E63" i="7"/>
  <c r="I63" i="7"/>
  <c r="F63" i="7"/>
  <c r="P7" i="5"/>
  <c r="J7" i="7" s="1"/>
  <c r="C54" i="7"/>
  <c r="C14" i="7"/>
  <c r="J14" i="7"/>
  <c r="E14" i="7"/>
  <c r="I14" i="7"/>
  <c r="L14" i="7"/>
  <c r="K14" i="7"/>
  <c r="C10" i="7"/>
  <c r="E10" i="7"/>
  <c r="H10" i="7"/>
  <c r="J10" i="7"/>
  <c r="D10" i="7"/>
  <c r="L10" i="7"/>
  <c r="F10" i="7"/>
  <c r="K10" i="7"/>
  <c r="K70" i="7"/>
  <c r="F70" i="7"/>
  <c r="J70" i="7"/>
  <c r="E70" i="7"/>
  <c r="E22" i="7"/>
  <c r="L22" i="7"/>
  <c r="K22" i="7"/>
  <c r="H59" i="7"/>
  <c r="F22" i="7"/>
  <c r="E39" i="7"/>
  <c r="L66" i="7"/>
  <c r="F26" i="7"/>
  <c r="P6" i="5"/>
  <c r="H6" i="7" s="1"/>
  <c r="H39" i="7"/>
  <c r="L39" i="7"/>
  <c r="L13" i="7"/>
  <c r="K39" i="7"/>
  <c r="J39" i="7"/>
  <c r="J22" i="7"/>
  <c r="H22" i="7"/>
  <c r="K26" i="7"/>
  <c r="F66" i="7"/>
  <c r="E66" i="7"/>
  <c r="D66" i="7"/>
  <c r="J12" i="7"/>
  <c r="K12" i="7"/>
  <c r="C68" i="7"/>
  <c r="I68" i="7"/>
  <c r="D68" i="7"/>
  <c r="E68" i="7"/>
  <c r="F68" i="7"/>
  <c r="H68" i="7"/>
  <c r="K68" i="7"/>
  <c r="H24" i="7"/>
  <c r="E24" i="7"/>
  <c r="F24" i="7"/>
  <c r="J24" i="7"/>
  <c r="K52" i="7"/>
  <c r="H42" i="7"/>
  <c r="D42" i="7"/>
  <c r="E42" i="7"/>
  <c r="J42" i="7"/>
  <c r="L42" i="7"/>
  <c r="E48" i="7"/>
  <c r="I48" i="7"/>
  <c r="F48" i="7"/>
  <c r="L36" i="7"/>
  <c r="I8" i="7"/>
  <c r="D8" i="7"/>
  <c r="K8" i="7"/>
  <c r="E8" i="7"/>
  <c r="L8" i="7"/>
  <c r="F8" i="7"/>
  <c r="J68" i="7"/>
  <c r="L68" i="7"/>
  <c r="H58" i="7"/>
  <c r="L58" i="7"/>
  <c r="F58" i="7"/>
  <c r="C64" i="7"/>
  <c r="D64" i="7"/>
  <c r="J64" i="7"/>
  <c r="C52" i="7"/>
  <c r="E40" i="7"/>
  <c r="I40" i="7"/>
  <c r="L40" i="7"/>
  <c r="K40" i="7"/>
  <c r="D40" i="7"/>
  <c r="F40" i="7"/>
  <c r="H28" i="7"/>
  <c r="J28" i="7"/>
  <c r="L28" i="7"/>
  <c r="D28" i="7"/>
  <c r="E28" i="7"/>
  <c r="F50" i="7"/>
  <c r="H50" i="7"/>
  <c r="J58" i="7"/>
  <c r="F28" i="7"/>
  <c r="E58" i="7"/>
  <c r="I70" i="7"/>
  <c r="C70" i="7"/>
  <c r="L26" i="7"/>
  <c r="E26" i="7"/>
  <c r="H46" i="7"/>
  <c r="H35" i="7"/>
  <c r="D26" i="7"/>
  <c r="C71" i="7"/>
  <c r="K71" i="7"/>
  <c r="C32" i="7"/>
  <c r="D32" i="7"/>
  <c r="F32" i="7"/>
  <c r="I32" i="7"/>
  <c r="K32" i="7"/>
  <c r="E32" i="7"/>
  <c r="H32" i="7"/>
  <c r="L32" i="7"/>
  <c r="J32" i="7"/>
  <c r="C23" i="7"/>
  <c r="D23" i="7"/>
  <c r="F23" i="7"/>
  <c r="I23" i="7"/>
  <c r="K23" i="7"/>
  <c r="E23" i="7"/>
  <c r="L23" i="7"/>
  <c r="H23" i="7"/>
  <c r="J23" i="7"/>
  <c r="D11" i="7"/>
  <c r="F20" i="7"/>
  <c r="H20" i="7"/>
  <c r="K20" i="7"/>
  <c r="D41" i="7"/>
  <c r="C50" i="7"/>
  <c r="E50" i="7"/>
  <c r="K50" i="7"/>
  <c r="J50" i="7"/>
  <c r="D50" i="7"/>
  <c r="I50" i="7"/>
  <c r="E55" i="7"/>
  <c r="J55" i="7"/>
  <c r="I39" i="7"/>
  <c r="I22" i="7"/>
  <c r="I15" i="7"/>
  <c r="I10" i="7"/>
  <c r="H14" i="7"/>
  <c r="H9" i="7"/>
  <c r="F14" i="7"/>
  <c r="E53" i="7"/>
  <c r="D39" i="7"/>
  <c r="D22" i="7"/>
  <c r="D14" i="7"/>
  <c r="E37" i="7"/>
  <c r="L37" i="7"/>
  <c r="C72" i="5"/>
  <c r="P5" i="5"/>
  <c r="C36" i="7"/>
  <c r="J36" i="7"/>
  <c r="D36" i="7"/>
  <c r="F36" i="7"/>
  <c r="C29" i="7"/>
  <c r="J25" i="7"/>
  <c r="J18" i="7"/>
  <c r="H65" i="7"/>
  <c r="F65" i="7"/>
  <c r="H43" i="7"/>
  <c r="K58" i="7"/>
  <c r="K42" i="7"/>
  <c r="K28" i="7"/>
  <c r="K24" i="7"/>
  <c r="J66" i="7"/>
  <c r="J26" i="7"/>
  <c r="J8" i="7"/>
  <c r="I58" i="7"/>
  <c r="I42" i="7"/>
  <c r="I34" i="7"/>
  <c r="I28" i="7"/>
  <c r="I24" i="7"/>
  <c r="H66" i="7"/>
  <c r="H26" i="7"/>
  <c r="H8" i="7"/>
  <c r="C66" i="7"/>
  <c r="C58" i="7"/>
  <c r="C42" i="7"/>
  <c r="C34" i="7"/>
  <c r="C28" i="7"/>
  <c r="C26" i="7"/>
  <c r="C24" i="7"/>
  <c r="C19" i="7"/>
  <c r="C16" i="7"/>
  <c r="C8" i="7"/>
  <c r="H70" i="7" l="1"/>
  <c r="L70" i="7"/>
  <c r="E67" i="7"/>
  <c r="C67" i="7"/>
  <c r="L62" i="7"/>
  <c r="F54" i="7"/>
  <c r="C51" i="7"/>
  <c r="H44" i="7"/>
  <c r="F38" i="7"/>
  <c r="C35" i="7"/>
  <c r="F27" i="7"/>
  <c r="D27" i="7"/>
  <c r="E27" i="7"/>
  <c r="F21" i="7"/>
  <c r="K21" i="7"/>
  <c r="H18" i="7"/>
  <c r="K18" i="7"/>
  <c r="F18" i="7"/>
  <c r="E18" i="7"/>
  <c r="D18" i="7"/>
  <c r="C18" i="7"/>
  <c r="I18" i="7"/>
  <c r="K16" i="7"/>
  <c r="I16" i="7"/>
  <c r="D47" i="7"/>
  <c r="I71" i="7"/>
  <c r="F71" i="7"/>
  <c r="D71" i="7"/>
  <c r="E71" i="7"/>
  <c r="J71" i="7"/>
  <c r="L71" i="7"/>
  <c r="H69" i="7"/>
  <c r="K69" i="7"/>
  <c r="F69" i="7"/>
  <c r="D69" i="7"/>
  <c r="I69" i="7"/>
  <c r="L69" i="7"/>
  <c r="C69" i="7"/>
  <c r="J69" i="7"/>
  <c r="D67" i="7"/>
  <c r="K67" i="7"/>
  <c r="F67" i="7"/>
  <c r="J67" i="7"/>
  <c r="I67" i="7"/>
  <c r="L67" i="7"/>
  <c r="J65" i="7"/>
  <c r="E65" i="7"/>
  <c r="D65" i="7"/>
  <c r="C65" i="7"/>
  <c r="L65" i="7"/>
  <c r="K65" i="7"/>
  <c r="K64" i="7"/>
  <c r="H64" i="7"/>
  <c r="E64" i="7"/>
  <c r="L64" i="7"/>
  <c r="F64" i="7"/>
  <c r="J62" i="7"/>
  <c r="I62" i="7"/>
  <c r="E62" i="7"/>
  <c r="D62" i="7"/>
  <c r="G62" i="7" s="1"/>
  <c r="H62" i="7"/>
  <c r="C62" i="7"/>
  <c r="K62" i="7"/>
  <c r="I60" i="7"/>
  <c r="C60" i="7"/>
  <c r="E60" i="7"/>
  <c r="D60" i="7"/>
  <c r="L60" i="7"/>
  <c r="J60" i="7"/>
  <c r="F60" i="7"/>
  <c r="K60" i="7"/>
  <c r="K59" i="7"/>
  <c r="I59" i="7"/>
  <c r="L59" i="7"/>
  <c r="F59" i="7"/>
  <c r="J59" i="7"/>
  <c r="E59" i="7"/>
  <c r="E57" i="7"/>
  <c r="C57" i="7"/>
  <c r="J57" i="7"/>
  <c r="F57" i="7"/>
  <c r="L57" i="7"/>
  <c r="H57" i="7"/>
  <c r="D57" i="7"/>
  <c r="K57" i="7"/>
  <c r="M57" i="7" s="1"/>
  <c r="C56" i="7"/>
  <c r="I56" i="7"/>
  <c r="E56" i="7"/>
  <c r="H56" i="7"/>
  <c r="J56" i="7"/>
  <c r="K56" i="7"/>
  <c r="L56" i="7"/>
  <c r="F56" i="7"/>
  <c r="G56" i="7" s="1"/>
  <c r="C55" i="7"/>
  <c r="I55" i="7"/>
  <c r="D55" i="7"/>
  <c r="H55" i="7"/>
  <c r="K55" i="7"/>
  <c r="F55" i="7"/>
  <c r="D54" i="7"/>
  <c r="E54" i="7"/>
  <c r="J54" i="7"/>
  <c r="L54" i="7"/>
  <c r="I54" i="7"/>
  <c r="H54" i="7"/>
  <c r="J53" i="7"/>
  <c r="K53" i="7"/>
  <c r="F53" i="7"/>
  <c r="H53" i="7"/>
  <c r="I53" i="7"/>
  <c r="I52" i="7"/>
  <c r="E52" i="7"/>
  <c r="H52" i="7"/>
  <c r="J52" i="7"/>
  <c r="F52" i="7"/>
  <c r="D52" i="7"/>
  <c r="K51" i="7"/>
  <c r="I51" i="7"/>
  <c r="F51" i="7"/>
  <c r="E51" i="7"/>
  <c r="D51" i="7"/>
  <c r="L51" i="7"/>
  <c r="J51" i="7"/>
  <c r="K48" i="7"/>
  <c r="H48" i="7"/>
  <c r="C48" i="7"/>
  <c r="J48" i="7"/>
  <c r="D48" i="7"/>
  <c r="L47" i="7"/>
  <c r="J47" i="7"/>
  <c r="F47" i="7"/>
  <c r="K47" i="7"/>
  <c r="C47" i="7"/>
  <c r="H47" i="7"/>
  <c r="D46" i="7"/>
  <c r="J46" i="7"/>
  <c r="K46" i="7"/>
  <c r="F46" i="7"/>
  <c r="I46" i="7"/>
  <c r="M46" i="7" s="1"/>
  <c r="E46" i="7"/>
  <c r="L46" i="7"/>
  <c r="D44" i="7"/>
  <c r="K44" i="7"/>
  <c r="I44" i="7"/>
  <c r="J44" i="7"/>
  <c r="L44" i="7"/>
  <c r="C44" i="7"/>
  <c r="F44" i="7"/>
  <c r="F43" i="7"/>
  <c r="D43" i="7"/>
  <c r="C43" i="7"/>
  <c r="I43" i="7"/>
  <c r="L43" i="7"/>
  <c r="E43" i="7"/>
  <c r="J43" i="7"/>
  <c r="C41" i="7"/>
  <c r="L41" i="7"/>
  <c r="H41" i="7"/>
  <c r="K41" i="7"/>
  <c r="M41" i="7" s="1"/>
  <c r="F41" i="7"/>
  <c r="E41" i="7"/>
  <c r="I41" i="7"/>
  <c r="H40" i="7"/>
  <c r="J40" i="7"/>
  <c r="G39" i="7"/>
  <c r="K38" i="7"/>
  <c r="C38" i="7"/>
  <c r="E38" i="7"/>
  <c r="D38" i="7"/>
  <c r="I38" i="7"/>
  <c r="J38" i="7"/>
  <c r="L38" i="7"/>
  <c r="I37" i="7"/>
  <c r="C37" i="7"/>
  <c r="J37" i="7"/>
  <c r="K37" i="7"/>
  <c r="E36" i="7"/>
  <c r="G36" i="7" s="1"/>
  <c r="H36" i="7"/>
  <c r="K36" i="7"/>
  <c r="L35" i="7"/>
  <c r="E35" i="7"/>
  <c r="G35" i="7" s="1"/>
  <c r="D35" i="7"/>
  <c r="K35" i="7"/>
  <c r="M35" i="7" s="1"/>
  <c r="K34" i="7"/>
  <c r="F34" i="7"/>
  <c r="D34" i="7"/>
  <c r="E34" i="7"/>
  <c r="L34" i="7"/>
  <c r="J34" i="7"/>
  <c r="H33" i="7"/>
  <c r="C33" i="7"/>
  <c r="F33" i="7"/>
  <c r="K33" i="7"/>
  <c r="E33" i="7"/>
  <c r="D33" i="7"/>
  <c r="L33" i="7"/>
  <c r="I33" i="7"/>
  <c r="K31" i="7"/>
  <c r="J31" i="7"/>
  <c r="F31" i="7"/>
  <c r="H31" i="7"/>
  <c r="E31" i="7"/>
  <c r="C31" i="7"/>
  <c r="D31" i="7"/>
  <c r="L31" i="7"/>
  <c r="F30" i="7"/>
  <c r="D30" i="7"/>
  <c r="J30" i="7"/>
  <c r="C30" i="7"/>
  <c r="H30" i="7"/>
  <c r="I30" i="7"/>
  <c r="E30" i="7"/>
  <c r="K30" i="7"/>
  <c r="D29" i="7"/>
  <c r="J29" i="7"/>
  <c r="H29" i="7"/>
  <c r="F29" i="7"/>
  <c r="E29" i="7"/>
  <c r="K29" i="7"/>
  <c r="I29" i="7"/>
  <c r="J27" i="7"/>
  <c r="K27" i="7"/>
  <c r="C27" i="7"/>
  <c r="L27" i="7"/>
  <c r="I27" i="7"/>
  <c r="H25" i="7"/>
  <c r="K25" i="7"/>
  <c r="F25" i="7"/>
  <c r="E25" i="7"/>
  <c r="D25" i="7"/>
  <c r="C25" i="7"/>
  <c r="L25" i="7"/>
  <c r="L24" i="7"/>
  <c r="M24" i="7" s="1"/>
  <c r="H21" i="7"/>
  <c r="I21" i="7"/>
  <c r="J21" i="7"/>
  <c r="E21" i="7"/>
  <c r="D21" i="7"/>
  <c r="L21" i="7"/>
  <c r="E20" i="7"/>
  <c r="I20" i="7"/>
  <c r="C20" i="7"/>
  <c r="L20" i="7"/>
  <c r="M20" i="7" s="1"/>
  <c r="D20" i="7"/>
  <c r="G20" i="7" s="1"/>
  <c r="F19" i="7"/>
  <c r="I19" i="7"/>
  <c r="H19" i="7"/>
  <c r="J19" i="7"/>
  <c r="D19" i="7"/>
  <c r="G19" i="7" s="1"/>
  <c r="K19" i="7"/>
  <c r="L19" i="7"/>
  <c r="D16" i="7"/>
  <c r="L16" i="7"/>
  <c r="H16" i="7"/>
  <c r="E16" i="7"/>
  <c r="J16" i="7"/>
  <c r="F15" i="7"/>
  <c r="E15" i="7"/>
  <c r="L15" i="7"/>
  <c r="K15" i="7"/>
  <c r="M15" i="7" s="1"/>
  <c r="H15" i="7"/>
  <c r="I13" i="7"/>
  <c r="E13" i="7"/>
  <c r="H13" i="7"/>
  <c r="F13" i="7"/>
  <c r="J13" i="7"/>
  <c r="D13" i="7"/>
  <c r="C13" i="7"/>
  <c r="I12" i="7"/>
  <c r="C12" i="7"/>
  <c r="E12" i="7"/>
  <c r="L12" i="7"/>
  <c r="H12" i="7"/>
  <c r="D12" i="7"/>
  <c r="E11" i="7"/>
  <c r="D72" i="8"/>
  <c r="E9" i="7"/>
  <c r="L9" i="7"/>
  <c r="J9" i="7"/>
  <c r="I9" i="7"/>
  <c r="M9" i="7" s="1"/>
  <c r="D9" i="7"/>
  <c r="F9" i="7"/>
  <c r="C9" i="7"/>
  <c r="C72" i="8"/>
  <c r="L7" i="7"/>
  <c r="F7" i="7"/>
  <c r="D6" i="7"/>
  <c r="E6" i="7"/>
  <c r="H11" i="7"/>
  <c r="K11" i="7"/>
  <c r="C11" i="7"/>
  <c r="G11" i="7" s="1"/>
  <c r="M70" i="7"/>
  <c r="L11" i="7"/>
  <c r="I11" i="7"/>
  <c r="G40" i="7"/>
  <c r="M63" i="7"/>
  <c r="J11" i="7"/>
  <c r="G10" i="7"/>
  <c r="I45" i="7"/>
  <c r="J45" i="7"/>
  <c r="K45" i="7"/>
  <c r="L45" i="7"/>
  <c r="C45" i="7"/>
  <c r="D45" i="7"/>
  <c r="E45" i="7"/>
  <c r="F45" i="7"/>
  <c r="H45" i="7"/>
  <c r="G53" i="7"/>
  <c r="L49" i="7"/>
  <c r="C49" i="7"/>
  <c r="E49" i="7"/>
  <c r="H49" i="7"/>
  <c r="I49" i="7"/>
  <c r="J49" i="7"/>
  <c r="F49" i="7"/>
  <c r="K49" i="7"/>
  <c r="D49" i="7"/>
  <c r="G63" i="7"/>
  <c r="D17" i="7"/>
  <c r="E17" i="7"/>
  <c r="K17" i="7"/>
  <c r="C17" i="7"/>
  <c r="F17" i="7"/>
  <c r="H17" i="7"/>
  <c r="J17" i="7"/>
  <c r="L17" i="7"/>
  <c r="I17" i="7"/>
  <c r="D61" i="7"/>
  <c r="C61" i="7"/>
  <c r="E61" i="7"/>
  <c r="F61" i="7"/>
  <c r="K61" i="7"/>
  <c r="H61" i="7"/>
  <c r="I61" i="7"/>
  <c r="J61" i="7"/>
  <c r="L61" i="7"/>
  <c r="M26" i="7"/>
  <c r="D37" i="7"/>
  <c r="F37" i="7"/>
  <c r="L6" i="7"/>
  <c r="C6" i="7"/>
  <c r="M14" i="7"/>
  <c r="M39" i="7"/>
  <c r="K7" i="7"/>
  <c r="E7" i="7"/>
  <c r="H7" i="7"/>
  <c r="C7" i="7"/>
  <c r="D7" i="7"/>
  <c r="I7" i="7"/>
  <c r="J6" i="7"/>
  <c r="F6" i="7"/>
  <c r="G66" i="7"/>
  <c r="M10" i="7"/>
  <c r="O10" i="7" s="1"/>
  <c r="G70" i="7"/>
  <c r="G14" i="7"/>
  <c r="G22" i="7"/>
  <c r="G28" i="7"/>
  <c r="G44" i="7"/>
  <c r="M66" i="7"/>
  <c r="M22" i="7"/>
  <c r="I6" i="7"/>
  <c r="K6" i="7"/>
  <c r="G58" i="7"/>
  <c r="M68" i="7"/>
  <c r="G24" i="7"/>
  <c r="G68" i="7"/>
  <c r="G12" i="7"/>
  <c r="M42" i="7"/>
  <c r="G32" i="7"/>
  <c r="M58" i="7"/>
  <c r="G8" i="7"/>
  <c r="G26" i="7"/>
  <c r="G42" i="7"/>
  <c r="M8" i="7"/>
  <c r="M28" i="7"/>
  <c r="M50" i="7"/>
  <c r="M18" i="7"/>
  <c r="G50" i="7"/>
  <c r="M32" i="7"/>
  <c r="G23" i="7"/>
  <c r="G27" i="7"/>
  <c r="G18" i="7"/>
  <c r="G29" i="7"/>
  <c r="D5" i="7"/>
  <c r="F5" i="7"/>
  <c r="H5" i="7"/>
  <c r="L5" i="7"/>
  <c r="E5" i="7"/>
  <c r="K5" i="7"/>
  <c r="J5" i="7"/>
  <c r="P72" i="5"/>
  <c r="C5" i="7"/>
  <c r="I5" i="7"/>
  <c r="M23" i="7"/>
  <c r="G71" i="7" l="1"/>
  <c r="G65" i="7"/>
  <c r="M64" i="7"/>
  <c r="O63" i="7"/>
  <c r="M60" i="7"/>
  <c r="G60" i="7"/>
  <c r="M44" i="7"/>
  <c r="G38" i="7"/>
  <c r="H73" i="7"/>
  <c r="M71" i="7"/>
  <c r="O70" i="7"/>
  <c r="F69" i="8" s="1"/>
  <c r="G69" i="7"/>
  <c r="M69" i="7"/>
  <c r="G67" i="7"/>
  <c r="M67" i="7"/>
  <c r="M65" i="7"/>
  <c r="O65" i="7" s="1"/>
  <c r="G64" i="7"/>
  <c r="M62" i="7"/>
  <c r="M59" i="7"/>
  <c r="G59" i="7"/>
  <c r="O59" i="7" s="1"/>
  <c r="G58" i="8" s="1"/>
  <c r="G57" i="7"/>
  <c r="M56" i="7"/>
  <c r="O56" i="7" s="1"/>
  <c r="F55" i="8" s="1"/>
  <c r="G55" i="7"/>
  <c r="M55" i="7"/>
  <c r="G54" i="7"/>
  <c r="M54" i="7"/>
  <c r="O54" i="7" s="1"/>
  <c r="M53" i="7"/>
  <c r="O53" i="7" s="1"/>
  <c r="G52" i="8" s="1"/>
  <c r="M52" i="7"/>
  <c r="G52" i="7"/>
  <c r="O52" i="7" s="1"/>
  <c r="F51" i="8" s="1"/>
  <c r="G51" i="7"/>
  <c r="M51" i="7"/>
  <c r="G48" i="7"/>
  <c r="M48" i="7"/>
  <c r="M47" i="7"/>
  <c r="G47" i="7"/>
  <c r="G46" i="7"/>
  <c r="G43" i="7"/>
  <c r="M43" i="7"/>
  <c r="G41" i="7"/>
  <c r="M40" i="7"/>
  <c r="O40" i="7"/>
  <c r="F39" i="8" s="1"/>
  <c r="O39" i="7"/>
  <c r="F38" i="8" s="1"/>
  <c r="M38" i="7"/>
  <c r="O38" i="7" s="1"/>
  <c r="F37" i="8" s="1"/>
  <c r="M37" i="7"/>
  <c r="M36" i="7"/>
  <c r="O35" i="7"/>
  <c r="P35" i="7" s="1"/>
  <c r="M34" i="7"/>
  <c r="G34" i="7"/>
  <c r="G33" i="7"/>
  <c r="M33" i="7"/>
  <c r="M31" i="7"/>
  <c r="G31" i="7"/>
  <c r="O31" i="7" s="1"/>
  <c r="F30" i="8" s="1"/>
  <c r="G30" i="7"/>
  <c r="M30" i="7"/>
  <c r="M29" i="7"/>
  <c r="M27" i="7"/>
  <c r="O27" i="7" s="1"/>
  <c r="P27" i="7" s="1"/>
  <c r="G25" i="7"/>
  <c r="E73" i="7"/>
  <c r="M25" i="7"/>
  <c r="G21" i="7"/>
  <c r="M21" i="7"/>
  <c r="M19" i="7"/>
  <c r="O19" i="7" s="1"/>
  <c r="G16" i="7"/>
  <c r="O16" i="7" s="1"/>
  <c r="P16" i="7" s="1"/>
  <c r="M16" i="7"/>
  <c r="G15" i="7"/>
  <c r="O15" i="7" s="1"/>
  <c r="F14" i="8" s="1"/>
  <c r="M13" i="7"/>
  <c r="G13" i="7"/>
  <c r="O13" i="7" s="1"/>
  <c r="G12" i="8" s="1"/>
  <c r="M12" i="7"/>
  <c r="K73" i="7"/>
  <c r="C73" i="7"/>
  <c r="L73" i="7"/>
  <c r="M11" i="7"/>
  <c r="O11" i="7" s="1"/>
  <c r="G9" i="7"/>
  <c r="O9" i="7" s="1"/>
  <c r="P9" i="7" s="1"/>
  <c r="D73" i="7"/>
  <c r="G6" i="7"/>
  <c r="K74" i="7"/>
  <c r="F74" i="7"/>
  <c r="O46" i="7"/>
  <c r="F45" i="8" s="1"/>
  <c r="E74" i="7"/>
  <c r="O14" i="7"/>
  <c r="F13" i="8" s="1"/>
  <c r="O66" i="7"/>
  <c r="G65" i="8" s="1"/>
  <c r="F73" i="7"/>
  <c r="J73" i="7"/>
  <c r="G37" i="7"/>
  <c r="O37" i="7" s="1"/>
  <c r="G49" i="7"/>
  <c r="O24" i="7"/>
  <c r="D74" i="7"/>
  <c r="O60" i="7"/>
  <c r="F59" i="8" s="1"/>
  <c r="O26" i="7"/>
  <c r="F25" i="8" s="1"/>
  <c r="O57" i="7"/>
  <c r="P57" i="7" s="1"/>
  <c r="G7" i="7"/>
  <c r="O62" i="7"/>
  <c r="G61" i="8" s="1"/>
  <c r="G17" i="7"/>
  <c r="L74" i="7"/>
  <c r="O44" i="7"/>
  <c r="G43" i="8" s="1"/>
  <c r="M61" i="7"/>
  <c r="G61" i="7"/>
  <c r="M49" i="7"/>
  <c r="J74" i="7"/>
  <c r="O42" i="7"/>
  <c r="F41" i="8" s="1"/>
  <c r="M6" i="7"/>
  <c r="M7" i="7"/>
  <c r="M17" i="7"/>
  <c r="M45" i="7"/>
  <c r="G45" i="7"/>
  <c r="O41" i="7"/>
  <c r="F40" i="8" s="1"/>
  <c r="O12" i="7"/>
  <c r="P12" i="7" s="1"/>
  <c r="I73" i="7"/>
  <c r="O22" i="7"/>
  <c r="G21" i="8" s="1"/>
  <c r="O28" i="7"/>
  <c r="G27" i="8" s="1"/>
  <c r="I74" i="7"/>
  <c r="O50" i="7"/>
  <c r="G49" i="8" s="1"/>
  <c r="O71" i="7"/>
  <c r="P71" i="7" s="1"/>
  <c r="O55" i="7"/>
  <c r="G54" i="8" s="1"/>
  <c r="O32" i="7"/>
  <c r="P32" i="7" s="1"/>
  <c r="F23" i="8"/>
  <c r="O18" i="7"/>
  <c r="F17" i="8" s="1"/>
  <c r="O36" i="7"/>
  <c r="P36" i="7" s="1"/>
  <c r="P63" i="7"/>
  <c r="G62" i="8"/>
  <c r="F62" i="8"/>
  <c r="G34" i="8"/>
  <c r="O20" i="7"/>
  <c r="G19" i="8" s="1"/>
  <c r="O58" i="7"/>
  <c r="O67" i="7"/>
  <c r="P67" i="7" s="1"/>
  <c r="O8" i="7"/>
  <c r="O68" i="7"/>
  <c r="H74" i="7"/>
  <c r="M5" i="7"/>
  <c r="O23" i="7"/>
  <c r="G41" i="8"/>
  <c r="F9" i="8"/>
  <c r="G9" i="8"/>
  <c r="P10" i="7"/>
  <c r="C74" i="7"/>
  <c r="G5" i="7"/>
  <c r="O69" i="7"/>
  <c r="O29" i="7"/>
  <c r="P65" i="7" l="1"/>
  <c r="G64" i="8"/>
  <c r="O64" i="7"/>
  <c r="P64" i="7" s="1"/>
  <c r="P41" i="7"/>
  <c r="G40" i="8"/>
  <c r="F35" i="8"/>
  <c r="F34" i="8"/>
  <c r="O30" i="7"/>
  <c r="P30" i="7" s="1"/>
  <c r="O21" i="7"/>
  <c r="F20" i="8" s="1"/>
  <c r="G17" i="8"/>
  <c r="F8" i="8"/>
  <c r="O48" i="7"/>
  <c r="F47" i="8" s="1"/>
  <c r="P70" i="7"/>
  <c r="G69" i="8"/>
  <c r="F66" i="8"/>
  <c r="F65" i="8"/>
  <c r="P66" i="7"/>
  <c r="F64" i="8"/>
  <c r="F63" i="8"/>
  <c r="G63" i="8"/>
  <c r="F61" i="8"/>
  <c r="P60" i="7"/>
  <c r="P59" i="7"/>
  <c r="F58" i="8"/>
  <c r="G56" i="8"/>
  <c r="P56" i="7"/>
  <c r="G55" i="8"/>
  <c r="G53" i="8"/>
  <c r="F53" i="8"/>
  <c r="P54" i="7"/>
  <c r="F52" i="8"/>
  <c r="P52" i="7"/>
  <c r="O51" i="7"/>
  <c r="P51" i="7" s="1"/>
  <c r="F50" i="8"/>
  <c r="O49" i="7"/>
  <c r="G48" i="8" s="1"/>
  <c r="O47" i="7"/>
  <c r="P47" i="7" s="1"/>
  <c r="G45" i="8"/>
  <c r="P46" i="7"/>
  <c r="F43" i="8"/>
  <c r="P44" i="7"/>
  <c r="O43" i="7"/>
  <c r="F42" i="8" s="1"/>
  <c r="P42" i="7"/>
  <c r="P40" i="7"/>
  <c r="G39" i="8"/>
  <c r="G38" i="8"/>
  <c r="P39" i="7"/>
  <c r="O34" i="7"/>
  <c r="G33" i="8" s="1"/>
  <c r="O33" i="7"/>
  <c r="F32" i="8" s="1"/>
  <c r="P31" i="7"/>
  <c r="G30" i="8"/>
  <c r="F27" i="8"/>
  <c r="F26" i="8"/>
  <c r="P26" i="7"/>
  <c r="G25" i="8"/>
  <c r="O25" i="7"/>
  <c r="G24" i="8" s="1"/>
  <c r="F21" i="8"/>
  <c r="P22" i="7"/>
  <c r="P21" i="7"/>
  <c r="G20" i="8"/>
  <c r="P19" i="7"/>
  <c r="G18" i="8"/>
  <c r="F18" i="8"/>
  <c r="F15" i="8"/>
  <c r="G15" i="8"/>
  <c r="P15" i="7"/>
  <c r="G14" i="8"/>
  <c r="P14" i="7"/>
  <c r="G13" i="8"/>
  <c r="F12" i="8"/>
  <c r="P13" i="7"/>
  <c r="G8" i="8"/>
  <c r="M73" i="7"/>
  <c r="O6" i="7"/>
  <c r="G5" i="8" s="1"/>
  <c r="G73" i="7"/>
  <c r="G74" i="7"/>
  <c r="G51" i="8"/>
  <c r="P53" i="7"/>
  <c r="O7" i="7"/>
  <c r="G26" i="8"/>
  <c r="P18" i="7"/>
  <c r="P28" i="7"/>
  <c r="O45" i="7"/>
  <c r="G59" i="8"/>
  <c r="G29" i="8"/>
  <c r="F56" i="8"/>
  <c r="P62" i="7"/>
  <c r="O61" i="7"/>
  <c r="G23" i="8"/>
  <c r="P24" i="7"/>
  <c r="P38" i="7"/>
  <c r="G35" i="8"/>
  <c r="G37" i="8"/>
  <c r="M74" i="7"/>
  <c r="G11" i="8"/>
  <c r="O17" i="7"/>
  <c r="F70" i="8"/>
  <c r="P50" i="7"/>
  <c r="F11" i="8"/>
  <c r="F29" i="8"/>
  <c r="F49" i="8"/>
  <c r="F31" i="8"/>
  <c r="G70" i="8"/>
  <c r="O5" i="7"/>
  <c r="G4" i="8" s="1"/>
  <c r="P55" i="7"/>
  <c r="F54" i="8"/>
  <c r="G31" i="8"/>
  <c r="P68" i="7"/>
  <c r="G67" i="8"/>
  <c r="F67" i="8"/>
  <c r="G66" i="8"/>
  <c r="P20" i="7"/>
  <c r="F19" i="8"/>
  <c r="P37" i="7"/>
  <c r="F36" i="8"/>
  <c r="G36" i="8"/>
  <c r="P58" i="7"/>
  <c r="G57" i="8"/>
  <c r="F57" i="8"/>
  <c r="P8" i="7"/>
  <c r="F7" i="8"/>
  <c r="G7" i="8"/>
  <c r="F22" i="8"/>
  <c r="P23" i="7"/>
  <c r="G22" i="8"/>
  <c r="F10" i="8"/>
  <c r="G10" i="8"/>
  <c r="P11" i="7"/>
  <c r="G28" i="8"/>
  <c r="F28" i="8"/>
  <c r="P29" i="7"/>
  <c r="G68" i="8"/>
  <c r="P69" i="7"/>
  <c r="F68" i="8"/>
  <c r="G50" i="8" l="1"/>
  <c r="P48" i="7"/>
  <c r="G47" i="8"/>
  <c r="P49" i="7"/>
  <c r="F48" i="8"/>
  <c r="G46" i="8"/>
  <c r="F46" i="8"/>
  <c r="P43" i="7"/>
  <c r="G42" i="8"/>
  <c r="F33" i="8"/>
  <c r="P34" i="7"/>
  <c r="P33" i="7"/>
  <c r="G32" i="8"/>
  <c r="F24" i="8"/>
  <c r="P25" i="7"/>
  <c r="O73" i="7"/>
  <c r="P73" i="7" s="1"/>
  <c r="P6" i="7"/>
  <c r="F5" i="8"/>
  <c r="O74" i="7"/>
  <c r="F71" i="8" s="1"/>
  <c r="P5" i="7"/>
  <c r="P45" i="7"/>
  <c r="F44" i="8"/>
  <c r="G44" i="8"/>
  <c r="G6" i="8"/>
  <c r="P7" i="7"/>
  <c r="F6" i="8"/>
  <c r="F60" i="8"/>
  <c r="G60" i="8"/>
  <c r="P61" i="7"/>
  <c r="F4" i="8"/>
  <c r="G16" i="8"/>
  <c r="F16" i="8"/>
  <c r="P17" i="7"/>
  <c r="P74" i="7" l="1"/>
  <c r="G71" i="8"/>
</calcChain>
</file>

<file path=xl/sharedStrings.xml><?xml version="1.0" encoding="utf-8"?>
<sst xmlns="http://schemas.openxmlformats.org/spreadsheetml/2006/main" count="699" uniqueCount="152">
  <si>
    <t>County-Wide Levies</t>
  </si>
  <si>
    <t>County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</si>
  <si>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</si>
  <si>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</si>
  <si>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</si>
  <si>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</si>
  <si>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</si>
  <si>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</si>
  <si>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</si>
  <si>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</si>
  <si>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</si>
  <si>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</si>
  <si>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</si>
  <si>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</si>
  <si>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</si>
  <si>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</si>
  <si>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</si>
  <si>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</si>
  <si>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</si>
  <si>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</si>
  <si>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</si>
  <si>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</si>
  <si>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</si>
  <si>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</si>
  <si>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</si>
  <si>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</si>
  <si>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</si>
  <si>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</si>
  <si>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</si>
  <si>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</si>
  <si>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</si>
  <si>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</si>
  <si>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</si>
  <si>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</si>
  <si>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</si>
  <si>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</si>
  <si>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</si>
  <si>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</si>
  <si>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</si>
  <si>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</si>
  <si>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</si>
  <si>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</si>
  <si>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</si>
  <si>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</si>
  <si>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</si>
  <si>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</si>
  <si>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</si>
  <si>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</si>
  <si>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Palm Beach</t>
  </si>
  <si>
    <t>Pasco</t>
  </si>
  <si>
    <t>Pinellas</t>
  </si>
  <si>
    <t>Polk</t>
  </si>
  <si>
    <t>Putnam</t>
  </si>
  <si>
    <t>Saint Johns</t>
  </si>
  <si>
    <t>Saint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</si>
  <si>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</si>
  <si>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</si>
  <si>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</si>
  <si>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</si>
  <si>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</si>
  <si>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</si>
  <si>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</si>
  <si>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</si>
  <si>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</si>
  <si>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</si>
  <si>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</si>
  <si>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MSTU</t>
  </si>
  <si>
    <t>Municipal</t>
  </si>
  <si>
    <t>*Aggregate millage rates calculated by dividing total taxes levied by the county-wide taxable value.</t>
  </si>
  <si>
    <t>School millages are calculated based on school taxable value.</t>
  </si>
  <si>
    <t>Statewide</t>
  </si>
  <si>
    <t>Less Than County-Wide Levies</t>
  </si>
  <si>
    <t>Grand Total</t>
  </si>
  <si>
    <t>County Government Operating</t>
  </si>
  <si>
    <t>County Government Debt Service</t>
  </si>
  <si>
    <t>County Government Dependent Special District</t>
  </si>
  <si>
    <t>School Board Operating</t>
  </si>
  <si>
    <t>School Board Debt Service</t>
  </si>
  <si>
    <t>Independent Special Districts</t>
  </si>
  <si>
    <t>Sub Total (County Wide Millage)</t>
  </si>
  <si>
    <t>Sub Total (Aggregate Millage)</t>
  </si>
  <si>
    <t>Total Millage Rate</t>
  </si>
  <si>
    <t>Millage Rates by County</t>
  </si>
  <si>
    <t>Taxes Levied by County</t>
  </si>
  <si>
    <t>All other millages calculated based on county taxable value.</t>
  </si>
  <si>
    <t>Dade</t>
  </si>
  <si>
    <t>Data Extract: December 2016</t>
  </si>
  <si>
    <r>
      <t>Orange</t>
    </r>
    <r>
      <rPr>
        <vertAlign val="superscript"/>
        <sz val="11"/>
        <color indexed="8"/>
        <rFont val="Arial"/>
        <family val="2"/>
      </rPr>
      <t>1</t>
    </r>
  </si>
  <si>
    <r>
      <t>Osceola</t>
    </r>
    <r>
      <rPr>
        <vertAlign val="superscript"/>
        <sz val="11"/>
        <color indexed="8"/>
        <rFont val="Arial"/>
        <family val="2"/>
      </rPr>
      <t>1</t>
    </r>
  </si>
  <si>
    <r>
      <rPr>
        <vertAlign val="super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Data does not include Reedy Creek Improvement District.</t>
    </r>
  </si>
  <si>
    <t>Osceola</t>
  </si>
  <si>
    <t>Orange</t>
  </si>
  <si>
    <t>GRAND TOTAL</t>
  </si>
  <si>
    <t>GRAND TOTAL %</t>
  </si>
  <si>
    <t>Fiscally Constrained Total</t>
  </si>
  <si>
    <t>Statewide Total</t>
  </si>
  <si>
    <r>
      <t>Orange</t>
    </r>
    <r>
      <rPr>
        <vertAlign val="superscript"/>
        <sz val="12"/>
        <color indexed="8"/>
        <rFont val="Calibri"/>
        <family val="2"/>
      </rPr>
      <t>1</t>
    </r>
  </si>
  <si>
    <r>
      <t>Osceola</t>
    </r>
    <r>
      <rPr>
        <vertAlign val="superscript"/>
        <sz val="12"/>
        <color indexed="8"/>
        <rFont val="Calibri"/>
        <family val="2"/>
      </rPr>
      <t>1</t>
    </r>
  </si>
  <si>
    <r>
      <rPr>
        <vertAlign val="superscript"/>
        <sz val="12"/>
        <color indexed="8"/>
        <rFont val="Calibri"/>
        <family val="2"/>
      </rPr>
      <t>1</t>
    </r>
    <r>
      <rPr>
        <sz val="12"/>
        <color indexed="8"/>
        <rFont val="Calibri"/>
        <family val="2"/>
      </rPr>
      <t>Data does not include Reedy Creek Improvement District.</t>
    </r>
  </si>
  <si>
    <t>Parcels Affected by First $25,000</t>
  </si>
  <si>
    <t>Parcels Affected by Second $25,000</t>
  </si>
  <si>
    <t>STATEWIDE</t>
  </si>
  <si>
    <t>SAVINGS PER HOUSEHOLD</t>
  </si>
  <si>
    <t>Average Savings of Proposed Homestead Exemption for all Homestead Properties</t>
  </si>
  <si>
    <t>Average Savings of Proposed Homestead Exemption for Affected Homestead Properties</t>
  </si>
  <si>
    <t>Total Impact</t>
  </si>
  <si>
    <t>Impact - TVNSD</t>
  </si>
  <si>
    <t>Count</t>
  </si>
  <si>
    <t>Total TV_NSD</t>
  </si>
  <si>
    <t>YES</t>
  </si>
  <si>
    <t>NO</t>
  </si>
  <si>
    <t>Proposed Increase in Additional Homestead Exemption - Revenue Impact to Local Governments</t>
  </si>
  <si>
    <t>Voter Turnout</t>
  </si>
  <si>
    <t>Voter Registration</t>
  </si>
  <si>
    <t>Median Household Income (in 2015 dollars) 2011-2015</t>
  </si>
  <si>
    <t>Households, 2011-2015</t>
  </si>
  <si>
    <t>Persons per Household, 2011-2015</t>
  </si>
  <si>
    <t>Housing Units, July 1, 2016</t>
  </si>
  <si>
    <t>Owner-occupied housing unit rate, 2011-2015</t>
  </si>
  <si>
    <t>Median Value of owner-occupied housing units, 2011-2015</t>
  </si>
  <si>
    <t>Median selected owner costs-with a mortgage, 2011-2015</t>
  </si>
  <si>
    <t>Median selected owner costs-without a mortgage, 2011-2015</t>
  </si>
  <si>
    <t>Population under 18 years, percent, July 1, 2015</t>
  </si>
  <si>
    <t>NUMBER OF HOMES RECEIVING HOMESTEAD EXEMPTIONS BASED ON 2016 PROPERTY TAX ROLL DATA</t>
  </si>
  <si>
    <t>Homestead Only Parcels with JV_HMSTD&gt;=125k and TV_NSD&gt;=75k</t>
  </si>
  <si>
    <t>Homestead Only Parcels with JV_HMSTD&gt;=125k and (TV_NSD&lt;75k &amp; TV_NSD&gt;50k)</t>
  </si>
  <si>
    <t>Homestead Only Parcels with JV_HMSTD&lt;125k and (TV_NSD&lt;75k &amp; TV_NSD&gt;50k)</t>
  </si>
  <si>
    <t>Homestead Mixed-use Parcels with &gt;75k HMSTD TVNSD</t>
  </si>
  <si>
    <t>Homestead Mixed-use Parcels with &lt;=75k HMSTD TVNSD and HMSTD_TVNSD&gt;50k</t>
  </si>
  <si>
    <t>Vote for Approval of Property Tax Exemptions</t>
  </si>
  <si>
    <t>Januray 29, 2008 Presidential Preference Ballot</t>
  </si>
  <si>
    <t>Vote for Approval of Property Tax Exemptions %</t>
  </si>
  <si>
    <t>YES at 60%</t>
  </si>
  <si>
    <t>YES at Less than 60%</t>
  </si>
  <si>
    <t>Left Blank</t>
  </si>
  <si>
    <t>Commercial</t>
  </si>
  <si>
    <t>Industrial</t>
  </si>
  <si>
    <t>Agricultural</t>
  </si>
  <si>
    <t>Institutional</t>
  </si>
  <si>
    <t>Governmental</t>
  </si>
  <si>
    <t>Total TV_SD</t>
  </si>
  <si>
    <t>Miscellaneous</t>
  </si>
  <si>
    <t>Centrally Assessed</t>
  </si>
  <si>
    <t>Non-Agricultural Acreage</t>
  </si>
  <si>
    <t>Residential Homestead</t>
  </si>
  <si>
    <t>Residential Non-Homestead</t>
  </si>
  <si>
    <t>Residential Total</t>
  </si>
  <si>
    <t>TOTAL</t>
  </si>
  <si>
    <t>Parcels Receiving 1st $25,000 Exemption ($0-$25k)</t>
  </si>
  <si>
    <t>Parcels Receiving 2nd $25,000 Exemption ($50k-$75k)</t>
  </si>
  <si>
    <t>Parcels that would Receive Proposed 3rd $25,000 Exemption ($100k-$125k)</t>
  </si>
  <si>
    <t xml:space="preserve"> Data Extract: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</si>
</sst>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%"/>
    <numFmt numFmtId="167" formatCode="&quot;$&quot;#,##0.00"/>
    <numFmt numFmtId="168" formatCode="&quot;$&quot;#,##0"/>
    <numFmt numFmtId="169" formatCode="&quot;$&quot;#,##0.00000_);[Red]\(&quot;$&quot;#,##0.00000\)"/>
    <numFmt numFmtId="170" formatCode="&quot;$&quot;#,##0.00;[Red]&quot;$&quot;#,##0.00"/>
    <numFmt numFmtId="171" formatCode="#,##0_ ;[Red]\-#,##0\ "/>
  </numFmts>
  <fonts count="3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1"/>
      <color indexed="8"/>
      <name val="Arial"/>
      <family val="2"/>
    </font>
    <font>
      <sz val="12"/>
      <color indexed="8"/>
      <name val="Calibri"/>
      <family val="2"/>
    </font>
    <font>
      <vertAlign val="superscript"/>
      <sz val="12"/>
      <color indexed="8"/>
      <name val="Calibri"/>
      <family val="2"/>
    </font>
    <font>
      <i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5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1"/>
      <color rgb="FF0070C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sz val="13"/>
      <color indexed="8"/>
      <name val="Calibri"/>
      <family val="2"/>
      <scheme val="minor"/>
    </font>
    <font>
      <b/>
      <sz val="15"/>
      <color theme="1"/>
      <name val="Arial"/>
      <family val="2"/>
    </font>
    <font>
      <sz val="15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 tint="-0.1499984740745262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DADAD"/>
        <bgColor indexed="64"/>
      </patternFill>
    </fill>
    <fill>
      <patternFill patternType="mediumGray">
        <fgColor theme="1" tint="0.34998626667073579"/>
        <bgColor theme="0"/>
      </patternFill>
    </fill>
    <fill>
      <patternFill patternType="solid">
        <fgColor theme="3" tint="-0.249977111117893"/>
        <bgColor indexed="64"/>
      </patternFill>
    </fill>
    <fill>
      <patternFill patternType="lightGray">
        <fgColor theme="0" tint="-0.24994659260841701"/>
        <bgColor theme="0" tint="-4.9989318521683403E-2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5" fillId="0" borderId="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5" fillId="0" borderId="0" xfId="0" applyFont="1" applyFill="1"/>
    <xf numFmtId="0" fontId="4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/>
    <xf numFmtId="0" fontId="3" fillId="0" borderId="6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5" fillId="2" borderId="1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164" fontId="3" fillId="0" borderId="20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0" xfId="0" applyNumberFormat="1" applyFont="1" applyAlignment="1"/>
    <xf numFmtId="168" fontId="3" fillId="0" borderId="17" xfId="0" applyNumberFormat="1" applyFont="1" applyBorder="1" applyAlignment="1">
      <alignment horizontal="right"/>
    </xf>
    <xf numFmtId="168" fontId="3" fillId="0" borderId="22" xfId="0" applyNumberFormat="1" applyFont="1" applyBorder="1" applyAlignment="1">
      <alignment horizontal="right"/>
    </xf>
    <xf numFmtId="6" fontId="3" fillId="0" borderId="6" xfId="0" applyNumberFormat="1" applyFont="1" applyBorder="1" applyAlignment="1">
      <alignment horizontal="right"/>
    </xf>
    <xf numFmtId="6" fontId="3" fillId="0" borderId="23" xfId="0" applyNumberFormat="1" applyFont="1" applyBorder="1" applyAlignment="1">
      <alignment horizontal="right"/>
    </xf>
    <xf numFmtId="3" fontId="4" fillId="0" borderId="14" xfId="0" applyNumberFormat="1" applyFont="1" applyFill="1" applyBorder="1" applyAlignment="1">
      <alignment horizontal="left"/>
    </xf>
    <xf numFmtId="168" fontId="0" fillId="0" borderId="0" xfId="0" applyNumberFormat="1"/>
    <xf numFmtId="0" fontId="4" fillId="0" borderId="0" xfId="0" applyFont="1" applyFill="1" applyBorder="1" applyAlignment="1"/>
    <xf numFmtId="6" fontId="4" fillId="0" borderId="18" xfId="0" applyNumberFormat="1" applyFont="1" applyBorder="1" applyAlignment="1">
      <alignment horizontal="right"/>
    </xf>
    <xf numFmtId="3" fontId="17" fillId="0" borderId="6" xfId="0" applyNumberFormat="1" applyFont="1" applyBorder="1" applyAlignment="1">
      <alignment horizontal="left"/>
    </xf>
    <xf numFmtId="38" fontId="3" fillId="0" borderId="7" xfId="0" applyNumberFormat="1" applyFont="1" applyBorder="1" applyAlignment="1">
      <alignment horizontal="right"/>
    </xf>
    <xf numFmtId="38" fontId="3" fillId="0" borderId="13" xfId="0" applyNumberFormat="1" applyFont="1" applyBorder="1" applyAlignment="1">
      <alignment horizontal="right"/>
    </xf>
    <xf numFmtId="38" fontId="3" fillId="0" borderId="6" xfId="0" applyNumberFormat="1" applyFont="1" applyBorder="1" applyAlignment="1">
      <alignment horizontal="right"/>
    </xf>
    <xf numFmtId="38" fontId="3" fillId="0" borderId="11" xfId="0" applyNumberFormat="1" applyFont="1" applyBorder="1" applyAlignment="1">
      <alignment horizontal="right"/>
    </xf>
    <xf numFmtId="38" fontId="3" fillId="0" borderId="12" xfId="0" applyNumberFormat="1" applyFont="1" applyBorder="1" applyAlignment="1">
      <alignment horizontal="right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3" fontId="4" fillId="0" borderId="20" xfId="0" applyNumberFormat="1" applyFont="1" applyFill="1" applyBorder="1" applyAlignment="1">
      <alignment horizontal="right"/>
    </xf>
    <xf numFmtId="3" fontId="4" fillId="0" borderId="14" xfId="0" applyNumberFormat="1" applyFont="1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3" fontId="4" fillId="0" borderId="19" xfId="0" applyNumberFormat="1" applyFont="1" applyBorder="1" applyAlignment="1">
      <alignment horizontal="right"/>
    </xf>
    <xf numFmtId="0" fontId="18" fillId="3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left" vertical="center"/>
    </xf>
    <xf numFmtId="0" fontId="19" fillId="3" borderId="40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3" fontId="20" fillId="0" borderId="23" xfId="0" applyNumberFormat="1" applyFont="1" applyBorder="1" applyAlignment="1">
      <alignment horizontal="left"/>
    </xf>
    <xf numFmtId="6" fontId="20" fillId="0" borderId="24" xfId="0" applyNumberFormat="1" applyFont="1" applyBorder="1" applyAlignment="1">
      <alignment horizontal="right"/>
    </xf>
    <xf numFmtId="6" fontId="20" fillId="0" borderId="23" xfId="0" applyNumberFormat="1" applyFont="1" applyBorder="1" applyAlignment="1">
      <alignment horizontal="right"/>
    </xf>
    <xf numFmtId="3" fontId="21" fillId="0" borderId="6" xfId="0" applyNumberFormat="1" applyFont="1" applyBorder="1" applyAlignment="1">
      <alignment horizontal="left"/>
    </xf>
    <xf numFmtId="6" fontId="20" fillId="0" borderId="7" xfId="0" applyNumberFormat="1" applyFont="1" applyBorder="1" applyAlignment="1">
      <alignment horizontal="right"/>
    </xf>
    <xf numFmtId="6" fontId="20" fillId="0" borderId="6" xfId="0" applyNumberFormat="1" applyFont="1" applyBorder="1" applyAlignment="1">
      <alignment horizontal="right"/>
    </xf>
    <xf numFmtId="3" fontId="20" fillId="0" borderId="6" xfId="0" applyNumberFormat="1" applyFont="1" applyBorder="1" applyAlignment="1">
      <alignment horizontal="left"/>
    </xf>
    <xf numFmtId="6" fontId="20" fillId="0" borderId="25" xfId="0" applyNumberFormat="1" applyFont="1" applyBorder="1" applyAlignment="1">
      <alignment horizontal="right"/>
    </xf>
    <xf numFmtId="6" fontId="20" fillId="0" borderId="11" xfId="0" applyNumberFormat="1" applyFont="1" applyBorder="1" applyAlignment="1">
      <alignment horizontal="right"/>
    </xf>
    <xf numFmtId="3" fontId="22" fillId="0" borderId="6" xfId="0" applyNumberFormat="1" applyFont="1" applyBorder="1" applyAlignment="1">
      <alignment horizontal="left"/>
    </xf>
    <xf numFmtId="3" fontId="23" fillId="0" borderId="14" xfId="0" applyNumberFormat="1" applyFont="1" applyFill="1" applyBorder="1" applyAlignment="1">
      <alignment horizontal="left"/>
    </xf>
    <xf numFmtId="6" fontId="23" fillId="0" borderId="18" xfId="0" applyNumberFormat="1" applyFont="1" applyFill="1" applyBorder="1" applyAlignment="1">
      <alignment horizontal="right"/>
    </xf>
    <xf numFmtId="6" fontId="23" fillId="0" borderId="19" xfId="0" applyNumberFormat="1" applyFont="1" applyFill="1" applyBorder="1" applyAlignment="1">
      <alignment horizontal="right"/>
    </xf>
    <xf numFmtId="6" fontId="23" fillId="0" borderId="20" xfId="0" applyNumberFormat="1" applyFont="1" applyFill="1" applyBorder="1" applyAlignment="1">
      <alignment horizontal="right"/>
    </xf>
    <xf numFmtId="6" fontId="23" fillId="0" borderId="14" xfId="0" applyNumberFormat="1" applyFont="1" applyBorder="1" applyAlignment="1">
      <alignment horizontal="right"/>
    </xf>
    <xf numFmtId="6" fontId="23" fillId="0" borderId="21" xfId="0" applyNumberFormat="1" applyFont="1" applyBorder="1" applyAlignment="1">
      <alignment horizontal="right"/>
    </xf>
    <xf numFmtId="6" fontId="24" fillId="0" borderId="23" xfId="0" applyNumberFormat="1" applyFont="1" applyBorder="1" applyAlignment="1">
      <alignment horizontal="right"/>
    </xf>
    <xf numFmtId="166" fontId="24" fillId="0" borderId="23" xfId="2" applyNumberFormat="1" applyFont="1" applyBorder="1" applyAlignment="1">
      <alignment horizontal="center"/>
    </xf>
    <xf numFmtId="6" fontId="24" fillId="0" borderId="6" xfId="0" applyNumberFormat="1" applyFont="1" applyBorder="1" applyAlignment="1">
      <alignment horizontal="right"/>
    </xf>
    <xf numFmtId="166" fontId="24" fillId="0" borderId="6" xfId="2" applyNumberFormat="1" applyFont="1" applyBorder="1" applyAlignment="1">
      <alignment horizontal="center"/>
    </xf>
    <xf numFmtId="6" fontId="25" fillId="0" borderId="19" xfId="0" applyNumberFormat="1" applyFont="1" applyBorder="1" applyAlignment="1">
      <alignment horizontal="right"/>
    </xf>
    <xf numFmtId="166" fontId="25" fillId="0" borderId="22" xfId="2" applyNumberFormat="1" applyFont="1" applyBorder="1" applyAlignment="1">
      <alignment horizontal="center"/>
    </xf>
    <xf numFmtId="0" fontId="26" fillId="3" borderId="38" xfId="0" applyFont="1" applyFill="1" applyBorder="1" applyAlignment="1">
      <alignment horizontal="center" vertical="center" wrapText="1"/>
    </xf>
    <xf numFmtId="0" fontId="26" fillId="3" borderId="41" xfId="0" applyFont="1" applyFill="1" applyBorder="1" applyAlignment="1">
      <alignment horizontal="center" vertical="center" wrapText="1"/>
    </xf>
    <xf numFmtId="0" fontId="15" fillId="5" borderId="0" xfId="0" applyFont="1" applyFill="1"/>
    <xf numFmtId="0" fontId="16" fillId="5" borderId="0" xfId="0" applyFont="1" applyFill="1"/>
    <xf numFmtId="6" fontId="15" fillId="5" borderId="0" xfId="0" applyNumberFormat="1" applyFont="1" applyFill="1"/>
    <xf numFmtId="0" fontId="27" fillId="5" borderId="0" xfId="0" applyFont="1" applyFill="1" applyBorder="1" applyAlignment="1">
      <alignment horizontal="left" vertical="center"/>
    </xf>
    <xf numFmtId="0" fontId="3" fillId="5" borderId="0" xfId="0" applyFont="1" applyFill="1" applyAlignment="1"/>
    <xf numFmtId="0" fontId="15" fillId="5" borderId="0" xfId="0" applyFont="1" applyFill="1" applyBorder="1"/>
    <xf numFmtId="0" fontId="28" fillId="5" borderId="0" xfId="0" applyFont="1" applyFill="1" applyBorder="1" applyAlignment="1">
      <alignment horizontal="left" vertical="center"/>
    </xf>
    <xf numFmtId="0" fontId="3" fillId="5" borderId="0" xfId="0" applyFont="1" applyFill="1"/>
    <xf numFmtId="0" fontId="20" fillId="5" borderId="0" xfId="0" applyFont="1" applyFill="1"/>
    <xf numFmtId="169" fontId="3" fillId="5" borderId="0" xfId="0" applyNumberFormat="1" applyFont="1" applyFill="1"/>
    <xf numFmtId="0" fontId="20" fillId="5" borderId="0" xfId="0" applyFont="1" applyFill="1" applyBorder="1" applyAlignment="1">
      <alignment horizontal="left"/>
    </xf>
    <xf numFmtId="6" fontId="29" fillId="0" borderId="7" xfId="0" applyNumberFormat="1" applyFont="1" applyBorder="1" applyAlignment="1">
      <alignment horizontal="right"/>
    </xf>
    <xf numFmtId="6" fontId="29" fillId="0" borderId="13" xfId="0" applyNumberFormat="1" applyFont="1" applyBorder="1" applyAlignment="1">
      <alignment horizontal="right"/>
    </xf>
    <xf numFmtId="6" fontId="29" fillId="0" borderId="6" xfId="0" applyNumberFormat="1" applyFont="1" applyBorder="1" applyAlignment="1">
      <alignment horizontal="right"/>
    </xf>
    <xf numFmtId="6" fontId="29" fillId="0" borderId="11" xfId="0" applyNumberFormat="1" applyFont="1" applyBorder="1" applyAlignment="1">
      <alignment horizontal="right"/>
    </xf>
    <xf numFmtId="6" fontId="29" fillId="0" borderId="12" xfId="0" applyNumberFormat="1" applyFont="1" applyBorder="1" applyAlignment="1">
      <alignment horizontal="right"/>
    </xf>
    <xf numFmtId="6" fontId="9" fillId="0" borderId="6" xfId="0" applyNumberFormat="1" applyFont="1" applyBorder="1" applyAlignment="1">
      <alignment horizontal="right"/>
    </xf>
    <xf numFmtId="6" fontId="30" fillId="0" borderId="6" xfId="0" applyNumberFormat="1" applyFont="1" applyBorder="1" applyAlignment="1">
      <alignment horizontal="right"/>
    </xf>
    <xf numFmtId="171" fontId="3" fillId="0" borderId="17" xfId="0" applyNumberFormat="1" applyFont="1" applyBorder="1" applyAlignment="1">
      <alignment horizontal="right"/>
    </xf>
    <xf numFmtId="171" fontId="3" fillId="0" borderId="22" xfId="0" applyNumberFormat="1" applyFont="1" applyBorder="1" applyAlignment="1">
      <alignment horizontal="right"/>
    </xf>
    <xf numFmtId="0" fontId="11" fillId="0" borderId="6" xfId="0" applyFont="1" applyBorder="1" applyAlignment="1">
      <alignment horizontal="left"/>
    </xf>
    <xf numFmtId="171" fontId="11" fillId="0" borderId="17" xfId="0" applyNumberFormat="1" applyFont="1" applyBorder="1" applyAlignment="1">
      <alignment horizontal="right"/>
    </xf>
    <xf numFmtId="0" fontId="11" fillId="0" borderId="26" xfId="0" applyFont="1" applyBorder="1" applyAlignment="1">
      <alignment horizontal="left"/>
    </xf>
    <xf numFmtId="171" fontId="11" fillId="0" borderId="27" xfId="0" applyNumberFormat="1" applyFont="1" applyBorder="1" applyAlignment="1">
      <alignment horizontal="right"/>
    </xf>
    <xf numFmtId="170" fontId="11" fillId="0" borderId="17" xfId="0" applyNumberFormat="1" applyFont="1" applyBorder="1" applyAlignment="1">
      <alignment horizontal="right"/>
    </xf>
    <xf numFmtId="0" fontId="11" fillId="0" borderId="23" xfId="0" applyFont="1" applyBorder="1" applyAlignment="1">
      <alignment horizontal="left"/>
    </xf>
    <xf numFmtId="171" fontId="11" fillId="0" borderId="28" xfId="0" applyNumberFormat="1" applyFont="1" applyBorder="1" applyAlignment="1">
      <alignment horizontal="right"/>
    </xf>
    <xf numFmtId="0" fontId="10" fillId="0" borderId="2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170" fontId="11" fillId="0" borderId="28" xfId="0" applyNumberFormat="1" applyFont="1" applyBorder="1" applyAlignment="1">
      <alignment horizontal="right"/>
    </xf>
    <xf numFmtId="170" fontId="11" fillId="0" borderId="27" xfId="0" applyNumberFormat="1" applyFont="1" applyBorder="1" applyAlignment="1">
      <alignment horizontal="right"/>
    </xf>
    <xf numFmtId="0" fontId="12" fillId="0" borderId="30" xfId="0" applyFont="1" applyBorder="1" applyAlignment="1">
      <alignment horizontal="left"/>
    </xf>
    <xf numFmtId="171" fontId="31" fillId="0" borderId="30" xfId="0" applyNumberFormat="1" applyFont="1" applyBorder="1"/>
    <xf numFmtId="0" fontId="32" fillId="0" borderId="0" xfId="0" applyFont="1"/>
    <xf numFmtId="170" fontId="31" fillId="0" borderId="30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/>
    <xf numFmtId="171" fontId="3" fillId="0" borderId="28" xfId="0" applyNumberFormat="1" applyFont="1" applyBorder="1" applyAlignment="1">
      <alignment horizontal="right"/>
    </xf>
    <xf numFmtId="0" fontId="5" fillId="2" borderId="28" xfId="0" applyFont="1" applyFill="1" applyBorder="1" applyAlignment="1">
      <alignment horizontal="center" vertical="center" wrapText="1"/>
    </xf>
    <xf numFmtId="3" fontId="3" fillId="0" borderId="31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32" xfId="0" applyNumberFormat="1" applyFont="1" applyBorder="1" applyAlignment="1">
      <alignment horizontal="right"/>
    </xf>
    <xf numFmtId="6" fontId="3" fillId="0" borderId="31" xfId="0" applyNumberFormat="1" applyFont="1" applyBorder="1" applyAlignment="1">
      <alignment horizontal="right"/>
    </xf>
    <xf numFmtId="6" fontId="3" fillId="0" borderId="14" xfId="0" applyNumberFormat="1" applyFont="1" applyBorder="1" applyAlignment="1">
      <alignment horizontal="right"/>
    </xf>
    <xf numFmtId="6" fontId="3" fillId="0" borderId="32" xfId="0" applyNumberFormat="1" applyFont="1" applyBorder="1" applyAlignment="1">
      <alignment horizontal="right"/>
    </xf>
    <xf numFmtId="167" fontId="0" fillId="0" borderId="0" xfId="0" applyNumberFormat="1"/>
    <xf numFmtId="0" fontId="14" fillId="0" borderId="0" xfId="0" applyFont="1"/>
    <xf numFmtId="171" fontId="33" fillId="0" borderId="29" xfId="0" applyNumberFormat="1" applyFont="1" applyBorder="1"/>
    <xf numFmtId="0" fontId="20" fillId="0" borderId="23" xfId="0" applyFont="1" applyBorder="1" applyAlignment="1">
      <alignment horizontal="left"/>
    </xf>
    <xf numFmtId="38" fontId="20" fillId="0" borderId="33" xfId="0" applyNumberFormat="1" applyFont="1" applyBorder="1" applyAlignment="1">
      <alignment horizontal="right"/>
    </xf>
    <xf numFmtId="0" fontId="20" fillId="0" borderId="6" xfId="0" applyFont="1" applyBorder="1" applyAlignment="1">
      <alignment horizontal="left"/>
    </xf>
    <xf numFmtId="38" fontId="20" fillId="0" borderId="31" xfId="0" applyNumberFormat="1" applyFont="1" applyBorder="1" applyAlignment="1">
      <alignment horizontal="right"/>
    </xf>
    <xf numFmtId="0" fontId="20" fillId="0" borderId="26" xfId="0" applyFont="1" applyBorder="1" applyAlignment="1">
      <alignment horizontal="left"/>
    </xf>
    <xf numFmtId="38" fontId="20" fillId="0" borderId="26" xfId="0" applyNumberFormat="1" applyFont="1" applyBorder="1" applyAlignment="1">
      <alignment horizontal="right"/>
    </xf>
    <xf numFmtId="171" fontId="34" fillId="0" borderId="30" xfId="0" applyNumberFormat="1" applyFont="1" applyBorder="1"/>
    <xf numFmtId="166" fontId="20" fillId="0" borderId="33" xfId="2" applyNumberFormat="1" applyFont="1" applyBorder="1" applyAlignment="1">
      <alignment horizontal="center"/>
    </xf>
    <xf numFmtId="166" fontId="20" fillId="0" borderId="31" xfId="2" applyNumberFormat="1" applyFont="1" applyBorder="1" applyAlignment="1">
      <alignment horizontal="center"/>
    </xf>
    <xf numFmtId="166" fontId="20" fillId="0" borderId="26" xfId="2" applyNumberFormat="1" applyFont="1" applyBorder="1" applyAlignment="1">
      <alignment horizontal="center"/>
    </xf>
    <xf numFmtId="166" fontId="34" fillId="0" borderId="30" xfId="2" applyNumberFormat="1" applyFont="1" applyBorder="1" applyAlignment="1">
      <alignment horizontal="center"/>
    </xf>
    <xf numFmtId="0" fontId="34" fillId="0" borderId="30" xfId="0" applyFont="1" applyBorder="1"/>
    <xf numFmtId="168" fontId="33" fillId="0" borderId="29" xfId="0" applyNumberFormat="1" applyFont="1" applyBorder="1"/>
    <xf numFmtId="0" fontId="35" fillId="6" borderId="42" xfId="0" applyFont="1" applyFill="1" applyBorder="1" applyAlignment="1">
      <alignment horizontal="center" vertical="center" wrapText="1"/>
    </xf>
    <xf numFmtId="38" fontId="20" fillId="0" borderId="0" xfId="2" applyNumberFormat="1" applyFont="1" applyFill="1" applyBorder="1" applyAlignment="1">
      <alignment horizontal="center"/>
    </xf>
    <xf numFmtId="6" fontId="20" fillId="0" borderId="33" xfId="0" applyNumberFormat="1" applyFont="1" applyBorder="1" applyAlignment="1">
      <alignment horizontal="right"/>
    </xf>
    <xf numFmtId="6" fontId="20" fillId="0" borderId="31" xfId="0" applyNumberFormat="1" applyFont="1" applyBorder="1" applyAlignment="1">
      <alignment horizontal="right"/>
    </xf>
    <xf numFmtId="6" fontId="20" fillId="0" borderId="26" xfId="0" applyNumberFormat="1" applyFont="1" applyBorder="1" applyAlignment="1">
      <alignment horizontal="right"/>
    </xf>
    <xf numFmtId="6" fontId="34" fillId="0" borderId="30" xfId="0" applyNumberFormat="1" applyFont="1" applyBorder="1"/>
    <xf numFmtId="165" fontId="20" fillId="0" borderId="33" xfId="1" applyNumberFormat="1" applyFont="1" applyBorder="1" applyAlignment="1">
      <alignment horizontal="right"/>
    </xf>
    <xf numFmtId="165" fontId="20" fillId="0" borderId="31" xfId="1" applyNumberFormat="1" applyFont="1" applyBorder="1" applyAlignment="1">
      <alignment horizontal="right"/>
    </xf>
    <xf numFmtId="165" fontId="20" fillId="0" borderId="26" xfId="1" applyNumberFormat="1" applyFont="1" applyBorder="1" applyAlignment="1">
      <alignment horizontal="right"/>
    </xf>
    <xf numFmtId="165" fontId="34" fillId="0" borderId="30" xfId="1" applyNumberFormat="1" applyFont="1" applyBorder="1"/>
    <xf numFmtId="43" fontId="20" fillId="0" borderId="33" xfId="1" applyNumberFormat="1" applyFont="1" applyBorder="1" applyAlignment="1">
      <alignment horizontal="right"/>
    </xf>
    <xf numFmtId="43" fontId="20" fillId="0" borderId="31" xfId="1" applyNumberFormat="1" applyFont="1" applyBorder="1" applyAlignment="1">
      <alignment horizontal="right"/>
    </xf>
    <xf numFmtId="43" fontId="20" fillId="0" borderId="26" xfId="1" applyNumberFormat="1" applyFont="1" applyBorder="1" applyAlignment="1">
      <alignment horizontal="right"/>
    </xf>
    <xf numFmtId="43" fontId="34" fillId="0" borderId="30" xfId="1" applyNumberFormat="1" applyFont="1" applyBorder="1"/>
    <xf numFmtId="38" fontId="20" fillId="0" borderId="33" xfId="1" applyNumberFormat="1" applyFont="1" applyBorder="1" applyAlignment="1">
      <alignment horizontal="right"/>
    </xf>
    <xf numFmtId="38" fontId="20" fillId="0" borderId="31" xfId="1" applyNumberFormat="1" applyFont="1" applyBorder="1" applyAlignment="1">
      <alignment horizontal="right"/>
    </xf>
    <xf numFmtId="38" fontId="20" fillId="0" borderId="26" xfId="1" applyNumberFormat="1" applyFont="1" applyBorder="1" applyAlignment="1">
      <alignment horizontal="right"/>
    </xf>
    <xf numFmtId="38" fontId="34" fillId="0" borderId="30" xfId="1" applyNumberFormat="1" applyFont="1" applyBorder="1" applyAlignment="1">
      <alignment horizontal="right"/>
    </xf>
    <xf numFmtId="166" fontId="20" fillId="0" borderId="33" xfId="2" applyNumberFormat="1" applyFont="1" applyBorder="1" applyAlignment="1">
      <alignment horizontal="right"/>
    </xf>
    <xf numFmtId="166" fontId="20" fillId="0" borderId="31" xfId="2" applyNumberFormat="1" applyFont="1" applyBorder="1" applyAlignment="1">
      <alignment horizontal="right"/>
    </xf>
    <xf numFmtId="166" fontId="20" fillId="0" borderId="26" xfId="2" applyNumberFormat="1" applyFont="1" applyBorder="1" applyAlignment="1">
      <alignment horizontal="right"/>
    </xf>
    <xf numFmtId="166" fontId="34" fillId="0" borderId="30" xfId="2" applyNumberFormat="1" applyFont="1" applyBorder="1" applyAlignment="1">
      <alignment horizontal="right"/>
    </xf>
    <xf numFmtId="0" fontId="0" fillId="0" borderId="0" xfId="0" applyFill="1" applyBorder="1"/>
    <xf numFmtId="171" fontId="0" fillId="0" borderId="0" xfId="0" applyNumberFormat="1"/>
    <xf numFmtId="166" fontId="0" fillId="0" borderId="0" xfId="2" applyNumberFormat="1" applyFont="1"/>
    <xf numFmtId="0" fontId="13" fillId="3" borderId="5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9" fontId="0" fillId="0" borderId="0" xfId="2" applyFont="1"/>
    <xf numFmtId="0" fontId="13" fillId="3" borderId="43" xfId="0" applyFont="1" applyFill="1" applyBorder="1" applyAlignment="1">
      <alignment horizontal="center" vertical="center" wrapText="1"/>
    </xf>
    <xf numFmtId="0" fontId="13" fillId="3" borderId="4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13" fillId="3" borderId="5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35" fillId="3" borderId="40" xfId="0" applyFont="1" applyFill="1" applyBorder="1" applyAlignment="1">
      <alignment horizontal="center"/>
    </xf>
    <xf numFmtId="0" fontId="35" fillId="3" borderId="38" xfId="0" applyFont="1" applyFill="1" applyBorder="1" applyAlignment="1">
      <alignment horizontal="center"/>
    </xf>
    <xf numFmtId="0" fontId="35" fillId="3" borderId="41" xfId="0" applyFont="1" applyFill="1" applyBorder="1" applyAlignment="1">
      <alignment horizontal="center"/>
    </xf>
    <xf numFmtId="0" fontId="36" fillId="3" borderId="0" xfId="0" applyFont="1" applyFill="1" applyAlignment="1">
      <alignment horizontal="center" vertical="center" wrapText="1"/>
    </xf>
    <xf numFmtId="0" fontId="37" fillId="7" borderId="53" xfId="0" applyFont="1" applyFill="1" applyBorder="1" applyAlignment="1">
      <alignment horizontal="center" vertical="center"/>
    </xf>
    <xf numFmtId="0" fontId="37" fillId="7" borderId="54" xfId="0" applyFont="1" applyFill="1" applyBorder="1" applyAlignment="1">
      <alignment horizontal="center" vertical="center"/>
    </xf>
    <xf numFmtId="0" fontId="37" fillId="7" borderId="55" xfId="0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 wrapText="1"/>
    </xf>
    <xf numFmtId="0" fontId="35" fillId="6" borderId="51" xfId="0" applyFont="1" applyFill="1" applyBorder="1" applyAlignment="1">
      <alignment horizontal="center" vertical="center" wrapText="1"/>
    </xf>
    <xf numFmtId="0" fontId="35" fillId="6" borderId="42" xfId="0" applyFont="1" applyFill="1" applyBorder="1" applyAlignment="1">
      <alignment horizontal="center" vertical="center" wrapText="1"/>
    </xf>
    <xf numFmtId="0" fontId="38" fillId="8" borderId="35" xfId="0" applyFont="1" applyFill="1" applyBorder="1" applyAlignment="1">
      <alignment horizontal="center" vertical="center" wrapText="1"/>
    </xf>
    <xf numFmtId="0" fontId="38" fillId="8" borderId="37" xfId="0" applyFont="1" applyFill="1" applyBorder="1" applyAlignment="1">
      <alignment horizontal="center" vertical="center" wrapText="1"/>
    </xf>
    <xf numFmtId="0" fontId="38" fillId="8" borderId="56" xfId="0" applyFont="1" applyFill="1" applyBorder="1" applyAlignment="1">
      <alignment horizontal="center" vertical="center" wrapText="1"/>
    </xf>
    <xf numFmtId="0" fontId="38" fillId="8" borderId="57" xfId="0" applyFont="1" applyFill="1" applyBorder="1" applyAlignment="1">
      <alignment horizontal="center" vertical="center" wrapText="1"/>
    </xf>
    <xf numFmtId="0" fontId="38" fillId="8" borderId="58" xfId="0" applyFont="1" applyFill="1" applyBorder="1" applyAlignment="1">
      <alignment horizontal="center" vertical="center" wrapText="1"/>
    </xf>
    <xf numFmtId="0" fontId="38" fillId="8" borderId="5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8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 patternType="lightGray"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mediumGray">
          <fgColor theme="1" tint="0.34998626667073579"/>
          <bgColor theme="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% OF HOMESTEAD-ELIGIBLE PROPERTIES RECEIVING HOMESTEAD EXEMPTIONS BASED ON 2016 PROPERTY TAX 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'Properties Affected'!$B$3:$D$3</c:f>
              <c:strCache>
                <c:ptCount val="3"/>
                <c:pt idx="0">
                  <c:v>Parcels Receiving 1st $25,000 Exemption ($0-$25k)</c:v>
                </c:pt>
                <c:pt idx="1">
                  <c:v>Parcels Receiving 2nd $25,000 Exemption ($50k-$75k)</c:v>
                </c:pt>
                <c:pt idx="2">
                  <c:v>Parcels that would Receive Proposed 3rd $25,000 Exemption ($100k-$125k)</c:v>
                </c:pt>
              </c:strCache>
            </c:strRef>
          </c:cat>
          <c:val>
            <c:numRef>
              <c:f>'Properties Affected'!$B$72:$D$72</c:f>
              <c:numCache>
                <c:formatCode>0%</c:formatCode>
                <c:ptCount val="3"/>
                <c:pt idx="0">
                  <c:v>1</c:v>
                </c:pt>
                <c:pt idx="1">
                  <c:v>0.86898577259552345</c:v>
                </c:pt>
                <c:pt idx="2">
                  <c:v>0.589734274148763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3E3-8AE6-0A3F84B7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3947792"/>
        <c:axId val="1"/>
      </c:barChart>
      <c:catAx>
        <c:axId val="20139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Number of Counties Voting for January 29, 2008 Property Tax Exemptions</a:t>
            </a:r>
            <a:r>
              <a:rPr lang="en-US" sz="1800" baseline="0"/>
              <a:t> at 60%</a:t>
            </a:r>
            <a:r>
              <a:rPr lang="en-US" sz="1800"/>
              <a:t>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651-4112-941D-95AA1F3B059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51-4112-941D-95AA1F3B059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 </a:t>
                    </a:r>
                    <a:r>
                      <a:rPr lang="en-US" sz="1800"/>
                      <a:t>Counties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51-4112-941D-95AA1F3B0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34 </a:t>
                    </a:r>
                    <a:r>
                      <a:rPr lang="en-US" sz="1800"/>
                      <a:t>Counties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651-4112-941D-95AA1F3B0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'2008 Results'!$K$7:$L$7</c:f>
              <c:strCache>
                <c:ptCount val="2"/>
                <c:pt idx="0">
                  <c:v>YES at 60%</c:v>
                </c:pt>
                <c:pt idx="1">
                  <c:v>YES at Less than 60%</c:v>
                </c:pt>
              </c:strCache>
            </c:strRef>
          </c:cat>
          <c:val>
            <c:numRef>
              <c:f>'2008 Results'!$K$8:$L$8</c:f>
              <c:numCache>
                <c:formatCode>General</c:formatCode>
                <c:ptCount val="2"/>
                <c:pt idx="0">
                  <c:v>33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1-4112-941D-95AA1F3B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gradFill>
          <a:gsLst>
            <a:gs pos="0">
              <a:schemeClr val="bg2">
                <a:lumMod val="90000"/>
              </a:schemeClr>
            </a:gs>
            <a:gs pos="74000">
              <a:schemeClr val="bg2">
                <a:lumMod val="90000"/>
              </a:schemeClr>
            </a:gs>
            <a:gs pos="83000">
              <a:schemeClr val="bg2">
                <a:lumMod val="90000"/>
              </a:schemeClr>
            </a:gs>
            <a:gs pos="100000">
              <a:schemeClr val="bg2">
                <a:lumMod val="9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90000"/>
          </a:schemeClr>
        </a:gs>
        <a:gs pos="74000">
          <a:schemeClr val="bg2">
            <a:lumMod val="90000"/>
          </a:schemeClr>
        </a:gs>
        <a:gs pos="83000">
          <a:schemeClr val="bg2">
            <a:lumMod val="90000"/>
          </a:schemeClr>
        </a:gs>
        <a:gs pos="100000">
          <a:schemeClr val="bg2">
            <a:lumMod val="9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January</a:t>
            </a:r>
            <a:r>
              <a:rPr lang="en-US" sz="1800" u="sng" baseline="0"/>
              <a:t> 29, 2008 Property Tax Exemptions Vote for Approval</a:t>
            </a:r>
            <a:endParaRPr lang="en-US" sz="18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713282816289278E-2"/>
          <c:y val="0.26688000000000001"/>
          <c:w val="0.95257343436742148"/>
          <c:h val="0.639485704286964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A45-4FA9-8D40-7C1E35BC1B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A45-4FA9-8D40-7C1E35BC1B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A45-4FA9-8D40-7C1E35BC1B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2,667,543</a:t>
                    </a:r>
                  </a:p>
                  <a:p>
                    <a:r>
                      <a:rPr lang="en-US" sz="1200"/>
                      <a:t>(64.1%)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5-4FA9-8D40-7C1E35BC1B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1,495,270</a:t>
                    </a:r>
                  </a:p>
                  <a:p>
                    <a:r>
                      <a:rPr lang="en-US" sz="1100"/>
                      <a:t>(35.9%)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45-4FA9-8D40-7C1E35BC1B06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45-4FA9-8D40-7C1E35BC1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'2008 Results'!$J$21:$L$21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Left Blank</c:v>
                </c:pt>
              </c:strCache>
            </c:strRef>
          </c:cat>
          <c:val>
            <c:numRef>
              <c:f>'2008 Results'!$J$22:$L$22</c:f>
              <c:numCache>
                <c:formatCode>#,##0_ ;[Red]\-#,##0\ </c:formatCode>
                <c:ptCount val="3"/>
                <c:pt idx="0">
                  <c:v>2667543</c:v>
                </c:pt>
                <c:pt idx="1">
                  <c:v>1495270</c:v>
                </c:pt>
                <c:pt idx="2">
                  <c:v>105789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5-4FA9-8D40-7C1E35BC1B0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650-4B17-B8B5-1B3A8F8264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650-4B17-B8B5-1B3A8F8264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650-4B17-B8B5-1B3A8F826474}"/>
              </c:ext>
            </c:extLst>
          </c:dPt>
          <c:cat>
            <c:strRef>
              <c:f>'2008 Results'!$J$21:$L$21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Left Blank</c:v>
                </c:pt>
              </c:strCache>
            </c:strRef>
          </c:cat>
          <c:val>
            <c:numRef>
              <c:f>'2008 Results'!$J$23:$L$23</c:f>
              <c:numCache>
                <c:formatCode>0.0%</c:formatCode>
                <c:ptCount val="3"/>
                <c:pt idx="0">
                  <c:v>0.62492192994333973</c:v>
                </c:pt>
                <c:pt idx="1">
                  <c:v>0.35029501462071189</c:v>
                </c:pt>
                <c:pt idx="2">
                  <c:v>2.4783055435948349E-2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5-4FA9-8D40-7C1E35BC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</xdr:colOff>
      <xdr:row>71</xdr:row>
      <xdr:rowOff>47625</xdr:rowOff>
    </xdr:from>
    <xdr:to>
      <xdr:col>5</xdr:col>
      <xdr:colOff>273842</xdr:colOff>
      <xdr:row>99</xdr:row>
      <xdr:rowOff>35719</xdr:rowOff>
    </xdr:to>
    <xdr:graphicFrame macro="">
      <xdr:nvGraphicFramePr>
        <xdr:cNvPr id="1098" name="Chart 2">
          <a:extLst>
            <a:ext uri="{FF2B5EF4-FFF2-40B4-BE49-F238E27FC236}">
              <a16:creationId xmlns:a16="http://schemas.microsoft.com/office/drawing/2014/main" id="{E35CC97A-BCE9-49A2-AE9B-B9795C0C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361950</xdr:rowOff>
    </xdr:from>
    <xdr:to>
      <xdr:col>8</xdr:col>
      <xdr:colOff>9525</xdr:colOff>
      <xdr:row>1</xdr:row>
      <xdr:rowOff>333375</xdr:rowOff>
    </xdr:to>
    <xdr:pic>
      <xdr:nvPicPr>
        <xdr:cNvPr id="45088" name="Picture 5">
          <a:extLst>
            <a:ext uri="{FF2B5EF4-FFF2-40B4-BE49-F238E27FC236}">
              <a16:creationId xmlns:a16="http://schemas.microsoft.com/office/drawing/2014/main" id="{4596D136-3A6B-4D43-BEB4-512EF4D9E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361950"/>
          <a:ext cx="8124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104775</xdr:colOff>
      <xdr:row>0</xdr:row>
      <xdr:rowOff>390525</xdr:rowOff>
    </xdr:from>
    <xdr:to>
      <xdr:col>17</xdr:col>
      <xdr:colOff>514350</xdr:colOff>
      <xdr:row>19</xdr:row>
      <xdr:rowOff>9525</xdr:rowOff>
    </xdr:to>
    <xdr:graphicFrame macro="">
      <xdr:nvGraphicFramePr>
        <xdr:cNvPr id="45089" name="Chart 2">
          <a:extLst>
            <a:ext uri="{FF2B5EF4-FFF2-40B4-BE49-F238E27FC236}">
              <a16:creationId xmlns:a16="http://schemas.microsoft.com/office/drawing/2014/main" id="{BC04DAE0-B370-4A4B-8200-17E30376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157161</xdr:colOff>
      <xdr:row>19</xdr:row>
      <xdr:rowOff>123824</xdr:rowOff>
    </xdr:from>
    <xdr:to>
      <xdr:col>17</xdr:col>
      <xdr:colOff>504824</xdr:colOff>
      <xdr:row>37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BD2F7-0609-43EA-832B-205908BE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abSelected="1" topLeftCell="D1" workbookViewId="0">
      <pane ySplit="4" topLeftCell="A44" activePane="bottomLeft" state="frozen"/>
      <selection pane="bottomLeft" activeCell="M72" sqref="M72"/>
    </sheetView>
  </sheetViews>
  <sheetFormatPr defaultColWidth="8.85546875" defaultRowHeight="15" x14ac:dyDescent="0.25"/>
  <cols>
    <col min="1" max="14" width="17.7109375" customWidth="1"/>
    <col min="15" max="15" width="15.140625" bestFit="1" customWidth="1"/>
    <col min="16" max="16" width="16.42578125" customWidth="1"/>
    <col min="17" max="17" width="2.42578125" customWidth="1"/>
    <col min="18" max="19" width="15.140625" bestFit="1" customWidth="1"/>
  </cols>
  <sheetData>
    <row r="1" spans="1:19" ht="15" customHeight="1" x14ac:dyDescent="0.25">
      <c r="A1" s="189"/>
      <c r="B1" s="181" t="s">
        <v>124</v>
      </c>
      <c r="C1" s="182"/>
      <c r="D1" s="181" t="s">
        <v>125</v>
      </c>
      <c r="E1" s="191"/>
      <c r="F1" s="182"/>
      <c r="G1" s="181" t="s">
        <v>126</v>
      </c>
      <c r="H1" s="191"/>
      <c r="I1" s="182"/>
      <c r="J1" s="181" t="s">
        <v>127</v>
      </c>
      <c r="K1" s="182"/>
      <c r="L1" s="181" t="s">
        <v>128</v>
      </c>
      <c r="M1" s="191"/>
      <c r="N1" s="182"/>
      <c r="O1" s="181" t="s">
        <v>105</v>
      </c>
      <c r="P1" s="182"/>
    </row>
    <row r="2" spans="1:19" ht="15.75" thickBot="1" x14ac:dyDescent="0.3">
      <c r="A2" s="189"/>
      <c r="B2" s="183"/>
      <c r="C2" s="184"/>
      <c r="D2" s="183"/>
      <c r="E2" s="192"/>
      <c r="F2" s="184"/>
      <c r="G2" s="183"/>
      <c r="H2" s="192"/>
      <c r="I2" s="184"/>
      <c r="J2" s="183"/>
      <c r="K2" s="184"/>
      <c r="L2" s="183"/>
      <c r="M2" s="192"/>
      <c r="N2" s="184"/>
      <c r="O2" s="183"/>
      <c r="P2" s="184"/>
    </row>
    <row r="3" spans="1:19" ht="15.75" thickBot="1" x14ac:dyDescent="0.3">
      <c r="A3" s="190"/>
      <c r="B3" s="185"/>
      <c r="C3" s="186"/>
      <c r="D3" s="185"/>
      <c r="E3" s="193"/>
      <c r="F3" s="186"/>
      <c r="G3" s="185"/>
      <c r="H3" s="193"/>
      <c r="I3" s="186"/>
      <c r="J3" s="185"/>
      <c r="K3" s="186"/>
      <c r="L3" s="185"/>
      <c r="M3" s="193"/>
      <c r="N3" s="186"/>
      <c r="O3" s="185"/>
      <c r="P3" s="186"/>
      <c r="Q3" s="47"/>
      <c r="R3" s="187" t="s">
        <v>99</v>
      </c>
      <c r="S3" s="187" t="s">
        <v>100</v>
      </c>
    </row>
    <row r="4" spans="1:19" ht="25.5" customHeight="1" thickBot="1" x14ac:dyDescent="0.3">
      <c r="A4" s="3" t="s">
        <v>1</v>
      </c>
      <c r="B4" s="127" t="s">
        <v>107</v>
      </c>
      <c r="C4" s="127" t="s">
        <v>106</v>
      </c>
      <c r="D4" s="127" t="s">
        <v>107</v>
      </c>
      <c r="E4" s="127" t="s">
        <v>108</v>
      </c>
      <c r="F4" s="127" t="s">
        <v>106</v>
      </c>
      <c r="G4" s="127" t="s">
        <v>107</v>
      </c>
      <c r="H4" s="127" t="s">
        <v>108</v>
      </c>
      <c r="I4" s="127" t="s">
        <v>106</v>
      </c>
      <c r="J4" s="127" t="s">
        <v>107</v>
      </c>
      <c r="K4" s="127" t="s">
        <v>106</v>
      </c>
      <c r="L4" s="127" t="s">
        <v>107</v>
      </c>
      <c r="M4" s="127" t="s">
        <v>108</v>
      </c>
      <c r="N4" s="127" t="s">
        <v>106</v>
      </c>
      <c r="O4" s="127" t="s">
        <v>107</v>
      </c>
      <c r="P4" s="127" t="s">
        <v>106</v>
      </c>
      <c r="R4" s="188"/>
      <c r="S4" s="188"/>
    </row>
    <row r="5" spans="1:19" x14ac:dyDescent="0.25">
      <c r="A5" s="14" t="s">
        <v>2</v>
      </c>
      <c r="B5" s="128">
        <v>21020</v>
      </c>
      <c r="C5" s="131">
        <f>B5*25000</f>
        <v>525500000</v>
      </c>
      <c r="D5" s="128">
        <v>4578</v>
      </c>
      <c r="E5" s="131">
        <v>290865137</v>
      </c>
      <c r="F5" s="131">
        <f>E5-D5*50000</f>
        <v>61965137</v>
      </c>
      <c r="G5" s="128">
        <v>1697</v>
      </c>
      <c r="H5" s="131">
        <v>99809240</v>
      </c>
      <c r="I5" s="131">
        <f>H5-G5*50000</f>
        <v>14959240</v>
      </c>
      <c r="J5" s="128">
        <v>865</v>
      </c>
      <c r="K5" s="131">
        <f>J5*25000</f>
        <v>21625000</v>
      </c>
      <c r="L5" s="128">
        <v>315</v>
      </c>
      <c r="M5" s="131">
        <v>19467050</v>
      </c>
      <c r="N5" s="131">
        <f>M5-L5*50000</f>
        <v>3717050</v>
      </c>
      <c r="O5" s="107">
        <f>SUM(B5,D5,G5,J5,L5)</f>
        <v>28475</v>
      </c>
      <c r="P5" s="41">
        <f>SUM(C5,F5,I5,K5,N5)</f>
        <v>627766427</v>
      </c>
      <c r="R5" s="126">
        <v>49503</v>
      </c>
      <c r="S5" s="126">
        <v>43855</v>
      </c>
    </row>
    <row r="6" spans="1:19" x14ac:dyDescent="0.25">
      <c r="A6" s="14" t="s">
        <v>3</v>
      </c>
      <c r="B6" s="128">
        <v>1161</v>
      </c>
      <c r="C6" s="131">
        <f t="shared" ref="C6:C69" si="0">B6*25000</f>
        <v>29025000</v>
      </c>
      <c r="D6" s="128">
        <v>291</v>
      </c>
      <c r="E6" s="131">
        <v>18992896</v>
      </c>
      <c r="F6" s="131">
        <f t="shared" ref="F6:F69" si="1">E6-D6*50000</f>
        <v>4442896</v>
      </c>
      <c r="G6" s="128">
        <v>318</v>
      </c>
      <c r="H6" s="131">
        <v>18679934</v>
      </c>
      <c r="I6" s="131">
        <f t="shared" ref="I6:I69" si="2">H6-G6*50000</f>
        <v>2779934</v>
      </c>
      <c r="J6" s="128">
        <v>304</v>
      </c>
      <c r="K6" s="131">
        <f t="shared" ref="K6:K69" si="3">J6*25000</f>
        <v>7600000</v>
      </c>
      <c r="L6" s="128">
        <v>125</v>
      </c>
      <c r="M6" s="131">
        <v>7841470</v>
      </c>
      <c r="N6" s="131">
        <f t="shared" ref="N6:N69" si="4">M6-L6*50000</f>
        <v>1591470</v>
      </c>
      <c r="O6" s="107">
        <f t="shared" ref="O6:O69" si="5">SUM(B6,D6,G6,J6,L6)</f>
        <v>2199</v>
      </c>
      <c r="P6" s="41">
        <f t="shared" ref="P6:P69" si="6">SUM(C6,F6,I6,K6,N6)</f>
        <v>45439300</v>
      </c>
      <c r="R6" s="107">
        <v>5829</v>
      </c>
      <c r="S6" s="107">
        <v>4556</v>
      </c>
    </row>
    <row r="7" spans="1:19" x14ac:dyDescent="0.25">
      <c r="A7" s="14" t="s">
        <v>4</v>
      </c>
      <c r="B7" s="128">
        <v>16027</v>
      </c>
      <c r="C7" s="131">
        <f t="shared" si="0"/>
        <v>400675000</v>
      </c>
      <c r="D7" s="128">
        <v>1494</v>
      </c>
      <c r="E7" s="131">
        <v>95444451</v>
      </c>
      <c r="F7" s="131">
        <f t="shared" si="1"/>
        <v>20744451</v>
      </c>
      <c r="G7" s="128">
        <v>3376</v>
      </c>
      <c r="H7" s="131">
        <v>206123346</v>
      </c>
      <c r="I7" s="131">
        <f t="shared" si="2"/>
        <v>37323346</v>
      </c>
      <c r="J7" s="128">
        <v>280</v>
      </c>
      <c r="K7" s="131">
        <f t="shared" si="3"/>
        <v>7000000</v>
      </c>
      <c r="L7" s="128">
        <v>112</v>
      </c>
      <c r="M7" s="131">
        <v>6972197</v>
      </c>
      <c r="N7" s="131">
        <f t="shared" si="4"/>
        <v>1372197</v>
      </c>
      <c r="O7" s="107">
        <f t="shared" si="5"/>
        <v>21289</v>
      </c>
      <c r="P7" s="41">
        <f t="shared" si="6"/>
        <v>467114994</v>
      </c>
      <c r="R7" s="107">
        <v>39439</v>
      </c>
      <c r="S7" s="107">
        <v>32793</v>
      </c>
    </row>
    <row r="8" spans="1:19" x14ac:dyDescent="0.25">
      <c r="A8" s="14" t="s">
        <v>5</v>
      </c>
      <c r="B8" s="128">
        <v>788</v>
      </c>
      <c r="C8" s="131">
        <f t="shared" si="0"/>
        <v>19700000</v>
      </c>
      <c r="D8" s="128">
        <v>128</v>
      </c>
      <c r="E8" s="131">
        <v>8461260</v>
      </c>
      <c r="F8" s="131">
        <f t="shared" si="1"/>
        <v>2061260</v>
      </c>
      <c r="G8" s="128">
        <v>331</v>
      </c>
      <c r="H8" s="131">
        <v>19858680</v>
      </c>
      <c r="I8" s="131">
        <f t="shared" si="2"/>
        <v>3308680</v>
      </c>
      <c r="J8" s="128">
        <v>248</v>
      </c>
      <c r="K8" s="131">
        <f t="shared" si="3"/>
        <v>6200000</v>
      </c>
      <c r="L8" s="128">
        <v>123</v>
      </c>
      <c r="M8" s="131">
        <v>7539774</v>
      </c>
      <c r="N8" s="131">
        <f t="shared" si="4"/>
        <v>1389774</v>
      </c>
      <c r="O8" s="107">
        <f t="shared" si="5"/>
        <v>1618</v>
      </c>
      <c r="P8" s="41">
        <f t="shared" si="6"/>
        <v>32659714</v>
      </c>
      <c r="R8" s="107">
        <v>6249</v>
      </c>
      <c r="S8" s="107">
        <v>4177</v>
      </c>
    </row>
    <row r="9" spans="1:19" x14ac:dyDescent="0.25">
      <c r="A9" s="14" t="s">
        <v>6</v>
      </c>
      <c r="B9" s="128">
        <v>58359</v>
      </c>
      <c r="C9" s="131">
        <f t="shared" si="0"/>
        <v>1458975000</v>
      </c>
      <c r="D9" s="128">
        <v>16149</v>
      </c>
      <c r="E9" s="131">
        <v>1007245046</v>
      </c>
      <c r="F9" s="131">
        <f t="shared" si="1"/>
        <v>199795046</v>
      </c>
      <c r="G9" s="128">
        <v>2136</v>
      </c>
      <c r="H9" s="131">
        <v>128566790</v>
      </c>
      <c r="I9" s="131">
        <f t="shared" si="2"/>
        <v>21766790</v>
      </c>
      <c r="J9" s="128">
        <v>300</v>
      </c>
      <c r="K9" s="131">
        <f t="shared" si="3"/>
        <v>7500000</v>
      </c>
      <c r="L9" s="128">
        <v>136</v>
      </c>
      <c r="M9" s="131">
        <v>8455688</v>
      </c>
      <c r="N9" s="131">
        <f t="shared" si="4"/>
        <v>1655688</v>
      </c>
      <c r="O9" s="107">
        <f t="shared" si="5"/>
        <v>77080</v>
      </c>
      <c r="P9" s="41">
        <f t="shared" si="6"/>
        <v>1689692524</v>
      </c>
      <c r="R9" s="107">
        <v>150125</v>
      </c>
      <c r="S9" s="107">
        <v>128564</v>
      </c>
    </row>
    <row r="10" spans="1:19" x14ac:dyDescent="0.25">
      <c r="A10" s="14" t="s">
        <v>7</v>
      </c>
      <c r="B10" s="128">
        <v>214281</v>
      </c>
      <c r="C10" s="131">
        <f t="shared" si="0"/>
        <v>5357025000</v>
      </c>
      <c r="D10" s="128">
        <v>33213</v>
      </c>
      <c r="E10" s="131">
        <v>2068908210</v>
      </c>
      <c r="F10" s="131">
        <f t="shared" si="1"/>
        <v>408258210</v>
      </c>
      <c r="G10" s="128">
        <v>2962</v>
      </c>
      <c r="H10" s="131">
        <v>179187390</v>
      </c>
      <c r="I10" s="131">
        <f t="shared" si="2"/>
        <v>31087390</v>
      </c>
      <c r="J10" s="128">
        <v>2077</v>
      </c>
      <c r="K10" s="131">
        <f t="shared" si="3"/>
        <v>51925000</v>
      </c>
      <c r="L10" s="128">
        <v>1001</v>
      </c>
      <c r="M10" s="131">
        <v>61998290</v>
      </c>
      <c r="N10" s="131">
        <f t="shared" si="4"/>
        <v>11948290</v>
      </c>
      <c r="O10" s="107">
        <f t="shared" si="5"/>
        <v>253534</v>
      </c>
      <c r="P10" s="41">
        <f t="shared" si="6"/>
        <v>5860243890</v>
      </c>
      <c r="R10" s="107">
        <v>387539</v>
      </c>
      <c r="S10" s="107">
        <v>343432</v>
      </c>
    </row>
    <row r="11" spans="1:19" x14ac:dyDescent="0.25">
      <c r="A11" s="14" t="s">
        <v>8</v>
      </c>
      <c r="B11" s="128">
        <v>222</v>
      </c>
      <c r="C11" s="131">
        <f t="shared" si="0"/>
        <v>5550000</v>
      </c>
      <c r="D11" s="128">
        <v>25</v>
      </c>
      <c r="E11" s="131">
        <v>1615649</v>
      </c>
      <c r="F11" s="131">
        <f t="shared" si="1"/>
        <v>365649</v>
      </c>
      <c r="G11" s="128">
        <v>135</v>
      </c>
      <c r="H11" s="131">
        <v>8215601</v>
      </c>
      <c r="I11" s="131">
        <f t="shared" si="2"/>
        <v>1465601</v>
      </c>
      <c r="J11" s="128">
        <v>112</v>
      </c>
      <c r="K11" s="131">
        <f t="shared" si="3"/>
        <v>2800000</v>
      </c>
      <c r="L11" s="128">
        <v>64</v>
      </c>
      <c r="M11" s="131">
        <v>4012491</v>
      </c>
      <c r="N11" s="131">
        <f t="shared" si="4"/>
        <v>812491</v>
      </c>
      <c r="O11" s="107">
        <f t="shared" si="5"/>
        <v>558</v>
      </c>
      <c r="P11" s="41">
        <f t="shared" si="6"/>
        <v>10993741</v>
      </c>
      <c r="R11" s="107">
        <v>3251</v>
      </c>
      <c r="S11" s="107">
        <v>1668</v>
      </c>
    </row>
    <row r="12" spans="1:19" x14ac:dyDescent="0.25">
      <c r="A12" s="14" t="s">
        <v>9</v>
      </c>
      <c r="B12" s="128">
        <v>21835</v>
      </c>
      <c r="C12" s="131">
        <f t="shared" si="0"/>
        <v>545875000</v>
      </c>
      <c r="D12" s="128">
        <v>5611</v>
      </c>
      <c r="E12" s="131">
        <v>350888008</v>
      </c>
      <c r="F12" s="131">
        <f t="shared" si="1"/>
        <v>70338008</v>
      </c>
      <c r="G12" s="128">
        <v>874</v>
      </c>
      <c r="H12" s="131">
        <v>52642350</v>
      </c>
      <c r="I12" s="131">
        <f t="shared" si="2"/>
        <v>8942350</v>
      </c>
      <c r="J12" s="128">
        <v>95</v>
      </c>
      <c r="K12" s="131">
        <f t="shared" si="3"/>
        <v>2375000</v>
      </c>
      <c r="L12" s="128">
        <v>38</v>
      </c>
      <c r="M12" s="131">
        <v>2299547</v>
      </c>
      <c r="N12" s="131">
        <f t="shared" si="4"/>
        <v>399547</v>
      </c>
      <c r="O12" s="107">
        <f t="shared" si="5"/>
        <v>28453</v>
      </c>
      <c r="P12" s="41">
        <f t="shared" si="6"/>
        <v>627929905</v>
      </c>
      <c r="R12" s="107">
        <v>51606</v>
      </c>
      <c r="S12" s="107">
        <v>44517</v>
      </c>
    </row>
    <row r="13" spans="1:19" x14ac:dyDescent="0.25">
      <c r="A13" s="14" t="s">
        <v>10</v>
      </c>
      <c r="B13" s="128">
        <v>11208</v>
      </c>
      <c r="C13" s="131">
        <f t="shared" si="0"/>
        <v>280200000</v>
      </c>
      <c r="D13" s="128">
        <v>2766</v>
      </c>
      <c r="E13" s="131">
        <v>177859219</v>
      </c>
      <c r="F13" s="131">
        <f t="shared" si="1"/>
        <v>39559219</v>
      </c>
      <c r="G13" s="128">
        <v>2052</v>
      </c>
      <c r="H13" s="131">
        <v>119897162</v>
      </c>
      <c r="I13" s="131">
        <f t="shared" si="2"/>
        <v>17297162</v>
      </c>
      <c r="J13" s="128">
        <v>286</v>
      </c>
      <c r="K13" s="131">
        <f t="shared" si="3"/>
        <v>7150000</v>
      </c>
      <c r="L13" s="128">
        <v>98</v>
      </c>
      <c r="M13" s="131">
        <v>6000038</v>
      </c>
      <c r="N13" s="131">
        <f t="shared" si="4"/>
        <v>1100038</v>
      </c>
      <c r="O13" s="107">
        <f t="shared" si="5"/>
        <v>16410</v>
      </c>
      <c r="P13" s="41">
        <f t="shared" si="6"/>
        <v>345306419</v>
      </c>
      <c r="R13" s="107">
        <v>45878</v>
      </c>
      <c r="S13" s="107">
        <v>33213</v>
      </c>
    </row>
    <row r="14" spans="1:19" x14ac:dyDescent="0.25">
      <c r="A14" s="14" t="s">
        <v>11</v>
      </c>
      <c r="B14" s="128">
        <v>22169</v>
      </c>
      <c r="C14" s="131">
        <f t="shared" si="0"/>
        <v>554225000</v>
      </c>
      <c r="D14" s="128">
        <v>6881</v>
      </c>
      <c r="E14" s="131">
        <v>432516842</v>
      </c>
      <c r="F14" s="131">
        <f t="shared" si="1"/>
        <v>88466842</v>
      </c>
      <c r="G14" s="128">
        <v>1500</v>
      </c>
      <c r="H14" s="131">
        <v>87618674</v>
      </c>
      <c r="I14" s="131">
        <f t="shared" si="2"/>
        <v>12618674</v>
      </c>
      <c r="J14" s="128">
        <v>301</v>
      </c>
      <c r="K14" s="131">
        <f t="shared" si="3"/>
        <v>7525000</v>
      </c>
      <c r="L14" s="128">
        <v>93</v>
      </c>
      <c r="M14" s="131">
        <v>5681552</v>
      </c>
      <c r="N14" s="131">
        <f t="shared" si="4"/>
        <v>1031552</v>
      </c>
      <c r="O14" s="107">
        <f t="shared" si="5"/>
        <v>30944</v>
      </c>
      <c r="P14" s="41">
        <f t="shared" si="6"/>
        <v>663867068</v>
      </c>
      <c r="R14" s="107">
        <v>50841</v>
      </c>
      <c r="S14" s="107">
        <v>45797</v>
      </c>
    </row>
    <row r="15" spans="1:19" x14ac:dyDescent="0.25">
      <c r="A15" s="14" t="s">
        <v>12</v>
      </c>
      <c r="B15" s="128">
        <v>63562</v>
      </c>
      <c r="C15" s="131">
        <f t="shared" si="0"/>
        <v>1589050000</v>
      </c>
      <c r="D15" s="128">
        <v>6319</v>
      </c>
      <c r="E15" s="131">
        <v>394256040</v>
      </c>
      <c r="F15" s="131">
        <f t="shared" si="1"/>
        <v>78306040</v>
      </c>
      <c r="G15" s="128">
        <v>833</v>
      </c>
      <c r="H15" s="131">
        <v>50251275</v>
      </c>
      <c r="I15" s="131">
        <f t="shared" si="2"/>
        <v>8601275</v>
      </c>
      <c r="J15" s="128">
        <v>592</v>
      </c>
      <c r="K15" s="131">
        <f t="shared" si="3"/>
        <v>14800000</v>
      </c>
      <c r="L15" s="128">
        <v>168</v>
      </c>
      <c r="M15" s="131">
        <v>10298209</v>
      </c>
      <c r="N15" s="131">
        <f t="shared" si="4"/>
        <v>1898209</v>
      </c>
      <c r="O15" s="107">
        <f t="shared" si="5"/>
        <v>71474</v>
      </c>
      <c r="P15" s="41">
        <f t="shared" si="6"/>
        <v>1692655524</v>
      </c>
      <c r="R15" s="107">
        <v>86593</v>
      </c>
      <c r="S15" s="107">
        <v>83655</v>
      </c>
    </row>
    <row r="16" spans="1:19" x14ac:dyDescent="0.25">
      <c r="A16" s="14" t="s">
        <v>13</v>
      </c>
      <c r="B16" s="128">
        <v>2548</v>
      </c>
      <c r="C16" s="131">
        <f t="shared" si="0"/>
        <v>63700000</v>
      </c>
      <c r="D16" s="128">
        <v>179</v>
      </c>
      <c r="E16" s="131">
        <v>11666956</v>
      </c>
      <c r="F16" s="131">
        <f t="shared" si="1"/>
        <v>2716956</v>
      </c>
      <c r="G16" s="128">
        <v>1189</v>
      </c>
      <c r="H16" s="131">
        <v>72852974</v>
      </c>
      <c r="I16" s="131">
        <f t="shared" si="2"/>
        <v>13402974</v>
      </c>
      <c r="J16" s="128">
        <v>649</v>
      </c>
      <c r="K16" s="131">
        <f t="shared" si="3"/>
        <v>16225000</v>
      </c>
      <c r="L16" s="128">
        <v>232</v>
      </c>
      <c r="M16" s="131">
        <v>14346188</v>
      </c>
      <c r="N16" s="131">
        <f t="shared" si="4"/>
        <v>2746188</v>
      </c>
      <c r="O16" s="107">
        <f t="shared" si="5"/>
        <v>4797</v>
      </c>
      <c r="P16" s="41">
        <f t="shared" si="6"/>
        <v>98791118</v>
      </c>
      <c r="R16" s="107">
        <v>15259</v>
      </c>
      <c r="S16" s="107">
        <v>10591</v>
      </c>
    </row>
    <row r="17" spans="1:19" x14ac:dyDescent="0.25">
      <c r="A17" s="14" t="s">
        <v>85</v>
      </c>
      <c r="B17" s="128">
        <v>221554</v>
      </c>
      <c r="C17" s="131">
        <f t="shared" si="0"/>
        <v>5538850000</v>
      </c>
      <c r="D17" s="128">
        <v>42214</v>
      </c>
      <c r="E17" s="131">
        <v>2635740869</v>
      </c>
      <c r="F17" s="131">
        <f t="shared" si="1"/>
        <v>525040869</v>
      </c>
      <c r="G17" s="128">
        <v>2457</v>
      </c>
      <c r="H17" s="131">
        <v>150824185</v>
      </c>
      <c r="I17" s="131">
        <f t="shared" si="2"/>
        <v>27974185</v>
      </c>
      <c r="J17" s="128">
        <v>2192</v>
      </c>
      <c r="K17" s="131">
        <f t="shared" si="3"/>
        <v>54800000</v>
      </c>
      <c r="L17" s="128">
        <v>709</v>
      </c>
      <c r="M17" s="131">
        <v>43527039</v>
      </c>
      <c r="N17" s="131">
        <f t="shared" si="4"/>
        <v>8077039</v>
      </c>
      <c r="O17" s="107">
        <f t="shared" si="5"/>
        <v>269126</v>
      </c>
      <c r="P17" s="41">
        <f t="shared" si="6"/>
        <v>6154742093</v>
      </c>
      <c r="R17" s="107">
        <v>416694</v>
      </c>
      <c r="S17" s="107">
        <v>389332</v>
      </c>
    </row>
    <row r="18" spans="1:19" x14ac:dyDescent="0.25">
      <c r="A18" s="14" t="s">
        <v>14</v>
      </c>
      <c r="B18" s="128">
        <v>691</v>
      </c>
      <c r="C18" s="131">
        <f t="shared" si="0"/>
        <v>17275000</v>
      </c>
      <c r="D18" s="128">
        <v>236</v>
      </c>
      <c r="E18" s="131">
        <v>15033554</v>
      </c>
      <c r="F18" s="131">
        <f t="shared" si="1"/>
        <v>3233554</v>
      </c>
      <c r="G18" s="128">
        <v>110</v>
      </c>
      <c r="H18" s="131">
        <v>6188104</v>
      </c>
      <c r="I18" s="131">
        <f t="shared" si="2"/>
        <v>688104</v>
      </c>
      <c r="J18" s="128">
        <v>233</v>
      </c>
      <c r="K18" s="131">
        <f t="shared" si="3"/>
        <v>5825000</v>
      </c>
      <c r="L18" s="128">
        <v>123</v>
      </c>
      <c r="M18" s="131">
        <v>7631599</v>
      </c>
      <c r="N18" s="131">
        <f t="shared" si="4"/>
        <v>1481599</v>
      </c>
      <c r="O18" s="107">
        <f t="shared" si="5"/>
        <v>1393</v>
      </c>
      <c r="P18" s="41">
        <f t="shared" si="6"/>
        <v>28503257</v>
      </c>
      <c r="R18" s="107">
        <v>5836</v>
      </c>
      <c r="S18" s="107">
        <v>4002</v>
      </c>
    </row>
    <row r="19" spans="1:19" x14ac:dyDescent="0.25">
      <c r="A19" s="14" t="s">
        <v>15</v>
      </c>
      <c r="B19" s="128">
        <v>153</v>
      </c>
      <c r="C19" s="131">
        <f t="shared" si="0"/>
        <v>3825000</v>
      </c>
      <c r="D19" s="128">
        <v>23</v>
      </c>
      <c r="E19" s="131">
        <v>1440608</v>
      </c>
      <c r="F19" s="131">
        <f t="shared" si="1"/>
        <v>290608</v>
      </c>
      <c r="G19" s="128">
        <v>71</v>
      </c>
      <c r="H19" s="131">
        <v>4384440</v>
      </c>
      <c r="I19" s="131">
        <f t="shared" si="2"/>
        <v>834440</v>
      </c>
      <c r="J19" s="128">
        <v>26</v>
      </c>
      <c r="K19" s="131">
        <f t="shared" si="3"/>
        <v>650000</v>
      </c>
      <c r="L19" s="128">
        <v>40</v>
      </c>
      <c r="M19" s="131">
        <v>2433434</v>
      </c>
      <c r="N19" s="131">
        <f t="shared" si="4"/>
        <v>433434</v>
      </c>
      <c r="O19" s="107">
        <f t="shared" si="5"/>
        <v>313</v>
      </c>
      <c r="P19" s="41">
        <f t="shared" si="6"/>
        <v>6033482</v>
      </c>
      <c r="R19" s="107">
        <v>4563</v>
      </c>
      <c r="S19" s="107">
        <v>1432</v>
      </c>
    </row>
    <row r="20" spans="1:19" x14ac:dyDescent="0.25">
      <c r="A20" s="14" t="s">
        <v>16</v>
      </c>
      <c r="B20" s="128">
        <v>81534</v>
      </c>
      <c r="C20" s="131">
        <f t="shared" si="0"/>
        <v>2038350000</v>
      </c>
      <c r="D20" s="128">
        <v>18933</v>
      </c>
      <c r="E20" s="131">
        <v>1198655974</v>
      </c>
      <c r="F20" s="131">
        <f t="shared" si="1"/>
        <v>252005974</v>
      </c>
      <c r="G20" s="128">
        <v>5598</v>
      </c>
      <c r="H20" s="131">
        <v>326626760</v>
      </c>
      <c r="I20" s="131">
        <f t="shared" si="2"/>
        <v>46726760</v>
      </c>
      <c r="J20" s="128">
        <v>858</v>
      </c>
      <c r="K20" s="131">
        <f t="shared" si="3"/>
        <v>21450000</v>
      </c>
      <c r="L20" s="128">
        <v>272</v>
      </c>
      <c r="M20" s="131">
        <v>16811235</v>
      </c>
      <c r="N20" s="131">
        <f t="shared" si="4"/>
        <v>3211235</v>
      </c>
      <c r="O20" s="107">
        <f t="shared" si="5"/>
        <v>107195</v>
      </c>
      <c r="P20" s="41">
        <f t="shared" si="6"/>
        <v>2361743969</v>
      </c>
      <c r="R20" s="107">
        <v>190011</v>
      </c>
      <c r="S20" s="107">
        <v>164551</v>
      </c>
    </row>
    <row r="21" spans="1:19" x14ac:dyDescent="0.25">
      <c r="A21" s="14" t="s">
        <v>17</v>
      </c>
      <c r="B21" s="128">
        <v>18991</v>
      </c>
      <c r="C21" s="131">
        <f t="shared" si="0"/>
        <v>474775000</v>
      </c>
      <c r="D21" s="128">
        <v>5801</v>
      </c>
      <c r="E21" s="131">
        <v>376217466</v>
      </c>
      <c r="F21" s="131">
        <f t="shared" si="1"/>
        <v>86167466</v>
      </c>
      <c r="G21" s="128">
        <v>4141</v>
      </c>
      <c r="H21" s="131">
        <v>239515368</v>
      </c>
      <c r="I21" s="131">
        <f t="shared" si="2"/>
        <v>32465368</v>
      </c>
      <c r="J21" s="128">
        <v>199</v>
      </c>
      <c r="K21" s="131">
        <f t="shared" si="3"/>
        <v>4975000</v>
      </c>
      <c r="L21" s="128">
        <v>81</v>
      </c>
      <c r="M21" s="131">
        <v>4946104</v>
      </c>
      <c r="N21" s="131">
        <f t="shared" si="4"/>
        <v>896104</v>
      </c>
      <c r="O21" s="107">
        <f t="shared" si="5"/>
        <v>29213</v>
      </c>
      <c r="P21" s="41">
        <f t="shared" si="6"/>
        <v>599278938</v>
      </c>
      <c r="R21" s="107">
        <v>68993</v>
      </c>
      <c r="S21" s="107">
        <v>57181</v>
      </c>
    </row>
    <row r="22" spans="1:19" x14ac:dyDescent="0.25">
      <c r="A22" s="14" t="s">
        <v>18</v>
      </c>
      <c r="B22" s="128">
        <v>14523</v>
      </c>
      <c r="C22" s="131">
        <f t="shared" si="0"/>
        <v>363075000</v>
      </c>
      <c r="D22" s="128">
        <v>4481</v>
      </c>
      <c r="E22" s="131">
        <v>286377674</v>
      </c>
      <c r="F22" s="131">
        <f t="shared" si="1"/>
        <v>62327674</v>
      </c>
      <c r="G22" s="128">
        <v>1176</v>
      </c>
      <c r="H22" s="131">
        <v>67814756</v>
      </c>
      <c r="I22" s="131">
        <f t="shared" si="2"/>
        <v>9014756</v>
      </c>
      <c r="J22" s="128">
        <v>165</v>
      </c>
      <c r="K22" s="131">
        <f t="shared" si="3"/>
        <v>4125000</v>
      </c>
      <c r="L22" s="128">
        <v>75</v>
      </c>
      <c r="M22" s="131">
        <v>4554762</v>
      </c>
      <c r="N22" s="131">
        <f t="shared" si="4"/>
        <v>804762</v>
      </c>
      <c r="O22" s="107">
        <f t="shared" si="5"/>
        <v>20420</v>
      </c>
      <c r="P22" s="41">
        <f t="shared" si="6"/>
        <v>439347192</v>
      </c>
      <c r="R22" s="107">
        <v>29904</v>
      </c>
      <c r="S22" s="107">
        <v>28828</v>
      </c>
    </row>
    <row r="23" spans="1:19" x14ac:dyDescent="0.25">
      <c r="A23" s="14" t="s">
        <v>19</v>
      </c>
      <c r="B23" s="128">
        <v>933</v>
      </c>
      <c r="C23" s="131">
        <f t="shared" si="0"/>
        <v>23325000</v>
      </c>
      <c r="D23" s="128">
        <v>109</v>
      </c>
      <c r="E23" s="131">
        <v>6903745</v>
      </c>
      <c r="F23" s="131">
        <f t="shared" si="1"/>
        <v>1453745</v>
      </c>
      <c r="G23" s="128">
        <v>138</v>
      </c>
      <c r="H23" s="131">
        <v>8201216</v>
      </c>
      <c r="I23" s="131">
        <f t="shared" si="2"/>
        <v>1301216</v>
      </c>
      <c r="J23" s="128">
        <v>53</v>
      </c>
      <c r="K23" s="131">
        <f t="shared" si="3"/>
        <v>1325000</v>
      </c>
      <c r="L23" s="128">
        <v>13</v>
      </c>
      <c r="M23" s="131">
        <v>841244</v>
      </c>
      <c r="N23" s="131">
        <f t="shared" si="4"/>
        <v>191244</v>
      </c>
      <c r="O23" s="107">
        <f t="shared" si="5"/>
        <v>1246</v>
      </c>
      <c r="P23" s="41">
        <f t="shared" si="6"/>
        <v>27596205</v>
      </c>
      <c r="R23" s="107">
        <v>3067</v>
      </c>
      <c r="S23" s="107">
        <v>1995</v>
      </c>
    </row>
    <row r="24" spans="1:19" x14ac:dyDescent="0.25">
      <c r="A24" s="14" t="s">
        <v>20</v>
      </c>
      <c r="B24" s="128">
        <v>1365</v>
      </c>
      <c r="C24" s="131">
        <f t="shared" si="0"/>
        <v>34125000</v>
      </c>
      <c r="D24" s="128">
        <v>88</v>
      </c>
      <c r="E24" s="131">
        <v>5726950</v>
      </c>
      <c r="F24" s="131">
        <f t="shared" si="1"/>
        <v>1326950</v>
      </c>
      <c r="G24" s="128">
        <v>845</v>
      </c>
      <c r="H24" s="131">
        <v>51068006</v>
      </c>
      <c r="I24" s="131">
        <f t="shared" si="2"/>
        <v>8818006</v>
      </c>
      <c r="J24" s="128">
        <v>330</v>
      </c>
      <c r="K24" s="131">
        <f t="shared" si="3"/>
        <v>8250000</v>
      </c>
      <c r="L24" s="128">
        <v>132</v>
      </c>
      <c r="M24" s="131">
        <v>8067137</v>
      </c>
      <c r="N24" s="131">
        <f t="shared" si="4"/>
        <v>1467137</v>
      </c>
      <c r="O24" s="107">
        <f t="shared" si="5"/>
        <v>2760</v>
      </c>
      <c r="P24" s="41">
        <f t="shared" si="6"/>
        <v>53987093</v>
      </c>
      <c r="R24" s="107">
        <v>10333</v>
      </c>
      <c r="S24" s="107">
        <v>6019</v>
      </c>
    </row>
    <row r="25" spans="1:19" x14ac:dyDescent="0.25">
      <c r="A25" s="14" t="s">
        <v>21</v>
      </c>
      <c r="B25" s="128">
        <v>513</v>
      </c>
      <c r="C25" s="131">
        <f t="shared" si="0"/>
        <v>12825000</v>
      </c>
      <c r="D25" s="128">
        <v>118</v>
      </c>
      <c r="E25" s="131">
        <v>7767367</v>
      </c>
      <c r="F25" s="131">
        <f t="shared" si="1"/>
        <v>1867367</v>
      </c>
      <c r="G25" s="128">
        <v>195</v>
      </c>
      <c r="H25" s="131">
        <v>11665575</v>
      </c>
      <c r="I25" s="131">
        <f t="shared" si="2"/>
        <v>1915575</v>
      </c>
      <c r="J25" s="128">
        <v>214</v>
      </c>
      <c r="K25" s="131">
        <f t="shared" si="3"/>
        <v>5350000</v>
      </c>
      <c r="L25" s="128">
        <v>162</v>
      </c>
      <c r="M25" s="131">
        <v>9914566</v>
      </c>
      <c r="N25" s="131">
        <f t="shared" si="4"/>
        <v>1814566</v>
      </c>
      <c r="O25" s="107">
        <f t="shared" si="5"/>
        <v>1202</v>
      </c>
      <c r="P25" s="41">
        <f t="shared" si="6"/>
        <v>23772508</v>
      </c>
      <c r="R25" s="107">
        <v>4730</v>
      </c>
      <c r="S25" s="107">
        <v>2875</v>
      </c>
    </row>
    <row r="26" spans="1:19" x14ac:dyDescent="0.25">
      <c r="A26" s="14" t="s">
        <v>22</v>
      </c>
      <c r="B26" s="128">
        <v>214</v>
      </c>
      <c r="C26" s="131">
        <f t="shared" si="0"/>
        <v>5350000</v>
      </c>
      <c r="D26" s="128">
        <v>39</v>
      </c>
      <c r="E26" s="131">
        <v>2651548</v>
      </c>
      <c r="F26" s="131">
        <f t="shared" si="1"/>
        <v>701548</v>
      </c>
      <c r="G26" s="128">
        <v>135</v>
      </c>
      <c r="H26" s="131">
        <v>7942289</v>
      </c>
      <c r="I26" s="131">
        <f t="shared" si="2"/>
        <v>1192289</v>
      </c>
      <c r="J26" s="128">
        <v>113</v>
      </c>
      <c r="K26" s="131">
        <f t="shared" si="3"/>
        <v>2825000</v>
      </c>
      <c r="L26" s="128">
        <v>39</v>
      </c>
      <c r="M26" s="131">
        <v>2463959</v>
      </c>
      <c r="N26" s="131">
        <f t="shared" si="4"/>
        <v>513959</v>
      </c>
      <c r="O26" s="107">
        <f t="shared" si="5"/>
        <v>540</v>
      </c>
      <c r="P26" s="41">
        <f t="shared" si="6"/>
        <v>10582796</v>
      </c>
      <c r="R26" s="107">
        <v>2379</v>
      </c>
      <c r="S26" s="107">
        <v>1495</v>
      </c>
    </row>
    <row r="27" spans="1:19" x14ac:dyDescent="0.25">
      <c r="A27" s="14" t="s">
        <v>23</v>
      </c>
      <c r="B27" s="128">
        <v>932</v>
      </c>
      <c r="C27" s="131">
        <f t="shared" si="0"/>
        <v>23300000</v>
      </c>
      <c r="D27" s="128">
        <v>183</v>
      </c>
      <c r="E27" s="131">
        <v>11409047</v>
      </c>
      <c r="F27" s="131">
        <f t="shared" si="1"/>
        <v>2259047</v>
      </c>
      <c r="G27" s="128">
        <v>100</v>
      </c>
      <c r="H27" s="131">
        <v>6122478</v>
      </c>
      <c r="I27" s="131">
        <f t="shared" si="2"/>
        <v>1122478</v>
      </c>
      <c r="J27" s="128">
        <v>36</v>
      </c>
      <c r="K27" s="131">
        <f t="shared" si="3"/>
        <v>900000</v>
      </c>
      <c r="L27" s="128">
        <v>23</v>
      </c>
      <c r="M27" s="131">
        <v>1349572</v>
      </c>
      <c r="N27" s="131">
        <f t="shared" si="4"/>
        <v>199572</v>
      </c>
      <c r="O27" s="107">
        <f t="shared" si="5"/>
        <v>1274</v>
      </c>
      <c r="P27" s="41">
        <f t="shared" si="6"/>
        <v>27781097</v>
      </c>
      <c r="R27" s="107">
        <v>3654</v>
      </c>
      <c r="S27" s="107">
        <v>2407</v>
      </c>
    </row>
    <row r="28" spans="1:19" x14ac:dyDescent="0.25">
      <c r="A28" s="14" t="s">
        <v>24</v>
      </c>
      <c r="B28" s="128">
        <v>138</v>
      </c>
      <c r="C28" s="131">
        <f t="shared" si="0"/>
        <v>3450000</v>
      </c>
      <c r="D28" s="128">
        <v>6</v>
      </c>
      <c r="E28" s="131">
        <v>425071</v>
      </c>
      <c r="F28" s="131">
        <f t="shared" si="1"/>
        <v>125071</v>
      </c>
      <c r="G28" s="128">
        <v>101</v>
      </c>
      <c r="H28" s="131">
        <v>6129567</v>
      </c>
      <c r="I28" s="131">
        <f t="shared" si="2"/>
        <v>1079567</v>
      </c>
      <c r="J28" s="128">
        <v>71</v>
      </c>
      <c r="K28" s="131">
        <f t="shared" si="3"/>
        <v>1775000</v>
      </c>
      <c r="L28" s="128">
        <v>47</v>
      </c>
      <c r="M28" s="131">
        <v>2962174</v>
      </c>
      <c r="N28" s="131">
        <f t="shared" si="4"/>
        <v>612174</v>
      </c>
      <c r="O28" s="107">
        <f t="shared" si="5"/>
        <v>363</v>
      </c>
      <c r="P28" s="41">
        <f t="shared" si="6"/>
        <v>7041812</v>
      </c>
      <c r="R28" s="107">
        <v>2683</v>
      </c>
      <c r="S28" s="107">
        <v>1285</v>
      </c>
    </row>
    <row r="29" spans="1:19" x14ac:dyDescent="0.25">
      <c r="A29" s="14" t="s">
        <v>25</v>
      </c>
      <c r="B29" s="128">
        <v>417</v>
      </c>
      <c r="C29" s="131">
        <f t="shared" si="0"/>
        <v>10425000</v>
      </c>
      <c r="D29" s="128">
        <v>122</v>
      </c>
      <c r="E29" s="131">
        <v>8098045</v>
      </c>
      <c r="F29" s="131">
        <f t="shared" si="1"/>
        <v>1998045</v>
      </c>
      <c r="G29" s="128">
        <v>146</v>
      </c>
      <c r="H29" s="131">
        <v>8338899</v>
      </c>
      <c r="I29" s="131">
        <f t="shared" si="2"/>
        <v>1038899</v>
      </c>
      <c r="J29" s="128">
        <v>256</v>
      </c>
      <c r="K29" s="131">
        <f t="shared" si="3"/>
        <v>6400000</v>
      </c>
      <c r="L29" s="128">
        <v>109</v>
      </c>
      <c r="M29" s="131">
        <v>6778206</v>
      </c>
      <c r="N29" s="131">
        <f t="shared" si="4"/>
        <v>1328206</v>
      </c>
      <c r="O29" s="107">
        <f t="shared" si="5"/>
        <v>1050</v>
      </c>
      <c r="P29" s="41">
        <f t="shared" si="6"/>
        <v>21190150</v>
      </c>
      <c r="R29" s="107">
        <v>4473</v>
      </c>
      <c r="S29" s="107">
        <v>2664</v>
      </c>
    </row>
    <row r="30" spans="1:19" x14ac:dyDescent="0.25">
      <c r="A30" s="14" t="s">
        <v>26</v>
      </c>
      <c r="B30" s="128">
        <v>788</v>
      </c>
      <c r="C30" s="131">
        <f t="shared" si="0"/>
        <v>19700000</v>
      </c>
      <c r="D30" s="128">
        <v>322</v>
      </c>
      <c r="E30" s="131">
        <v>20274431</v>
      </c>
      <c r="F30" s="131">
        <f t="shared" si="1"/>
        <v>4174431</v>
      </c>
      <c r="G30" s="128">
        <v>123</v>
      </c>
      <c r="H30" s="131">
        <v>7064808</v>
      </c>
      <c r="I30" s="131">
        <f t="shared" si="2"/>
        <v>914808</v>
      </c>
      <c r="J30" s="128">
        <v>94</v>
      </c>
      <c r="K30" s="131">
        <f t="shared" si="3"/>
        <v>2350000</v>
      </c>
      <c r="L30" s="128">
        <v>26</v>
      </c>
      <c r="M30" s="131">
        <v>1622540</v>
      </c>
      <c r="N30" s="131">
        <f t="shared" si="4"/>
        <v>322540</v>
      </c>
      <c r="O30" s="107">
        <f t="shared" si="5"/>
        <v>1353</v>
      </c>
      <c r="P30" s="41">
        <f t="shared" si="6"/>
        <v>27461779</v>
      </c>
      <c r="R30" s="107">
        <v>6481</v>
      </c>
      <c r="S30" s="107">
        <v>3835</v>
      </c>
    </row>
    <row r="31" spans="1:19" x14ac:dyDescent="0.25">
      <c r="A31" s="14" t="s">
        <v>27</v>
      </c>
      <c r="B31" s="128">
        <v>10069</v>
      </c>
      <c r="C31" s="131">
        <f t="shared" si="0"/>
        <v>251725000</v>
      </c>
      <c r="D31" s="128">
        <v>4920</v>
      </c>
      <c r="E31" s="131">
        <v>309219301</v>
      </c>
      <c r="F31" s="131">
        <f t="shared" si="1"/>
        <v>63219301</v>
      </c>
      <c r="G31" s="128">
        <v>1910</v>
      </c>
      <c r="H31" s="131">
        <v>111178468</v>
      </c>
      <c r="I31" s="131">
        <f t="shared" si="2"/>
        <v>15678468</v>
      </c>
      <c r="J31" s="128">
        <v>306</v>
      </c>
      <c r="K31" s="131">
        <f t="shared" si="3"/>
        <v>7650000</v>
      </c>
      <c r="L31" s="128">
        <v>84</v>
      </c>
      <c r="M31" s="131">
        <v>5209196</v>
      </c>
      <c r="N31" s="131">
        <f t="shared" si="4"/>
        <v>1009196</v>
      </c>
      <c r="O31" s="107">
        <f t="shared" si="5"/>
        <v>17289</v>
      </c>
      <c r="P31" s="41">
        <f t="shared" si="6"/>
        <v>339281965</v>
      </c>
      <c r="R31" s="107">
        <v>48412</v>
      </c>
      <c r="S31" s="107">
        <v>40105</v>
      </c>
    </row>
    <row r="32" spans="1:19" x14ac:dyDescent="0.25">
      <c r="A32" s="14" t="s">
        <v>28</v>
      </c>
      <c r="B32" s="128">
        <v>4162</v>
      </c>
      <c r="C32" s="131">
        <f t="shared" si="0"/>
        <v>104050000</v>
      </c>
      <c r="D32" s="128">
        <v>1519</v>
      </c>
      <c r="E32" s="131">
        <v>96135633</v>
      </c>
      <c r="F32" s="131">
        <f t="shared" si="1"/>
        <v>20185633</v>
      </c>
      <c r="G32" s="128">
        <v>762</v>
      </c>
      <c r="H32" s="131">
        <v>44542493</v>
      </c>
      <c r="I32" s="131">
        <f t="shared" si="2"/>
        <v>6442493</v>
      </c>
      <c r="J32" s="128">
        <v>228</v>
      </c>
      <c r="K32" s="131">
        <f t="shared" si="3"/>
        <v>5700000</v>
      </c>
      <c r="L32" s="128">
        <v>108</v>
      </c>
      <c r="M32" s="131">
        <v>6634836</v>
      </c>
      <c r="N32" s="131">
        <f t="shared" si="4"/>
        <v>1234836</v>
      </c>
      <c r="O32" s="107">
        <f t="shared" si="5"/>
        <v>6779</v>
      </c>
      <c r="P32" s="41">
        <f t="shared" si="6"/>
        <v>137612962</v>
      </c>
      <c r="R32" s="107">
        <v>23811</v>
      </c>
      <c r="S32" s="107">
        <v>17654</v>
      </c>
    </row>
    <row r="33" spans="1:19" x14ac:dyDescent="0.25">
      <c r="A33" s="14" t="s">
        <v>29</v>
      </c>
      <c r="B33" s="128">
        <v>118336</v>
      </c>
      <c r="C33" s="131">
        <f t="shared" si="0"/>
        <v>2958400000</v>
      </c>
      <c r="D33" s="128">
        <v>27134</v>
      </c>
      <c r="E33" s="131">
        <v>1696374760</v>
      </c>
      <c r="F33" s="131">
        <f t="shared" si="1"/>
        <v>339674760</v>
      </c>
      <c r="G33" s="128">
        <v>5117</v>
      </c>
      <c r="H33" s="131">
        <v>311167123</v>
      </c>
      <c r="I33" s="131">
        <f t="shared" si="2"/>
        <v>55317123</v>
      </c>
      <c r="J33" s="128">
        <v>1152</v>
      </c>
      <c r="K33" s="131">
        <f t="shared" si="3"/>
        <v>28800000</v>
      </c>
      <c r="L33" s="128">
        <v>550</v>
      </c>
      <c r="M33" s="131">
        <v>33650147</v>
      </c>
      <c r="N33" s="131">
        <f t="shared" si="4"/>
        <v>6150147</v>
      </c>
      <c r="O33" s="107">
        <f t="shared" si="5"/>
        <v>152289</v>
      </c>
      <c r="P33" s="41">
        <f t="shared" si="6"/>
        <v>3388342030</v>
      </c>
      <c r="R33" s="107">
        <v>260356</v>
      </c>
      <c r="S33" s="107">
        <v>228910</v>
      </c>
    </row>
    <row r="34" spans="1:19" x14ac:dyDescent="0.25">
      <c r="A34" s="14" t="s">
        <v>30</v>
      </c>
      <c r="B34" s="128">
        <v>190</v>
      </c>
      <c r="C34" s="131">
        <f t="shared" si="0"/>
        <v>4750000</v>
      </c>
      <c r="D34" s="128">
        <v>42</v>
      </c>
      <c r="E34" s="131">
        <v>2899216</v>
      </c>
      <c r="F34" s="131">
        <f t="shared" si="1"/>
        <v>799216</v>
      </c>
      <c r="G34" s="128">
        <v>161</v>
      </c>
      <c r="H34" s="131">
        <v>9541027</v>
      </c>
      <c r="I34" s="131">
        <f t="shared" si="2"/>
        <v>1491027</v>
      </c>
      <c r="J34" s="128">
        <v>249</v>
      </c>
      <c r="K34" s="131">
        <f t="shared" si="3"/>
        <v>6225000</v>
      </c>
      <c r="L34" s="128">
        <v>161</v>
      </c>
      <c r="M34" s="131">
        <v>9932613</v>
      </c>
      <c r="N34" s="131">
        <f t="shared" si="4"/>
        <v>1882613</v>
      </c>
      <c r="O34" s="107">
        <f t="shared" si="5"/>
        <v>803</v>
      </c>
      <c r="P34" s="41">
        <f t="shared" si="6"/>
        <v>15147856</v>
      </c>
      <c r="R34" s="107">
        <v>4690</v>
      </c>
      <c r="S34" s="107">
        <v>2552</v>
      </c>
    </row>
    <row r="35" spans="1:19" x14ac:dyDescent="0.25">
      <c r="A35" s="14" t="s">
        <v>31</v>
      </c>
      <c r="B35" s="128">
        <v>18806</v>
      </c>
      <c r="C35" s="131">
        <f t="shared" si="0"/>
        <v>470150000</v>
      </c>
      <c r="D35" s="128">
        <v>4097</v>
      </c>
      <c r="E35" s="131">
        <v>256593246</v>
      </c>
      <c r="F35" s="131">
        <f t="shared" si="1"/>
        <v>51743246</v>
      </c>
      <c r="G35" s="128">
        <v>496</v>
      </c>
      <c r="H35" s="131">
        <v>29812673</v>
      </c>
      <c r="I35" s="131">
        <f t="shared" si="2"/>
        <v>5012673</v>
      </c>
      <c r="J35" s="128">
        <v>244</v>
      </c>
      <c r="K35" s="131">
        <f t="shared" si="3"/>
        <v>6100000</v>
      </c>
      <c r="L35" s="128">
        <v>61</v>
      </c>
      <c r="M35" s="131">
        <v>3771331</v>
      </c>
      <c r="N35" s="131">
        <f t="shared" si="4"/>
        <v>721331</v>
      </c>
      <c r="O35" s="107">
        <f t="shared" si="5"/>
        <v>23704</v>
      </c>
      <c r="P35" s="41">
        <f t="shared" si="6"/>
        <v>533727250</v>
      </c>
      <c r="R35" s="107">
        <v>40696</v>
      </c>
      <c r="S35" s="107">
        <v>36170</v>
      </c>
    </row>
    <row r="36" spans="1:19" x14ac:dyDescent="0.25">
      <c r="A36" s="14" t="s">
        <v>32</v>
      </c>
      <c r="B36" s="128">
        <v>1135</v>
      </c>
      <c r="C36" s="131">
        <f t="shared" si="0"/>
        <v>28375000</v>
      </c>
      <c r="D36" s="128">
        <v>107</v>
      </c>
      <c r="E36" s="131">
        <v>7046919</v>
      </c>
      <c r="F36" s="131">
        <f t="shared" si="1"/>
        <v>1696919</v>
      </c>
      <c r="G36" s="128">
        <v>502</v>
      </c>
      <c r="H36" s="131">
        <v>30464445</v>
      </c>
      <c r="I36" s="131">
        <f t="shared" si="2"/>
        <v>5364445</v>
      </c>
      <c r="J36" s="128">
        <v>418</v>
      </c>
      <c r="K36" s="131">
        <f t="shared" si="3"/>
        <v>10450000</v>
      </c>
      <c r="L36" s="128">
        <v>155</v>
      </c>
      <c r="M36" s="131">
        <v>9551309</v>
      </c>
      <c r="N36" s="131">
        <f t="shared" si="4"/>
        <v>1801309</v>
      </c>
      <c r="O36" s="107">
        <f t="shared" si="5"/>
        <v>2317</v>
      </c>
      <c r="P36" s="41">
        <f t="shared" si="6"/>
        <v>47687673</v>
      </c>
      <c r="R36" s="107">
        <v>10322</v>
      </c>
      <c r="S36" s="107">
        <v>5582</v>
      </c>
    </row>
    <row r="37" spans="1:19" x14ac:dyDescent="0.25">
      <c r="A37" s="14" t="s">
        <v>33</v>
      </c>
      <c r="B37" s="128">
        <v>373</v>
      </c>
      <c r="C37" s="131">
        <f t="shared" si="0"/>
        <v>9325000</v>
      </c>
      <c r="D37" s="128">
        <v>64</v>
      </c>
      <c r="E37" s="131">
        <v>4055007</v>
      </c>
      <c r="F37" s="131">
        <f t="shared" si="1"/>
        <v>855007</v>
      </c>
      <c r="G37" s="128">
        <v>144</v>
      </c>
      <c r="H37" s="131">
        <v>8757941</v>
      </c>
      <c r="I37" s="131">
        <f t="shared" si="2"/>
        <v>1557941</v>
      </c>
      <c r="J37" s="128">
        <v>375</v>
      </c>
      <c r="K37" s="131">
        <f t="shared" si="3"/>
        <v>9375000</v>
      </c>
      <c r="L37" s="128">
        <v>195</v>
      </c>
      <c r="M37" s="131">
        <v>12203156</v>
      </c>
      <c r="N37" s="131">
        <f t="shared" si="4"/>
        <v>2453156</v>
      </c>
      <c r="O37" s="107">
        <f t="shared" si="5"/>
        <v>1151</v>
      </c>
      <c r="P37" s="41">
        <f t="shared" si="6"/>
        <v>23566104</v>
      </c>
      <c r="R37" s="107">
        <v>3561</v>
      </c>
      <c r="S37" s="107">
        <v>2367</v>
      </c>
    </row>
    <row r="38" spans="1:19" x14ac:dyDescent="0.25">
      <c r="A38" s="14" t="s">
        <v>34</v>
      </c>
      <c r="B38" s="128">
        <v>126</v>
      </c>
      <c r="C38" s="131">
        <f t="shared" si="0"/>
        <v>3150000</v>
      </c>
      <c r="D38" s="128">
        <v>35</v>
      </c>
      <c r="E38" s="131">
        <v>2305453</v>
      </c>
      <c r="F38" s="131">
        <f t="shared" si="1"/>
        <v>555453</v>
      </c>
      <c r="G38" s="128">
        <v>65</v>
      </c>
      <c r="H38" s="131">
        <v>3882393</v>
      </c>
      <c r="I38" s="131">
        <f t="shared" si="2"/>
        <v>632393</v>
      </c>
      <c r="J38" s="128">
        <v>96</v>
      </c>
      <c r="K38" s="131">
        <f t="shared" si="3"/>
        <v>2400000</v>
      </c>
      <c r="L38" s="128">
        <v>73</v>
      </c>
      <c r="M38" s="131">
        <v>4472763</v>
      </c>
      <c r="N38" s="131">
        <f t="shared" si="4"/>
        <v>822763</v>
      </c>
      <c r="O38" s="107">
        <f t="shared" si="5"/>
        <v>395</v>
      </c>
      <c r="P38" s="41">
        <f t="shared" si="6"/>
        <v>7560609</v>
      </c>
      <c r="R38" s="107">
        <v>1672</v>
      </c>
      <c r="S38" s="107">
        <v>1035</v>
      </c>
    </row>
    <row r="39" spans="1:19" x14ac:dyDescent="0.25">
      <c r="A39" s="14" t="s">
        <v>35</v>
      </c>
      <c r="B39" s="128">
        <v>37256</v>
      </c>
      <c r="C39" s="131">
        <f t="shared" si="0"/>
        <v>931400000</v>
      </c>
      <c r="D39" s="128">
        <v>8090</v>
      </c>
      <c r="E39" s="131">
        <v>514399356</v>
      </c>
      <c r="F39" s="131">
        <f t="shared" si="1"/>
        <v>109899356</v>
      </c>
      <c r="G39" s="128">
        <v>3688</v>
      </c>
      <c r="H39" s="131">
        <v>220680693</v>
      </c>
      <c r="I39" s="131">
        <f t="shared" si="2"/>
        <v>36280693</v>
      </c>
      <c r="J39" s="128">
        <v>951</v>
      </c>
      <c r="K39" s="131">
        <f t="shared" si="3"/>
        <v>23775000</v>
      </c>
      <c r="L39" s="128">
        <v>264</v>
      </c>
      <c r="M39" s="131">
        <v>16311760</v>
      </c>
      <c r="N39" s="131">
        <f t="shared" si="4"/>
        <v>3111760</v>
      </c>
      <c r="O39" s="107">
        <f t="shared" si="5"/>
        <v>50249</v>
      </c>
      <c r="P39" s="41">
        <f t="shared" si="6"/>
        <v>1104466809</v>
      </c>
      <c r="R39" s="107">
        <v>82588</v>
      </c>
      <c r="S39" s="107">
        <v>73610</v>
      </c>
    </row>
    <row r="40" spans="1:19" x14ac:dyDescent="0.25">
      <c r="A40" s="14" t="s">
        <v>36</v>
      </c>
      <c r="B40" s="128">
        <v>83240</v>
      </c>
      <c r="C40" s="131">
        <f t="shared" si="0"/>
        <v>2081000000</v>
      </c>
      <c r="D40" s="128">
        <v>15330</v>
      </c>
      <c r="E40" s="131">
        <v>955688514</v>
      </c>
      <c r="F40" s="131">
        <f t="shared" si="1"/>
        <v>189188514</v>
      </c>
      <c r="G40" s="128">
        <v>2561</v>
      </c>
      <c r="H40" s="131">
        <v>155459407</v>
      </c>
      <c r="I40" s="131">
        <f t="shared" si="2"/>
        <v>27409407</v>
      </c>
      <c r="J40" s="128">
        <v>744</v>
      </c>
      <c r="K40" s="131">
        <f t="shared" si="3"/>
        <v>18600000</v>
      </c>
      <c r="L40" s="128">
        <v>250</v>
      </c>
      <c r="M40" s="131">
        <v>15465981</v>
      </c>
      <c r="N40" s="131">
        <f t="shared" si="4"/>
        <v>2965981</v>
      </c>
      <c r="O40" s="107">
        <f t="shared" si="5"/>
        <v>102125</v>
      </c>
      <c r="P40" s="41">
        <f t="shared" si="6"/>
        <v>2319163902</v>
      </c>
      <c r="R40" s="107">
        <v>164762</v>
      </c>
      <c r="S40" s="107">
        <v>145476</v>
      </c>
    </row>
    <row r="41" spans="1:19" x14ac:dyDescent="0.25">
      <c r="A41" s="14" t="s">
        <v>37</v>
      </c>
      <c r="B41" s="128">
        <v>29229</v>
      </c>
      <c r="C41" s="131">
        <f t="shared" si="0"/>
        <v>730725000</v>
      </c>
      <c r="D41" s="128">
        <v>3858</v>
      </c>
      <c r="E41" s="131">
        <v>252689657</v>
      </c>
      <c r="F41" s="131">
        <f t="shared" si="1"/>
        <v>59789657</v>
      </c>
      <c r="G41" s="128">
        <v>2865</v>
      </c>
      <c r="H41" s="131">
        <v>168596755</v>
      </c>
      <c r="I41" s="131">
        <f t="shared" si="2"/>
        <v>25346755</v>
      </c>
      <c r="J41" s="128">
        <v>273</v>
      </c>
      <c r="K41" s="131">
        <f t="shared" si="3"/>
        <v>6825000</v>
      </c>
      <c r="L41" s="128">
        <v>86</v>
      </c>
      <c r="M41" s="131">
        <v>5308915</v>
      </c>
      <c r="N41" s="131">
        <f t="shared" si="4"/>
        <v>1008915</v>
      </c>
      <c r="O41" s="107">
        <f t="shared" si="5"/>
        <v>36311</v>
      </c>
      <c r="P41" s="41">
        <f t="shared" si="6"/>
        <v>823695327</v>
      </c>
      <c r="R41" s="107">
        <v>53781</v>
      </c>
      <c r="S41" s="107">
        <v>48460</v>
      </c>
    </row>
    <row r="42" spans="1:19" x14ac:dyDescent="0.25">
      <c r="A42" s="14" t="s">
        <v>38</v>
      </c>
      <c r="B42" s="128">
        <v>1121</v>
      </c>
      <c r="C42" s="131">
        <f t="shared" si="0"/>
        <v>28025000</v>
      </c>
      <c r="D42" s="128">
        <v>403</v>
      </c>
      <c r="E42" s="131">
        <v>26233829</v>
      </c>
      <c r="F42" s="131">
        <f t="shared" si="1"/>
        <v>6083829</v>
      </c>
      <c r="G42" s="128">
        <v>356</v>
      </c>
      <c r="H42" s="131">
        <v>20902773</v>
      </c>
      <c r="I42" s="131">
        <f t="shared" si="2"/>
        <v>3102773</v>
      </c>
      <c r="J42" s="128">
        <v>450</v>
      </c>
      <c r="K42" s="131">
        <f t="shared" si="3"/>
        <v>11250000</v>
      </c>
      <c r="L42" s="128">
        <v>233</v>
      </c>
      <c r="M42" s="131">
        <v>14400818</v>
      </c>
      <c r="N42" s="131">
        <f t="shared" si="4"/>
        <v>2750818</v>
      </c>
      <c r="O42" s="107">
        <f t="shared" si="5"/>
        <v>2563</v>
      </c>
      <c r="P42" s="41">
        <f t="shared" si="6"/>
        <v>51212420</v>
      </c>
      <c r="R42" s="107">
        <v>11715</v>
      </c>
      <c r="S42" s="107">
        <v>6634</v>
      </c>
    </row>
    <row r="43" spans="1:19" x14ac:dyDescent="0.25">
      <c r="A43" s="14" t="s">
        <v>39</v>
      </c>
      <c r="B43" s="128">
        <v>104</v>
      </c>
      <c r="C43" s="131">
        <f t="shared" si="0"/>
        <v>2600000</v>
      </c>
      <c r="D43" s="128">
        <v>45</v>
      </c>
      <c r="E43" s="131">
        <v>2832005</v>
      </c>
      <c r="F43" s="131">
        <f t="shared" si="1"/>
        <v>582005</v>
      </c>
      <c r="G43" s="128">
        <v>46</v>
      </c>
      <c r="H43" s="131">
        <v>2844419</v>
      </c>
      <c r="I43" s="131">
        <f t="shared" si="2"/>
        <v>544419</v>
      </c>
      <c r="J43" s="128">
        <v>66</v>
      </c>
      <c r="K43" s="131">
        <f t="shared" si="3"/>
        <v>1650000</v>
      </c>
      <c r="L43" s="128">
        <v>45</v>
      </c>
      <c r="M43" s="131">
        <v>2751397</v>
      </c>
      <c r="N43" s="131">
        <f t="shared" si="4"/>
        <v>501397</v>
      </c>
      <c r="O43" s="107">
        <f t="shared" si="5"/>
        <v>306</v>
      </c>
      <c r="P43" s="41">
        <f t="shared" si="6"/>
        <v>5877821</v>
      </c>
      <c r="R43" s="107">
        <v>1556</v>
      </c>
      <c r="S43" s="107">
        <v>710</v>
      </c>
    </row>
    <row r="44" spans="1:19" x14ac:dyDescent="0.25">
      <c r="A44" s="14" t="s">
        <v>40</v>
      </c>
      <c r="B44" s="128">
        <v>188</v>
      </c>
      <c r="C44" s="131">
        <f t="shared" si="0"/>
        <v>4700000</v>
      </c>
      <c r="D44" s="128">
        <v>27</v>
      </c>
      <c r="E44" s="131">
        <v>1721516</v>
      </c>
      <c r="F44" s="131">
        <f t="shared" si="1"/>
        <v>371516</v>
      </c>
      <c r="G44" s="128">
        <v>166</v>
      </c>
      <c r="H44" s="131">
        <v>10051076</v>
      </c>
      <c r="I44" s="131">
        <f t="shared" si="2"/>
        <v>1751076</v>
      </c>
      <c r="J44" s="128">
        <v>216</v>
      </c>
      <c r="K44" s="131">
        <f t="shared" si="3"/>
        <v>5400000</v>
      </c>
      <c r="L44" s="128">
        <v>125</v>
      </c>
      <c r="M44" s="131">
        <v>7545655</v>
      </c>
      <c r="N44" s="131">
        <f t="shared" si="4"/>
        <v>1295655</v>
      </c>
      <c r="O44" s="107">
        <f t="shared" si="5"/>
        <v>722</v>
      </c>
      <c r="P44" s="41">
        <f t="shared" si="6"/>
        <v>13518247</v>
      </c>
      <c r="R44" s="107">
        <v>4174</v>
      </c>
      <c r="S44" s="107">
        <v>2249</v>
      </c>
    </row>
    <row r="45" spans="1:19" x14ac:dyDescent="0.25">
      <c r="A45" s="14" t="s">
        <v>41</v>
      </c>
      <c r="B45" s="128">
        <v>47405</v>
      </c>
      <c r="C45" s="131">
        <f t="shared" si="0"/>
        <v>1185125000</v>
      </c>
      <c r="D45" s="128">
        <v>7742</v>
      </c>
      <c r="E45" s="131">
        <v>487532130</v>
      </c>
      <c r="F45" s="131">
        <f t="shared" si="1"/>
        <v>100432130</v>
      </c>
      <c r="G45" s="128">
        <v>894</v>
      </c>
      <c r="H45" s="131">
        <v>53882413</v>
      </c>
      <c r="I45" s="131">
        <f t="shared" si="2"/>
        <v>9182413</v>
      </c>
      <c r="J45" s="128">
        <v>547</v>
      </c>
      <c r="K45" s="131">
        <f t="shared" si="3"/>
        <v>13675000</v>
      </c>
      <c r="L45" s="128">
        <v>224</v>
      </c>
      <c r="M45" s="131">
        <v>13821665</v>
      </c>
      <c r="N45" s="131">
        <f t="shared" si="4"/>
        <v>2621665</v>
      </c>
      <c r="O45" s="107">
        <f t="shared" si="5"/>
        <v>56812</v>
      </c>
      <c r="P45" s="41">
        <f t="shared" si="6"/>
        <v>1311036208</v>
      </c>
      <c r="R45" s="107">
        <v>82846</v>
      </c>
      <c r="S45" s="107">
        <v>74642</v>
      </c>
    </row>
    <row r="46" spans="1:19" x14ac:dyDescent="0.25">
      <c r="A46" s="14" t="s">
        <v>42</v>
      </c>
      <c r="B46" s="128">
        <v>24657</v>
      </c>
      <c r="C46" s="131">
        <f t="shared" si="0"/>
        <v>616425000</v>
      </c>
      <c r="D46" s="128">
        <v>6626</v>
      </c>
      <c r="E46" s="131">
        <v>425426934</v>
      </c>
      <c r="F46" s="131">
        <f t="shared" si="1"/>
        <v>94126934</v>
      </c>
      <c r="G46" s="128">
        <v>4500</v>
      </c>
      <c r="H46" s="131">
        <v>261973567</v>
      </c>
      <c r="I46" s="131">
        <f t="shared" si="2"/>
        <v>36973567</v>
      </c>
      <c r="J46" s="128">
        <v>1963</v>
      </c>
      <c r="K46" s="131">
        <f t="shared" si="3"/>
        <v>49075000</v>
      </c>
      <c r="L46" s="128">
        <v>509</v>
      </c>
      <c r="M46" s="131">
        <v>31756233</v>
      </c>
      <c r="N46" s="131">
        <f t="shared" si="4"/>
        <v>6306233</v>
      </c>
      <c r="O46" s="107">
        <f t="shared" si="5"/>
        <v>38255</v>
      </c>
      <c r="P46" s="41">
        <f t="shared" si="6"/>
        <v>802906734</v>
      </c>
      <c r="R46" s="107">
        <v>92355</v>
      </c>
      <c r="S46" s="107">
        <v>70531</v>
      </c>
    </row>
    <row r="47" spans="1:19" x14ac:dyDescent="0.25">
      <c r="A47" s="14" t="s">
        <v>43</v>
      </c>
      <c r="B47" s="128">
        <v>26901</v>
      </c>
      <c r="C47" s="131">
        <f t="shared" si="0"/>
        <v>672525000</v>
      </c>
      <c r="D47" s="128">
        <v>3038</v>
      </c>
      <c r="E47" s="131">
        <v>190701876</v>
      </c>
      <c r="F47" s="131">
        <f t="shared" si="1"/>
        <v>38801876</v>
      </c>
      <c r="G47" s="128">
        <v>469</v>
      </c>
      <c r="H47" s="131">
        <v>28360512</v>
      </c>
      <c r="I47" s="131">
        <f t="shared" si="2"/>
        <v>4910512</v>
      </c>
      <c r="J47" s="128">
        <v>437</v>
      </c>
      <c r="K47" s="131">
        <f t="shared" si="3"/>
        <v>10925000</v>
      </c>
      <c r="L47" s="128">
        <v>102</v>
      </c>
      <c r="M47" s="131">
        <v>6360914</v>
      </c>
      <c r="N47" s="131">
        <f t="shared" si="4"/>
        <v>1260914</v>
      </c>
      <c r="O47" s="107">
        <f t="shared" si="5"/>
        <v>30947</v>
      </c>
      <c r="P47" s="41">
        <f t="shared" si="6"/>
        <v>728423302</v>
      </c>
      <c r="R47" s="107">
        <v>44214</v>
      </c>
      <c r="S47" s="107">
        <v>39189</v>
      </c>
    </row>
    <row r="48" spans="1:19" x14ac:dyDescent="0.25">
      <c r="A48" s="14" t="s">
        <v>44</v>
      </c>
      <c r="B48" s="128">
        <v>12509</v>
      </c>
      <c r="C48" s="131">
        <f t="shared" si="0"/>
        <v>312725000</v>
      </c>
      <c r="D48" s="128">
        <v>757</v>
      </c>
      <c r="E48" s="131">
        <v>47773372</v>
      </c>
      <c r="F48" s="131">
        <f t="shared" si="1"/>
        <v>9923372</v>
      </c>
      <c r="G48" s="128">
        <v>28</v>
      </c>
      <c r="H48" s="131">
        <v>1688149</v>
      </c>
      <c r="I48" s="131">
        <f t="shared" si="2"/>
        <v>288149</v>
      </c>
      <c r="J48" s="128">
        <v>862</v>
      </c>
      <c r="K48" s="131">
        <f t="shared" si="3"/>
        <v>21550000</v>
      </c>
      <c r="L48" s="128">
        <v>151</v>
      </c>
      <c r="M48" s="131">
        <v>9350364</v>
      </c>
      <c r="N48" s="131">
        <f t="shared" si="4"/>
        <v>1800364</v>
      </c>
      <c r="O48" s="107">
        <f t="shared" si="5"/>
        <v>14307</v>
      </c>
      <c r="P48" s="41">
        <f t="shared" si="6"/>
        <v>346286885</v>
      </c>
      <c r="R48" s="107">
        <v>15931</v>
      </c>
      <c r="S48" s="107">
        <v>15733</v>
      </c>
    </row>
    <row r="49" spans="1:19" x14ac:dyDescent="0.25">
      <c r="A49" s="14" t="s">
        <v>45</v>
      </c>
      <c r="B49" s="128">
        <v>11217</v>
      </c>
      <c r="C49" s="131">
        <f t="shared" si="0"/>
        <v>280425000</v>
      </c>
      <c r="D49" s="128">
        <v>1628</v>
      </c>
      <c r="E49" s="131">
        <v>105520675</v>
      </c>
      <c r="F49" s="131">
        <f t="shared" si="1"/>
        <v>24120675</v>
      </c>
      <c r="G49" s="128">
        <v>886</v>
      </c>
      <c r="H49" s="131">
        <v>52148714</v>
      </c>
      <c r="I49" s="131">
        <f t="shared" si="2"/>
        <v>7848714</v>
      </c>
      <c r="J49" s="128">
        <v>755</v>
      </c>
      <c r="K49" s="131">
        <f t="shared" si="3"/>
        <v>18875000</v>
      </c>
      <c r="L49" s="128">
        <v>252</v>
      </c>
      <c r="M49" s="131">
        <v>15647463</v>
      </c>
      <c r="N49" s="131">
        <f t="shared" si="4"/>
        <v>3047463</v>
      </c>
      <c r="O49" s="107">
        <f t="shared" si="5"/>
        <v>14738</v>
      </c>
      <c r="P49" s="41">
        <f t="shared" si="6"/>
        <v>334316852</v>
      </c>
      <c r="R49" s="107">
        <v>21806</v>
      </c>
      <c r="S49" s="107">
        <v>19366</v>
      </c>
    </row>
    <row r="50" spans="1:19" x14ac:dyDescent="0.25">
      <c r="A50" s="14" t="s">
        <v>46</v>
      </c>
      <c r="B50" s="128">
        <v>21976</v>
      </c>
      <c r="C50" s="131">
        <f t="shared" si="0"/>
        <v>549400000</v>
      </c>
      <c r="D50" s="128">
        <v>4080</v>
      </c>
      <c r="E50" s="131">
        <v>262105411</v>
      </c>
      <c r="F50" s="131">
        <f t="shared" si="1"/>
        <v>58105411</v>
      </c>
      <c r="G50" s="128">
        <v>2461</v>
      </c>
      <c r="H50" s="131">
        <v>144237307</v>
      </c>
      <c r="I50" s="131">
        <f t="shared" si="2"/>
        <v>21187307</v>
      </c>
      <c r="J50" s="128">
        <v>383</v>
      </c>
      <c r="K50" s="131">
        <f t="shared" si="3"/>
        <v>9575000</v>
      </c>
      <c r="L50" s="128">
        <v>121</v>
      </c>
      <c r="M50" s="131">
        <v>7328421</v>
      </c>
      <c r="N50" s="131">
        <f t="shared" si="4"/>
        <v>1278421</v>
      </c>
      <c r="O50" s="107">
        <f t="shared" si="5"/>
        <v>29021</v>
      </c>
      <c r="P50" s="41">
        <f t="shared" si="6"/>
        <v>639546139</v>
      </c>
      <c r="R50" s="107">
        <v>44234</v>
      </c>
      <c r="S50" s="107">
        <v>40621</v>
      </c>
    </row>
    <row r="51" spans="1:19" x14ac:dyDescent="0.25">
      <c r="A51" s="14" t="s">
        <v>47</v>
      </c>
      <c r="B51" s="128">
        <v>1104</v>
      </c>
      <c r="C51" s="131">
        <f t="shared" si="0"/>
        <v>27600000</v>
      </c>
      <c r="D51" s="128">
        <v>481</v>
      </c>
      <c r="E51" s="131">
        <v>30247538</v>
      </c>
      <c r="F51" s="131">
        <f t="shared" si="1"/>
        <v>6197538</v>
      </c>
      <c r="G51" s="128">
        <v>116</v>
      </c>
      <c r="H51" s="131">
        <v>6685851</v>
      </c>
      <c r="I51" s="131">
        <f t="shared" si="2"/>
        <v>885851</v>
      </c>
      <c r="J51" s="128">
        <v>163</v>
      </c>
      <c r="K51" s="131">
        <f t="shared" si="3"/>
        <v>4075000</v>
      </c>
      <c r="L51" s="128">
        <v>46</v>
      </c>
      <c r="M51" s="131">
        <v>2872798</v>
      </c>
      <c r="N51" s="131">
        <f t="shared" si="4"/>
        <v>572798</v>
      </c>
      <c r="O51" s="107">
        <f t="shared" si="5"/>
        <v>1910</v>
      </c>
      <c r="P51" s="41">
        <f t="shared" si="6"/>
        <v>39331187</v>
      </c>
      <c r="R51" s="107">
        <v>7750</v>
      </c>
      <c r="S51" s="107">
        <v>4808</v>
      </c>
    </row>
    <row r="52" spans="1:19" x14ac:dyDescent="0.25">
      <c r="A52" s="14" t="s">
        <v>91</v>
      </c>
      <c r="B52" s="128">
        <v>122528</v>
      </c>
      <c r="C52" s="131">
        <f t="shared" si="0"/>
        <v>3063200000</v>
      </c>
      <c r="D52" s="128">
        <v>22661</v>
      </c>
      <c r="E52" s="131">
        <v>1421193770</v>
      </c>
      <c r="F52" s="131">
        <f t="shared" si="1"/>
        <v>288143770</v>
      </c>
      <c r="G52" s="128">
        <v>2550</v>
      </c>
      <c r="H52" s="131">
        <v>154798028</v>
      </c>
      <c r="I52" s="131">
        <f t="shared" si="2"/>
        <v>27298028</v>
      </c>
      <c r="J52" s="128">
        <v>0</v>
      </c>
      <c r="K52" s="131">
        <f t="shared" si="3"/>
        <v>0</v>
      </c>
      <c r="L52" s="128">
        <v>0</v>
      </c>
      <c r="M52" s="131">
        <v>0</v>
      </c>
      <c r="N52" s="131">
        <f t="shared" si="4"/>
        <v>0</v>
      </c>
      <c r="O52" s="107">
        <f t="shared" si="5"/>
        <v>147739</v>
      </c>
      <c r="P52" s="41">
        <f t="shared" si="6"/>
        <v>3378641798</v>
      </c>
      <c r="R52" s="107">
        <v>216821</v>
      </c>
      <c r="S52" s="107">
        <v>194527</v>
      </c>
    </row>
    <row r="53" spans="1:19" x14ac:dyDescent="0.25">
      <c r="A53" s="14" t="s">
        <v>90</v>
      </c>
      <c r="B53" s="128">
        <v>21831</v>
      </c>
      <c r="C53" s="131">
        <f t="shared" si="0"/>
        <v>545775000</v>
      </c>
      <c r="D53" s="128">
        <v>6944</v>
      </c>
      <c r="E53" s="131">
        <v>430588508</v>
      </c>
      <c r="F53" s="131">
        <f t="shared" si="1"/>
        <v>83388508</v>
      </c>
      <c r="G53" s="128">
        <v>1565</v>
      </c>
      <c r="H53" s="131">
        <v>95375068</v>
      </c>
      <c r="I53" s="131">
        <f t="shared" si="2"/>
        <v>17125068</v>
      </c>
      <c r="J53" s="128">
        <v>189</v>
      </c>
      <c r="K53" s="131">
        <f t="shared" si="3"/>
        <v>4725000</v>
      </c>
      <c r="L53" s="128">
        <v>95</v>
      </c>
      <c r="M53" s="131">
        <v>5870094</v>
      </c>
      <c r="N53" s="131">
        <f t="shared" si="4"/>
        <v>1120094</v>
      </c>
      <c r="O53" s="107">
        <f t="shared" si="5"/>
        <v>30624</v>
      </c>
      <c r="P53" s="41">
        <f t="shared" si="6"/>
        <v>652133670</v>
      </c>
      <c r="R53" s="107">
        <v>57229</v>
      </c>
      <c r="S53" s="107">
        <v>51813</v>
      </c>
    </row>
    <row r="54" spans="1:19" x14ac:dyDescent="0.25">
      <c r="A54" s="14" t="s">
        <v>48</v>
      </c>
      <c r="B54" s="128">
        <v>198013</v>
      </c>
      <c r="C54" s="131">
        <f t="shared" si="0"/>
        <v>4950325000</v>
      </c>
      <c r="D54" s="128">
        <v>26067</v>
      </c>
      <c r="E54" s="131">
        <v>1631452392</v>
      </c>
      <c r="F54" s="131">
        <f t="shared" si="1"/>
        <v>328102392</v>
      </c>
      <c r="G54" s="128">
        <v>2750</v>
      </c>
      <c r="H54" s="131">
        <v>166502827</v>
      </c>
      <c r="I54" s="131">
        <f t="shared" si="2"/>
        <v>29002827</v>
      </c>
      <c r="J54" s="128">
        <v>1942</v>
      </c>
      <c r="K54" s="131">
        <f t="shared" si="3"/>
        <v>48550000</v>
      </c>
      <c r="L54" s="128">
        <v>565</v>
      </c>
      <c r="M54" s="131">
        <v>34527893</v>
      </c>
      <c r="N54" s="131">
        <f t="shared" si="4"/>
        <v>6277893</v>
      </c>
      <c r="O54" s="107">
        <f t="shared" si="5"/>
        <v>229337</v>
      </c>
      <c r="P54" s="41">
        <f t="shared" si="6"/>
        <v>5362258112</v>
      </c>
      <c r="R54" s="107">
        <v>328075</v>
      </c>
      <c r="S54" s="107">
        <v>291228</v>
      </c>
    </row>
    <row r="55" spans="1:19" x14ac:dyDescent="0.25">
      <c r="A55" s="14" t="s">
        <v>49</v>
      </c>
      <c r="B55" s="128">
        <v>47175</v>
      </c>
      <c r="C55" s="131">
        <f t="shared" si="0"/>
        <v>1179375000</v>
      </c>
      <c r="D55" s="128">
        <v>12739</v>
      </c>
      <c r="E55" s="131">
        <v>805156097</v>
      </c>
      <c r="F55" s="131">
        <f t="shared" si="1"/>
        <v>168206097</v>
      </c>
      <c r="G55" s="128">
        <v>2745</v>
      </c>
      <c r="H55" s="131">
        <v>162246952</v>
      </c>
      <c r="I55" s="131">
        <f t="shared" si="2"/>
        <v>24996952</v>
      </c>
      <c r="J55" s="128">
        <v>610</v>
      </c>
      <c r="K55" s="131">
        <f t="shared" si="3"/>
        <v>15250000</v>
      </c>
      <c r="L55" s="128">
        <v>203</v>
      </c>
      <c r="M55" s="131">
        <v>12683508</v>
      </c>
      <c r="N55" s="131">
        <f t="shared" si="4"/>
        <v>2533508</v>
      </c>
      <c r="O55" s="107">
        <f t="shared" si="5"/>
        <v>63472</v>
      </c>
      <c r="P55" s="41">
        <f t="shared" si="6"/>
        <v>1390361557</v>
      </c>
      <c r="R55" s="107">
        <v>122801</v>
      </c>
      <c r="S55" s="107">
        <v>96838</v>
      </c>
    </row>
    <row r="56" spans="1:19" x14ac:dyDescent="0.25">
      <c r="A56" s="14" t="s">
        <v>50</v>
      </c>
      <c r="B56" s="128">
        <v>97700</v>
      </c>
      <c r="C56" s="131">
        <f t="shared" si="0"/>
        <v>2442500000</v>
      </c>
      <c r="D56" s="128">
        <v>26179</v>
      </c>
      <c r="E56" s="131">
        <v>1627715058</v>
      </c>
      <c r="F56" s="131">
        <f t="shared" si="1"/>
        <v>318765058</v>
      </c>
      <c r="G56" s="128">
        <v>3473</v>
      </c>
      <c r="H56" s="131">
        <v>210498102</v>
      </c>
      <c r="I56" s="131">
        <f t="shared" si="2"/>
        <v>36848102</v>
      </c>
      <c r="J56" s="128">
        <v>555</v>
      </c>
      <c r="K56" s="131">
        <f t="shared" si="3"/>
        <v>13875000</v>
      </c>
      <c r="L56" s="128">
        <v>265</v>
      </c>
      <c r="M56" s="131">
        <v>16292969</v>
      </c>
      <c r="N56" s="131">
        <f t="shared" si="4"/>
        <v>3042969</v>
      </c>
      <c r="O56" s="107">
        <f t="shared" si="5"/>
        <v>128172</v>
      </c>
      <c r="P56" s="41">
        <f t="shared" si="6"/>
        <v>2815031129</v>
      </c>
      <c r="R56" s="107">
        <v>232327</v>
      </c>
      <c r="S56" s="107">
        <v>200810</v>
      </c>
    </row>
    <row r="57" spans="1:19" x14ac:dyDescent="0.25">
      <c r="A57" s="14" t="s">
        <v>51</v>
      </c>
      <c r="B57" s="128">
        <v>33679</v>
      </c>
      <c r="C57" s="131">
        <f t="shared" si="0"/>
        <v>841975000</v>
      </c>
      <c r="D57" s="128">
        <v>12444</v>
      </c>
      <c r="E57" s="131">
        <v>779719144</v>
      </c>
      <c r="F57" s="131">
        <f t="shared" si="1"/>
        <v>157519144</v>
      </c>
      <c r="G57" s="128">
        <v>3367</v>
      </c>
      <c r="H57" s="131">
        <v>201757539</v>
      </c>
      <c r="I57" s="131">
        <f t="shared" si="2"/>
        <v>33407539</v>
      </c>
      <c r="J57" s="128">
        <v>541</v>
      </c>
      <c r="K57" s="131">
        <f t="shared" si="3"/>
        <v>13525000</v>
      </c>
      <c r="L57" s="128">
        <v>268</v>
      </c>
      <c r="M57" s="131">
        <v>16514871</v>
      </c>
      <c r="N57" s="131">
        <f t="shared" si="4"/>
        <v>3114871</v>
      </c>
      <c r="O57" s="107">
        <f t="shared" si="5"/>
        <v>50299</v>
      </c>
      <c r="P57" s="41">
        <f t="shared" si="6"/>
        <v>1049541554</v>
      </c>
      <c r="R57" s="107">
        <v>130871</v>
      </c>
      <c r="S57" s="107">
        <v>96899</v>
      </c>
    </row>
    <row r="58" spans="1:19" x14ac:dyDescent="0.25">
      <c r="A58" s="14" t="s">
        <v>52</v>
      </c>
      <c r="B58" s="128">
        <v>2452</v>
      </c>
      <c r="C58" s="131">
        <f t="shared" si="0"/>
        <v>61300000</v>
      </c>
      <c r="D58" s="128">
        <v>578</v>
      </c>
      <c r="E58" s="131">
        <v>37467791</v>
      </c>
      <c r="F58" s="131">
        <f t="shared" si="1"/>
        <v>8567791</v>
      </c>
      <c r="G58" s="128">
        <v>671</v>
      </c>
      <c r="H58" s="131">
        <v>39421073</v>
      </c>
      <c r="I58" s="131">
        <f t="shared" si="2"/>
        <v>5871073</v>
      </c>
      <c r="J58" s="128">
        <v>180</v>
      </c>
      <c r="K58" s="131">
        <f t="shared" si="3"/>
        <v>4500000</v>
      </c>
      <c r="L58" s="128">
        <v>63</v>
      </c>
      <c r="M58" s="131">
        <v>3872810</v>
      </c>
      <c r="N58" s="131">
        <f t="shared" si="4"/>
        <v>722810</v>
      </c>
      <c r="O58" s="107">
        <f t="shared" si="5"/>
        <v>3944</v>
      </c>
      <c r="P58" s="41">
        <f t="shared" si="6"/>
        <v>80961674</v>
      </c>
      <c r="R58" s="107">
        <v>18982</v>
      </c>
      <c r="S58" s="107">
        <v>10855</v>
      </c>
    </row>
    <row r="59" spans="1:19" x14ac:dyDescent="0.25">
      <c r="A59" s="14" t="s">
        <v>53</v>
      </c>
      <c r="B59" s="128">
        <v>45518</v>
      </c>
      <c r="C59" s="131">
        <f t="shared" si="0"/>
        <v>1137950000</v>
      </c>
      <c r="D59" s="128">
        <v>3625</v>
      </c>
      <c r="E59" s="131">
        <v>229958674</v>
      </c>
      <c r="F59" s="131">
        <f t="shared" si="1"/>
        <v>48708674</v>
      </c>
      <c r="G59" s="128">
        <v>868</v>
      </c>
      <c r="H59" s="131">
        <v>51916792</v>
      </c>
      <c r="I59" s="131">
        <f t="shared" si="2"/>
        <v>8516792</v>
      </c>
      <c r="J59" s="128">
        <v>284</v>
      </c>
      <c r="K59" s="131">
        <f t="shared" si="3"/>
        <v>7100000</v>
      </c>
      <c r="L59" s="128">
        <v>101</v>
      </c>
      <c r="M59" s="131">
        <v>6177158</v>
      </c>
      <c r="N59" s="131">
        <f t="shared" si="4"/>
        <v>1127158</v>
      </c>
      <c r="O59" s="107">
        <f t="shared" si="5"/>
        <v>50396</v>
      </c>
      <c r="P59" s="41">
        <f t="shared" si="6"/>
        <v>1203402624</v>
      </c>
      <c r="R59" s="107">
        <v>61659</v>
      </c>
      <c r="S59" s="107">
        <v>59046</v>
      </c>
    </row>
    <row r="60" spans="1:19" x14ac:dyDescent="0.25">
      <c r="A60" s="14" t="s">
        <v>54</v>
      </c>
      <c r="B60" s="128">
        <v>24726</v>
      </c>
      <c r="C60" s="131">
        <f t="shared" si="0"/>
        <v>618150000</v>
      </c>
      <c r="D60" s="128">
        <v>9856</v>
      </c>
      <c r="E60" s="131">
        <v>614400558</v>
      </c>
      <c r="F60" s="131">
        <f t="shared" si="1"/>
        <v>121600558</v>
      </c>
      <c r="G60" s="128">
        <v>1055</v>
      </c>
      <c r="H60" s="131">
        <v>63525715</v>
      </c>
      <c r="I60" s="131">
        <f t="shared" si="2"/>
        <v>10775715</v>
      </c>
      <c r="J60" s="128">
        <v>219</v>
      </c>
      <c r="K60" s="131">
        <f t="shared" si="3"/>
        <v>5475000</v>
      </c>
      <c r="L60" s="128">
        <v>74</v>
      </c>
      <c r="M60" s="131">
        <v>4446075</v>
      </c>
      <c r="N60" s="131">
        <f t="shared" si="4"/>
        <v>746075</v>
      </c>
      <c r="O60" s="107">
        <f t="shared" si="5"/>
        <v>35930</v>
      </c>
      <c r="P60" s="41">
        <f t="shared" si="6"/>
        <v>756747348</v>
      </c>
      <c r="R60" s="107">
        <v>73490</v>
      </c>
      <c r="S60" s="107">
        <v>63016</v>
      </c>
    </row>
    <row r="61" spans="1:19" x14ac:dyDescent="0.25">
      <c r="A61" s="14" t="s">
        <v>55</v>
      </c>
      <c r="B61" s="128">
        <v>19069</v>
      </c>
      <c r="C61" s="131">
        <f t="shared" si="0"/>
        <v>476725000</v>
      </c>
      <c r="D61" s="128">
        <v>2951</v>
      </c>
      <c r="E61" s="131">
        <v>197489862</v>
      </c>
      <c r="F61" s="131">
        <f t="shared" si="1"/>
        <v>49939862</v>
      </c>
      <c r="G61" s="128">
        <v>3600</v>
      </c>
      <c r="H61" s="131">
        <v>212591347</v>
      </c>
      <c r="I61" s="131">
        <f t="shared" si="2"/>
        <v>32591347</v>
      </c>
      <c r="J61" s="128">
        <v>444</v>
      </c>
      <c r="K61" s="131">
        <f t="shared" si="3"/>
        <v>11100000</v>
      </c>
      <c r="L61" s="128">
        <v>200</v>
      </c>
      <c r="M61" s="131">
        <v>12319586</v>
      </c>
      <c r="N61" s="131">
        <f t="shared" si="4"/>
        <v>2319586</v>
      </c>
      <c r="O61" s="107">
        <f t="shared" si="5"/>
        <v>26264</v>
      </c>
      <c r="P61" s="41">
        <f t="shared" si="6"/>
        <v>572675795</v>
      </c>
      <c r="R61" s="107">
        <v>43807</v>
      </c>
      <c r="S61" s="107">
        <v>38557</v>
      </c>
    </row>
    <row r="62" spans="1:19" x14ac:dyDescent="0.25">
      <c r="A62" s="14" t="s">
        <v>56</v>
      </c>
      <c r="B62" s="128">
        <v>66573</v>
      </c>
      <c r="C62" s="131">
        <f t="shared" si="0"/>
        <v>1664325000</v>
      </c>
      <c r="D62" s="128">
        <v>11831</v>
      </c>
      <c r="E62" s="131">
        <v>736327296</v>
      </c>
      <c r="F62" s="131">
        <f t="shared" si="1"/>
        <v>144777296</v>
      </c>
      <c r="G62" s="128">
        <v>1535</v>
      </c>
      <c r="H62" s="131">
        <v>93485260</v>
      </c>
      <c r="I62" s="131">
        <f t="shared" si="2"/>
        <v>16735260</v>
      </c>
      <c r="J62" s="128">
        <v>387</v>
      </c>
      <c r="K62" s="131">
        <f t="shared" si="3"/>
        <v>9675000</v>
      </c>
      <c r="L62" s="128">
        <v>132</v>
      </c>
      <c r="M62" s="131">
        <v>8055967</v>
      </c>
      <c r="N62" s="131">
        <f t="shared" si="4"/>
        <v>1455967</v>
      </c>
      <c r="O62" s="107">
        <f t="shared" si="5"/>
        <v>80458</v>
      </c>
      <c r="P62" s="41">
        <f t="shared" si="6"/>
        <v>1836968523</v>
      </c>
      <c r="R62" s="107">
        <v>115258</v>
      </c>
      <c r="S62" s="107">
        <v>108015</v>
      </c>
    </row>
    <row r="63" spans="1:19" x14ac:dyDescent="0.25">
      <c r="A63" s="14" t="s">
        <v>57</v>
      </c>
      <c r="B63" s="128">
        <v>56986</v>
      </c>
      <c r="C63" s="131">
        <f t="shared" si="0"/>
        <v>1424650000</v>
      </c>
      <c r="D63" s="128">
        <v>11175</v>
      </c>
      <c r="E63" s="131">
        <v>704686144</v>
      </c>
      <c r="F63" s="131">
        <f t="shared" si="1"/>
        <v>145936144</v>
      </c>
      <c r="G63" s="128">
        <v>1023</v>
      </c>
      <c r="H63" s="131">
        <v>60958763</v>
      </c>
      <c r="I63" s="131">
        <f t="shared" si="2"/>
        <v>9808763</v>
      </c>
      <c r="J63" s="128">
        <v>102</v>
      </c>
      <c r="K63" s="131">
        <f t="shared" si="3"/>
        <v>2550000</v>
      </c>
      <c r="L63" s="128">
        <v>84</v>
      </c>
      <c r="M63" s="131">
        <v>5124120</v>
      </c>
      <c r="N63" s="131">
        <f t="shared" si="4"/>
        <v>924120</v>
      </c>
      <c r="O63" s="107">
        <f t="shared" si="5"/>
        <v>69370</v>
      </c>
      <c r="P63" s="41">
        <f t="shared" si="6"/>
        <v>1583869027</v>
      </c>
      <c r="R63" s="107">
        <v>96432</v>
      </c>
      <c r="S63" s="107">
        <v>90900</v>
      </c>
    </row>
    <row r="64" spans="1:19" x14ac:dyDescent="0.25">
      <c r="A64" s="14" t="s">
        <v>58</v>
      </c>
      <c r="B64" s="128">
        <v>30067</v>
      </c>
      <c r="C64" s="131">
        <f t="shared" si="0"/>
        <v>751675000</v>
      </c>
      <c r="D64" s="128">
        <v>3034</v>
      </c>
      <c r="E64" s="131">
        <v>194317872</v>
      </c>
      <c r="F64" s="131">
        <f t="shared" si="1"/>
        <v>42617872</v>
      </c>
      <c r="G64" s="128">
        <v>368</v>
      </c>
      <c r="H64" s="131">
        <v>21804078</v>
      </c>
      <c r="I64" s="131">
        <f t="shared" si="2"/>
        <v>3404078</v>
      </c>
      <c r="J64" s="128">
        <v>624</v>
      </c>
      <c r="K64" s="131">
        <f t="shared" si="3"/>
        <v>15600000</v>
      </c>
      <c r="L64" s="128">
        <v>306</v>
      </c>
      <c r="M64" s="131">
        <v>18999404</v>
      </c>
      <c r="N64" s="131">
        <f t="shared" si="4"/>
        <v>3699404</v>
      </c>
      <c r="O64" s="107">
        <f t="shared" si="5"/>
        <v>34399</v>
      </c>
      <c r="P64" s="41">
        <f t="shared" si="6"/>
        <v>816996354</v>
      </c>
      <c r="R64" s="107">
        <v>43937</v>
      </c>
      <c r="S64" s="107">
        <v>39871</v>
      </c>
    </row>
    <row r="65" spans="1:19" x14ac:dyDescent="0.25">
      <c r="A65" s="14" t="s">
        <v>59</v>
      </c>
      <c r="B65" s="128">
        <v>759</v>
      </c>
      <c r="C65" s="131">
        <f t="shared" si="0"/>
        <v>18975000</v>
      </c>
      <c r="D65" s="128">
        <v>141</v>
      </c>
      <c r="E65" s="131">
        <v>8952520</v>
      </c>
      <c r="F65" s="131">
        <f t="shared" si="1"/>
        <v>1902520</v>
      </c>
      <c r="G65" s="128">
        <v>349</v>
      </c>
      <c r="H65" s="131">
        <v>21379766</v>
      </c>
      <c r="I65" s="131">
        <f t="shared" si="2"/>
        <v>3929766</v>
      </c>
      <c r="J65" s="128">
        <v>588</v>
      </c>
      <c r="K65" s="131">
        <f t="shared" si="3"/>
        <v>14700000</v>
      </c>
      <c r="L65" s="128">
        <v>340</v>
      </c>
      <c r="M65" s="131">
        <v>21016719</v>
      </c>
      <c r="N65" s="131">
        <f t="shared" si="4"/>
        <v>4016719</v>
      </c>
      <c r="O65" s="107">
        <f t="shared" si="5"/>
        <v>2177</v>
      </c>
      <c r="P65" s="41">
        <f t="shared" si="6"/>
        <v>43524005</v>
      </c>
      <c r="R65" s="107">
        <v>9883</v>
      </c>
      <c r="S65" s="107">
        <v>6673</v>
      </c>
    </row>
    <row r="66" spans="1:19" x14ac:dyDescent="0.25">
      <c r="A66" s="14" t="s">
        <v>60</v>
      </c>
      <c r="B66" s="128">
        <v>446</v>
      </c>
      <c r="C66" s="131">
        <f t="shared" si="0"/>
        <v>11150000</v>
      </c>
      <c r="D66" s="128">
        <v>61</v>
      </c>
      <c r="E66" s="131">
        <v>4017234</v>
      </c>
      <c r="F66" s="131">
        <f t="shared" si="1"/>
        <v>967234</v>
      </c>
      <c r="G66" s="128">
        <v>235</v>
      </c>
      <c r="H66" s="131">
        <v>14292514</v>
      </c>
      <c r="I66" s="131">
        <f t="shared" si="2"/>
        <v>2542514</v>
      </c>
      <c r="J66" s="128">
        <v>114</v>
      </c>
      <c r="K66" s="131">
        <f t="shared" si="3"/>
        <v>2850000</v>
      </c>
      <c r="L66" s="128">
        <v>58</v>
      </c>
      <c r="M66" s="131">
        <v>3561370</v>
      </c>
      <c r="N66" s="131">
        <f t="shared" si="4"/>
        <v>661370</v>
      </c>
      <c r="O66" s="107">
        <f t="shared" si="5"/>
        <v>914</v>
      </c>
      <c r="P66" s="41">
        <f t="shared" si="6"/>
        <v>18171118</v>
      </c>
      <c r="R66" s="107">
        <v>5196</v>
      </c>
      <c r="S66" s="107">
        <v>2864</v>
      </c>
    </row>
    <row r="67" spans="1:19" x14ac:dyDescent="0.25">
      <c r="A67" s="14" t="s">
        <v>61</v>
      </c>
      <c r="B67" s="128">
        <v>114</v>
      </c>
      <c r="C67" s="131">
        <f t="shared" si="0"/>
        <v>2850000</v>
      </c>
      <c r="D67" s="128">
        <v>13</v>
      </c>
      <c r="E67" s="131">
        <v>853233</v>
      </c>
      <c r="F67" s="131">
        <f t="shared" si="1"/>
        <v>203233</v>
      </c>
      <c r="G67" s="128">
        <v>123</v>
      </c>
      <c r="H67" s="131">
        <v>7351350</v>
      </c>
      <c r="I67" s="131">
        <f t="shared" si="2"/>
        <v>1201350</v>
      </c>
      <c r="J67" s="128">
        <v>171</v>
      </c>
      <c r="K67" s="131">
        <f t="shared" si="3"/>
        <v>4275000</v>
      </c>
      <c r="L67" s="128">
        <v>95</v>
      </c>
      <c r="M67" s="131">
        <v>5906981</v>
      </c>
      <c r="N67" s="131">
        <f t="shared" si="4"/>
        <v>1156981</v>
      </c>
      <c r="O67" s="107">
        <f t="shared" si="5"/>
        <v>516</v>
      </c>
      <c r="P67" s="41">
        <f t="shared" si="6"/>
        <v>9686564</v>
      </c>
      <c r="R67" s="107">
        <v>2588</v>
      </c>
      <c r="S67" s="107">
        <v>1493</v>
      </c>
    </row>
    <row r="68" spans="1:19" x14ac:dyDescent="0.25">
      <c r="A68" s="14" t="s">
        <v>62</v>
      </c>
      <c r="B68" s="128">
        <v>44746</v>
      </c>
      <c r="C68" s="131">
        <f t="shared" si="0"/>
        <v>1118650000</v>
      </c>
      <c r="D68" s="128">
        <v>13492</v>
      </c>
      <c r="E68" s="131">
        <v>840938203</v>
      </c>
      <c r="F68" s="131">
        <f t="shared" si="1"/>
        <v>166338203</v>
      </c>
      <c r="G68" s="128">
        <v>2469</v>
      </c>
      <c r="H68" s="131">
        <v>147584438</v>
      </c>
      <c r="I68" s="131">
        <f t="shared" si="2"/>
        <v>24134438</v>
      </c>
      <c r="J68" s="128">
        <v>591</v>
      </c>
      <c r="K68" s="131">
        <f t="shared" si="3"/>
        <v>14775000</v>
      </c>
      <c r="L68" s="128">
        <v>188</v>
      </c>
      <c r="M68" s="131">
        <v>11584332</v>
      </c>
      <c r="N68" s="131">
        <f t="shared" si="4"/>
        <v>2184332</v>
      </c>
      <c r="O68" s="107">
        <f t="shared" si="5"/>
        <v>61486</v>
      </c>
      <c r="P68" s="41">
        <f t="shared" si="6"/>
        <v>1326081973</v>
      </c>
      <c r="R68" s="107">
        <v>128092</v>
      </c>
      <c r="S68" s="107">
        <v>114290</v>
      </c>
    </row>
    <row r="69" spans="1:19" x14ac:dyDescent="0.25">
      <c r="A69" s="14" t="s">
        <v>63</v>
      </c>
      <c r="B69" s="128">
        <v>1879</v>
      </c>
      <c r="C69" s="131">
        <f t="shared" si="0"/>
        <v>46975000</v>
      </c>
      <c r="D69" s="128">
        <v>407</v>
      </c>
      <c r="E69" s="131">
        <v>26825085</v>
      </c>
      <c r="F69" s="131">
        <f t="shared" si="1"/>
        <v>6475085</v>
      </c>
      <c r="G69" s="128">
        <v>399</v>
      </c>
      <c r="H69" s="131">
        <v>23477348</v>
      </c>
      <c r="I69" s="131">
        <f t="shared" si="2"/>
        <v>3527348</v>
      </c>
      <c r="J69" s="128">
        <v>265</v>
      </c>
      <c r="K69" s="131">
        <f t="shared" si="3"/>
        <v>6625000</v>
      </c>
      <c r="L69" s="128">
        <v>102</v>
      </c>
      <c r="M69" s="131">
        <v>6359590</v>
      </c>
      <c r="N69" s="131">
        <f t="shared" si="4"/>
        <v>1259590</v>
      </c>
      <c r="O69" s="107">
        <f t="shared" si="5"/>
        <v>3052</v>
      </c>
      <c r="P69" s="41">
        <f t="shared" si="6"/>
        <v>64862023</v>
      </c>
      <c r="R69" s="107">
        <v>8168</v>
      </c>
      <c r="S69" s="107">
        <v>5846</v>
      </c>
    </row>
    <row r="70" spans="1:19" x14ac:dyDescent="0.25">
      <c r="A70" s="14" t="s">
        <v>64</v>
      </c>
      <c r="B70" s="128">
        <v>7413</v>
      </c>
      <c r="C70" s="131">
        <f>B70*25000</f>
        <v>185325000</v>
      </c>
      <c r="D70" s="128">
        <v>406</v>
      </c>
      <c r="E70" s="131">
        <v>26134892</v>
      </c>
      <c r="F70" s="131">
        <f>E70-D70*50000</f>
        <v>5834892</v>
      </c>
      <c r="G70" s="128">
        <v>524</v>
      </c>
      <c r="H70" s="131">
        <v>31723340</v>
      </c>
      <c r="I70" s="131">
        <f>H70-G70*50000</f>
        <v>5523340</v>
      </c>
      <c r="J70" s="128">
        <v>429</v>
      </c>
      <c r="K70" s="131">
        <f>J70*25000</f>
        <v>10725000</v>
      </c>
      <c r="L70" s="128">
        <v>147</v>
      </c>
      <c r="M70" s="131">
        <v>9084749</v>
      </c>
      <c r="N70" s="131">
        <f>M70-L70*50000</f>
        <v>1734749</v>
      </c>
      <c r="O70" s="107">
        <f>SUM(B70,D70,G70,J70,L70)</f>
        <v>8919</v>
      </c>
      <c r="P70" s="41">
        <f>SUM(C70,F70,I70,K70,N70)</f>
        <v>209142981</v>
      </c>
      <c r="R70" s="107">
        <v>16223</v>
      </c>
      <c r="S70" s="107">
        <v>12225</v>
      </c>
    </row>
    <row r="71" spans="1:19" ht="15.75" thickBot="1" x14ac:dyDescent="0.3">
      <c r="A71" s="23" t="s">
        <v>65</v>
      </c>
      <c r="B71" s="129">
        <v>407</v>
      </c>
      <c r="C71" s="132">
        <f>B71*25000</f>
        <v>10175000</v>
      </c>
      <c r="D71" s="130">
        <v>23</v>
      </c>
      <c r="E71" s="132">
        <v>1571477</v>
      </c>
      <c r="F71" s="133">
        <f>E71-D71*50000</f>
        <v>421477</v>
      </c>
      <c r="G71" s="130">
        <v>328</v>
      </c>
      <c r="H71" s="133">
        <v>19883896</v>
      </c>
      <c r="I71" s="132">
        <f>H71-G71*50000</f>
        <v>3483896</v>
      </c>
      <c r="J71" s="130">
        <v>181</v>
      </c>
      <c r="K71" s="132">
        <f>J71*25000</f>
        <v>4525000</v>
      </c>
      <c r="L71" s="130">
        <v>133</v>
      </c>
      <c r="M71" s="132">
        <v>7992561</v>
      </c>
      <c r="N71" s="132">
        <f>M71-L71*50000</f>
        <v>1342561</v>
      </c>
      <c r="O71" s="108">
        <f>SUM(B71,D71,G71,J71,L71)</f>
        <v>1072</v>
      </c>
      <c r="P71" s="42">
        <f>SUM(C71,F71,I71,K71,N71)</f>
        <v>19947934</v>
      </c>
      <c r="R71" s="108">
        <v>5723</v>
      </c>
      <c r="S71" s="108">
        <v>3359</v>
      </c>
    </row>
    <row r="72" spans="1:19" ht="15.75" thickBot="1" x14ac:dyDescent="0.3">
      <c r="A72" s="136" t="s">
        <v>70</v>
      </c>
      <c r="B72" s="136">
        <f t="shared" ref="B72:N72" si="7">SUM(B5:B71)</f>
        <v>2048111</v>
      </c>
      <c r="C72" s="149">
        <f t="shared" si="7"/>
        <v>51202775000</v>
      </c>
      <c r="D72" s="136">
        <f t="shared" si="7"/>
        <v>404959</v>
      </c>
      <c r="E72" s="149">
        <f t="shared" si="7"/>
        <v>25432710221</v>
      </c>
      <c r="F72" s="149">
        <f t="shared" si="7"/>
        <v>5184760221</v>
      </c>
      <c r="G72" s="136">
        <f t="shared" si="7"/>
        <v>90929</v>
      </c>
      <c r="H72" s="149">
        <f t="shared" si="7"/>
        <v>5423022262</v>
      </c>
      <c r="I72" s="149">
        <f t="shared" si="7"/>
        <v>876572262</v>
      </c>
      <c r="J72" s="136">
        <f t="shared" si="7"/>
        <v>30243</v>
      </c>
      <c r="K72" s="149">
        <f t="shared" si="7"/>
        <v>756075000</v>
      </c>
      <c r="L72" s="136">
        <f t="shared" si="7"/>
        <v>11570</v>
      </c>
      <c r="M72" s="149">
        <f t="shared" si="7"/>
        <v>713554557</v>
      </c>
      <c r="N72" s="149">
        <f t="shared" si="7"/>
        <v>135054557</v>
      </c>
      <c r="O72" s="136">
        <f>SUM(O5:O71)</f>
        <v>2585812</v>
      </c>
      <c r="P72" s="149">
        <f>SUM(P5:P71)</f>
        <v>58155237040</v>
      </c>
      <c r="Q72" s="135"/>
      <c r="R72" s="136">
        <f>SUM(R5:R71)</f>
        <v>4384707</v>
      </c>
      <c r="S72" s="136">
        <f>SUM(S5:S71)</f>
        <v>3810248</v>
      </c>
    </row>
    <row r="74" spans="1:19" x14ac:dyDescent="0.25">
      <c r="P74" s="46"/>
    </row>
    <row r="75" spans="1:19" x14ac:dyDescent="0.25">
      <c r="P75" s="134"/>
    </row>
    <row r="76" spans="1:19" x14ac:dyDescent="0.25">
      <c r="P76" s="134"/>
    </row>
    <row r="77" spans="1:19" x14ac:dyDescent="0.25">
      <c r="P77" s="134"/>
    </row>
  </sheetData>
  <mergeCells count="9">
    <mergeCell ref="O1:P3"/>
    <mergeCell ref="R3:R4"/>
    <mergeCell ref="S3:S4"/>
    <mergeCell ref="A1:A3"/>
    <mergeCell ref="B1:C3"/>
    <mergeCell ref="D1:F3"/>
    <mergeCell ref="G1:I3"/>
    <mergeCell ref="J1:K3"/>
    <mergeCell ref="L1:N3"/>
  </mergeCells>
  <conditionalFormatting sqref="P5:P71">
    <cfRule type="expression" dxfId="84" priority="25" stopIfTrue="1">
      <formula>MOD(ROW(),3)=1</formula>
    </cfRule>
  </conditionalFormatting>
  <conditionalFormatting sqref="A4 A5:N71">
    <cfRule type="expression" dxfId="83" priority="27" stopIfTrue="1">
      <formula>MOD(ROW(),3)=1</formula>
    </cfRule>
  </conditionalFormatting>
  <conditionalFormatting sqref="P4">
    <cfRule type="expression" dxfId="82" priority="26" stopIfTrue="1">
      <formula>MOD(ROW(),3)=1</formula>
    </cfRule>
  </conditionalFormatting>
  <conditionalFormatting sqref="O5:O71">
    <cfRule type="expression" dxfId="81" priority="23" stopIfTrue="1">
      <formula>MOD(ROW(),3)=1</formula>
    </cfRule>
  </conditionalFormatting>
  <conditionalFormatting sqref="O4">
    <cfRule type="expression" dxfId="80" priority="24" stopIfTrue="1">
      <formula>MOD(ROW(),3)=1</formula>
    </cfRule>
  </conditionalFormatting>
  <conditionalFormatting sqref="R5:R71">
    <cfRule type="expression" dxfId="79" priority="19" stopIfTrue="1">
      <formula>MOD(ROW(),3)=1</formula>
    </cfRule>
  </conditionalFormatting>
  <conditionalFormatting sqref="R3">
    <cfRule type="expression" dxfId="78" priority="20" stopIfTrue="1">
      <formula>MOD(ROW(),3)=1</formula>
    </cfRule>
  </conditionalFormatting>
  <conditionalFormatting sqref="S5:S71">
    <cfRule type="expression" dxfId="77" priority="17" stopIfTrue="1">
      <formula>MOD(ROW(),3)=1</formula>
    </cfRule>
  </conditionalFormatting>
  <conditionalFormatting sqref="S3">
    <cfRule type="expression" dxfId="76" priority="18" stopIfTrue="1">
      <formula>MOD(ROW(),3)=1</formula>
    </cfRule>
  </conditionalFormatting>
  <conditionalFormatting sqref="N4">
    <cfRule type="expression" dxfId="75" priority="4" stopIfTrue="1">
      <formula>MOD(ROW(),3)=1</formula>
    </cfRule>
  </conditionalFormatting>
  <conditionalFormatting sqref="J4">
    <cfRule type="expression" dxfId="74" priority="5" stopIfTrue="1">
      <formula>MOD(ROW(),3)=1</formula>
    </cfRule>
  </conditionalFormatting>
  <conditionalFormatting sqref="K4">
    <cfRule type="expression" dxfId="73" priority="6" stopIfTrue="1">
      <formula>MOD(ROW(),3)=1</formula>
    </cfRule>
  </conditionalFormatting>
  <conditionalFormatting sqref="L4">
    <cfRule type="expression" dxfId="72" priority="3" stopIfTrue="1">
      <formula>MOD(ROW(),3)=1</formula>
    </cfRule>
  </conditionalFormatting>
  <conditionalFormatting sqref="C4">
    <cfRule type="expression" dxfId="71" priority="12" stopIfTrue="1">
      <formula>MOD(ROW(),3)=1</formula>
    </cfRule>
  </conditionalFormatting>
  <conditionalFormatting sqref="B4">
    <cfRule type="expression" dxfId="70" priority="11" stopIfTrue="1">
      <formula>MOD(ROW(),3)=1</formula>
    </cfRule>
  </conditionalFormatting>
  <conditionalFormatting sqref="F4">
    <cfRule type="expression" dxfId="69" priority="10" stopIfTrue="1">
      <formula>MOD(ROW(),3)=1</formula>
    </cfRule>
  </conditionalFormatting>
  <conditionalFormatting sqref="D4:E4">
    <cfRule type="expression" dxfId="68" priority="9" stopIfTrue="1">
      <formula>MOD(ROW(),3)=1</formula>
    </cfRule>
  </conditionalFormatting>
  <conditionalFormatting sqref="I4">
    <cfRule type="expression" dxfId="67" priority="8" stopIfTrue="1">
      <formula>MOD(ROW(),3)=1</formula>
    </cfRule>
  </conditionalFormatting>
  <conditionalFormatting sqref="G4">
    <cfRule type="expression" dxfId="66" priority="7" stopIfTrue="1">
      <formula>MOD(ROW(),3)=1</formula>
    </cfRule>
  </conditionalFormatting>
  <conditionalFormatting sqref="H4">
    <cfRule type="expression" dxfId="65" priority="2" stopIfTrue="1">
      <formula>MOD(ROW(),3)=1</formula>
    </cfRule>
  </conditionalFormatting>
  <conditionalFormatting sqref="M4">
    <cfRule type="expression" dxfId="64" priority="1" stopIfTrue="1">
      <formula>MOD(ROW(),3)=1</formula>
    </cfRule>
  </conditionalFormatting>
  <printOptions horizontalCentered="1"/>
  <pageMargins left="0.25" right="0.25" top="0.75" bottom="0.75" header="0.3" footer="0.3"/>
  <pageSetup paperSize="5" scale="4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pane ySplit="4" topLeftCell="A14" activePane="bottomLeft" state="frozen"/>
      <selection activeCell="M73" sqref="M73"/>
      <selection pane="bottomLeft" activeCell="B14" sqref="B14"/>
    </sheetView>
  </sheetViews>
  <sheetFormatPr defaultColWidth="11.42578125" defaultRowHeight="14.25" x14ac:dyDescent="0.2"/>
  <cols>
    <col min="1" max="1" width="17.7109375" style="2" customWidth="1"/>
    <col min="2" max="2" width="13.42578125" style="2" bestFit="1" customWidth="1"/>
    <col min="3" max="3" width="13.140625" style="2" customWidth="1"/>
    <col min="4" max="4" width="13.42578125" style="2" customWidth="1"/>
    <col min="5" max="5" width="14" style="2" bestFit="1" customWidth="1"/>
    <col min="6" max="6" width="12.42578125" style="2" bestFit="1" customWidth="1"/>
    <col min="7" max="7" width="12.85546875" style="2" bestFit="1" customWidth="1"/>
    <col min="8" max="8" width="14" style="2" bestFit="1" customWidth="1"/>
    <col min="9" max="9" width="12.42578125" style="2" bestFit="1" customWidth="1"/>
    <col min="10" max="10" width="13.42578125" style="2" customWidth="1"/>
    <col min="11" max="11" width="12.7109375" style="2" bestFit="1" customWidth="1"/>
    <col min="12" max="12" width="12" style="2" bestFit="1" customWidth="1"/>
    <col min="13" max="13" width="12.85546875" style="2" bestFit="1" customWidth="1"/>
    <col min="14" max="14" width="13.42578125" style="2" bestFit="1" customWidth="1"/>
    <col min="15" max="15" width="13.85546875" style="2" bestFit="1" customWidth="1"/>
    <col min="16" max="16" width="10" style="6" bestFit="1" customWidth="1"/>
    <col min="17" max="16384" width="11.42578125" style="6"/>
  </cols>
  <sheetData>
    <row r="1" spans="1:16" ht="23.25" x14ac:dyDescent="0.2">
      <c r="A1" s="1" t="s">
        <v>82</v>
      </c>
      <c r="B1" s="13"/>
      <c r="C1" s="13"/>
      <c r="D1" s="13"/>
      <c r="E1" s="13"/>
      <c r="F1" s="13"/>
      <c r="G1" s="13"/>
      <c r="H1" s="40"/>
      <c r="I1" s="13"/>
      <c r="J1" s="13"/>
      <c r="K1" s="13"/>
      <c r="L1" s="13"/>
      <c r="M1" s="13"/>
      <c r="N1" s="13"/>
      <c r="O1" s="13"/>
      <c r="P1" s="9"/>
    </row>
    <row r="2" spans="1:16" ht="15.75" thickBot="1" x14ac:dyDescent="0.25">
      <c r="A2" s="11">
        <v>2016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9"/>
    </row>
    <row r="3" spans="1:16" ht="15.75" thickBot="1" x14ac:dyDescent="0.3">
      <c r="A3" s="11"/>
      <c r="B3" s="194" t="s">
        <v>0</v>
      </c>
      <c r="C3" s="195"/>
      <c r="D3" s="195"/>
      <c r="E3" s="195"/>
      <c r="F3" s="195"/>
      <c r="G3" s="196"/>
      <c r="H3" s="13"/>
      <c r="I3" s="194" t="s">
        <v>71</v>
      </c>
      <c r="J3" s="195"/>
      <c r="K3" s="195"/>
      <c r="L3" s="195"/>
      <c r="M3" s="196"/>
      <c r="N3" s="13"/>
      <c r="O3" s="13"/>
      <c r="P3" s="9"/>
    </row>
    <row r="4" spans="1:16" s="7" customFormat="1" ht="63.75" x14ac:dyDescent="0.2">
      <c r="A4" s="3" t="s">
        <v>1</v>
      </c>
      <c r="B4" s="24" t="s">
        <v>73</v>
      </c>
      <c r="C4" s="25" t="s">
        <v>74</v>
      </c>
      <c r="D4" s="25" t="s">
        <v>75</v>
      </c>
      <c r="E4" s="25" t="s">
        <v>76</v>
      </c>
      <c r="F4" s="25" t="s">
        <v>77</v>
      </c>
      <c r="G4" s="26" t="s">
        <v>78</v>
      </c>
      <c r="H4" s="3" t="s">
        <v>79</v>
      </c>
      <c r="I4" s="24" t="s">
        <v>73</v>
      </c>
      <c r="J4" s="25" t="s">
        <v>75</v>
      </c>
      <c r="K4" s="25" t="s">
        <v>78</v>
      </c>
      <c r="L4" s="25" t="s">
        <v>66</v>
      </c>
      <c r="M4" s="26" t="s">
        <v>67</v>
      </c>
      <c r="N4" s="4" t="s">
        <v>80</v>
      </c>
      <c r="O4" s="8" t="s">
        <v>81</v>
      </c>
    </row>
    <row r="5" spans="1:16" ht="14.25" customHeight="1" x14ac:dyDescent="0.2">
      <c r="A5" s="14" t="s">
        <v>2</v>
      </c>
      <c r="B5" s="28">
        <v>8.9290000000000003</v>
      </c>
      <c r="C5" s="29"/>
      <c r="D5" s="29"/>
      <c r="E5" s="29">
        <v>7.9359999999999999</v>
      </c>
      <c r="F5" s="29"/>
      <c r="G5" s="30">
        <v>1.4120999999999999</v>
      </c>
      <c r="H5" s="31">
        <v>18.277100000000001</v>
      </c>
      <c r="I5" s="28"/>
      <c r="J5" s="29"/>
      <c r="K5" s="29">
        <v>0.32629999999999998</v>
      </c>
      <c r="L5" s="29">
        <v>1.9955000000000001</v>
      </c>
      <c r="M5" s="30">
        <v>2.8488000000000002</v>
      </c>
      <c r="N5" s="32">
        <v>5.1706000000000003</v>
      </c>
      <c r="O5" s="33">
        <v>23.447700000000001</v>
      </c>
    </row>
    <row r="6" spans="1:16" ht="14.25" customHeight="1" x14ac:dyDescent="0.2">
      <c r="A6" s="14" t="s">
        <v>3</v>
      </c>
      <c r="B6" s="28">
        <v>7.2229999999999999</v>
      </c>
      <c r="C6" s="29"/>
      <c r="D6" s="29">
        <v>6.8599999999999994E-2</v>
      </c>
      <c r="E6" s="29">
        <v>6.7210000000000001</v>
      </c>
      <c r="F6" s="29"/>
      <c r="G6" s="30">
        <v>1.1876</v>
      </c>
      <c r="H6" s="31">
        <v>15.200200000000001</v>
      </c>
      <c r="I6" s="28"/>
      <c r="J6" s="29"/>
      <c r="K6" s="29">
        <v>0.29480000000000001</v>
      </c>
      <c r="L6" s="29"/>
      <c r="M6" s="30">
        <v>1.0214000000000001</v>
      </c>
      <c r="N6" s="32">
        <v>1.3162</v>
      </c>
      <c r="O6" s="33">
        <v>16.516400000000001</v>
      </c>
    </row>
    <row r="7" spans="1:16" ht="14.25" customHeight="1" x14ac:dyDescent="0.2">
      <c r="A7" s="14" t="s">
        <v>4</v>
      </c>
      <c r="B7" s="28">
        <v>4.6500000000000004</v>
      </c>
      <c r="C7" s="29"/>
      <c r="D7" s="29"/>
      <c r="E7" s="29">
        <v>6.4749999999999996</v>
      </c>
      <c r="F7" s="29"/>
      <c r="G7" s="30">
        <v>3.6600000000000001E-2</v>
      </c>
      <c r="H7" s="31">
        <v>11.1616</v>
      </c>
      <c r="I7" s="28">
        <v>9.2299999999999993E-2</v>
      </c>
      <c r="J7" s="29">
        <v>0.52910000000000001</v>
      </c>
      <c r="K7" s="29">
        <v>0.1502</v>
      </c>
      <c r="L7" s="29"/>
      <c r="M7" s="30">
        <v>1.1107</v>
      </c>
      <c r="N7" s="32">
        <v>1.8823000000000001</v>
      </c>
      <c r="O7" s="33">
        <v>13.043900000000001</v>
      </c>
    </row>
    <row r="8" spans="1:16" ht="14.25" customHeight="1" x14ac:dyDescent="0.2">
      <c r="A8" s="14" t="s">
        <v>5</v>
      </c>
      <c r="B8" s="28">
        <v>9.1104000000000003</v>
      </c>
      <c r="C8" s="29"/>
      <c r="D8" s="29"/>
      <c r="E8" s="29">
        <v>6.891</v>
      </c>
      <c r="F8" s="29"/>
      <c r="G8" s="30"/>
      <c r="H8" s="31">
        <v>16.0014</v>
      </c>
      <c r="I8" s="28"/>
      <c r="J8" s="29"/>
      <c r="K8" s="29">
        <v>0.4047</v>
      </c>
      <c r="L8" s="29"/>
      <c r="M8" s="30">
        <v>0.96419999999999995</v>
      </c>
      <c r="N8" s="32">
        <v>1.3689</v>
      </c>
      <c r="O8" s="33">
        <v>17.3703</v>
      </c>
    </row>
    <row r="9" spans="1:16" ht="14.25" customHeight="1" x14ac:dyDescent="0.2">
      <c r="A9" s="14" t="s">
        <v>6</v>
      </c>
      <c r="B9" s="28">
        <v>4.3631000000000002</v>
      </c>
      <c r="C9" s="29"/>
      <c r="D9" s="29">
        <v>0.89170000000000005</v>
      </c>
      <c r="E9" s="29">
        <v>6.9160000000000004</v>
      </c>
      <c r="F9" s="29"/>
      <c r="G9" s="30">
        <v>0.32050000000000001</v>
      </c>
      <c r="H9" s="31">
        <v>12.491300000000001</v>
      </c>
      <c r="I9" s="28"/>
      <c r="J9" s="29">
        <v>0.5544</v>
      </c>
      <c r="K9" s="29">
        <v>5.96E-2</v>
      </c>
      <c r="L9" s="29">
        <v>1.173</v>
      </c>
      <c r="M9" s="30">
        <v>3.6749000000000001</v>
      </c>
      <c r="N9" s="32">
        <v>5.4619</v>
      </c>
      <c r="O9" s="33">
        <v>17.953199999999999</v>
      </c>
    </row>
    <row r="10" spans="1:16" ht="14.25" customHeight="1" x14ac:dyDescent="0.2">
      <c r="A10" s="14" t="s">
        <v>7</v>
      </c>
      <c r="B10" s="28">
        <v>5.4474</v>
      </c>
      <c r="C10" s="29">
        <v>0.22159999999999999</v>
      </c>
      <c r="D10" s="29"/>
      <c r="E10" s="29">
        <v>6.8360000000000003</v>
      </c>
      <c r="F10" s="29">
        <v>7.0300000000000001E-2</v>
      </c>
      <c r="G10" s="30">
        <v>0.85089999999999999</v>
      </c>
      <c r="H10" s="31">
        <v>13.4262</v>
      </c>
      <c r="I10" s="28"/>
      <c r="J10" s="29">
        <v>9.7000000000000003E-3</v>
      </c>
      <c r="K10" s="29">
        <v>1.0169999999999999</v>
      </c>
      <c r="L10" s="29">
        <v>2.2599999999999999E-2</v>
      </c>
      <c r="M10" s="30">
        <v>5.6025999999999998</v>
      </c>
      <c r="N10" s="32">
        <v>6.6519000000000004</v>
      </c>
      <c r="O10" s="33">
        <v>20.078099999999999</v>
      </c>
    </row>
    <row r="11" spans="1:16" ht="14.25" customHeight="1" x14ac:dyDescent="0.2">
      <c r="A11" s="14" t="s">
        <v>8</v>
      </c>
      <c r="B11" s="28">
        <v>9.9</v>
      </c>
      <c r="C11" s="29"/>
      <c r="D11" s="29"/>
      <c r="E11" s="29">
        <v>6.6959999999999997</v>
      </c>
      <c r="F11" s="29"/>
      <c r="G11" s="30">
        <v>3.6600000000000001E-2</v>
      </c>
      <c r="H11" s="31">
        <v>16.6326</v>
      </c>
      <c r="I11" s="28"/>
      <c r="J11" s="29"/>
      <c r="K11" s="29"/>
      <c r="L11" s="29"/>
      <c r="M11" s="30">
        <v>0.23150000000000001</v>
      </c>
      <c r="N11" s="32">
        <v>0.23150000000000001</v>
      </c>
      <c r="O11" s="33">
        <v>16.864100000000001</v>
      </c>
    </row>
    <row r="12" spans="1:16" ht="14.25" customHeight="1" x14ac:dyDescent="0.2">
      <c r="A12" s="14" t="s">
        <v>9</v>
      </c>
      <c r="B12" s="28">
        <v>6.3007</v>
      </c>
      <c r="C12" s="29">
        <v>0.2</v>
      </c>
      <c r="D12" s="29"/>
      <c r="E12" s="29">
        <v>6.9269999999999996</v>
      </c>
      <c r="F12" s="29"/>
      <c r="G12" s="30">
        <v>3.9399999999999998E-2</v>
      </c>
      <c r="H12" s="31">
        <v>13.4671</v>
      </c>
      <c r="I12" s="28"/>
      <c r="J12" s="29"/>
      <c r="K12" s="29">
        <v>0.38600000000000001</v>
      </c>
      <c r="L12" s="29">
        <v>2.4788999999999999</v>
      </c>
      <c r="M12" s="30">
        <v>0.61280000000000001</v>
      </c>
      <c r="N12" s="32">
        <v>3.4777</v>
      </c>
      <c r="O12" s="33">
        <v>16.944800000000001</v>
      </c>
    </row>
    <row r="13" spans="1:16" ht="14.25" customHeight="1" x14ac:dyDescent="0.2">
      <c r="A13" s="14" t="s">
        <v>10</v>
      </c>
      <c r="B13" s="28">
        <v>7.3319000000000001</v>
      </c>
      <c r="C13" s="29"/>
      <c r="D13" s="29">
        <v>0.33329999999999999</v>
      </c>
      <c r="E13" s="29">
        <v>6.9249999999999998</v>
      </c>
      <c r="F13" s="29"/>
      <c r="G13" s="30">
        <v>0.77949999999999997</v>
      </c>
      <c r="H13" s="31">
        <v>15.3697</v>
      </c>
      <c r="I13" s="28"/>
      <c r="J13" s="29"/>
      <c r="K13" s="29">
        <v>7.4300000000000005E-2</v>
      </c>
      <c r="L13" s="29">
        <v>0.59350000000000003</v>
      </c>
      <c r="M13" s="30">
        <v>0.63470000000000004</v>
      </c>
      <c r="N13" s="32">
        <v>1.3025</v>
      </c>
      <c r="O13" s="33">
        <v>16.6722</v>
      </c>
    </row>
    <row r="14" spans="1:16" ht="14.25" customHeight="1" x14ac:dyDescent="0.2">
      <c r="A14" s="14" t="s">
        <v>11</v>
      </c>
      <c r="B14" s="28">
        <v>5.2348999999999997</v>
      </c>
      <c r="C14" s="29"/>
      <c r="D14" s="29"/>
      <c r="E14" s="29">
        <v>6.7619999999999996</v>
      </c>
      <c r="F14" s="29"/>
      <c r="G14" s="30">
        <v>0.28849999999999998</v>
      </c>
      <c r="H14" s="31">
        <v>12.285399999999999</v>
      </c>
      <c r="I14" s="28"/>
      <c r="J14" s="29"/>
      <c r="K14" s="29"/>
      <c r="L14" s="29">
        <v>2.6158999999999999</v>
      </c>
      <c r="M14" s="30">
        <v>0.50239999999999996</v>
      </c>
      <c r="N14" s="32">
        <v>3.1183000000000001</v>
      </c>
      <c r="O14" s="33">
        <v>15.403700000000001</v>
      </c>
    </row>
    <row r="15" spans="1:16" ht="14.25" customHeight="1" x14ac:dyDescent="0.2">
      <c r="A15" s="14" t="s">
        <v>12</v>
      </c>
      <c r="B15" s="28">
        <v>3.5644999999999998</v>
      </c>
      <c r="C15" s="29"/>
      <c r="D15" s="29">
        <v>2.93E-2</v>
      </c>
      <c r="E15" s="29">
        <v>5.2450000000000001</v>
      </c>
      <c r="F15" s="29"/>
      <c r="G15" s="30">
        <v>0.26950000000000002</v>
      </c>
      <c r="H15" s="31">
        <v>9.1082999999999998</v>
      </c>
      <c r="I15" s="28"/>
      <c r="J15" s="29"/>
      <c r="K15" s="29">
        <v>0.84440000000000004</v>
      </c>
      <c r="L15" s="29">
        <v>0.60919999999999996</v>
      </c>
      <c r="M15" s="30">
        <v>0.57050000000000001</v>
      </c>
      <c r="N15" s="32">
        <v>2.0240999999999998</v>
      </c>
      <c r="O15" s="33">
        <v>11.132400000000001</v>
      </c>
    </row>
    <row r="16" spans="1:16" ht="14.25" customHeight="1" x14ac:dyDescent="0.2">
      <c r="A16" s="14" t="s">
        <v>13</v>
      </c>
      <c r="B16" s="28">
        <v>8.0150000000000006</v>
      </c>
      <c r="C16" s="29"/>
      <c r="D16" s="29"/>
      <c r="E16" s="29">
        <v>6.7519999999999998</v>
      </c>
      <c r="F16" s="29"/>
      <c r="G16" s="30">
        <v>1.3713</v>
      </c>
      <c r="H16" s="31">
        <v>16.138300000000001</v>
      </c>
      <c r="I16" s="28"/>
      <c r="J16" s="29"/>
      <c r="K16" s="29"/>
      <c r="L16" s="29"/>
      <c r="M16" s="30">
        <v>1.5161</v>
      </c>
      <c r="N16" s="32">
        <v>1.5161</v>
      </c>
      <c r="O16" s="33">
        <v>17.654399999999999</v>
      </c>
    </row>
    <row r="17" spans="1:15" ht="14.25" customHeight="1" x14ac:dyDescent="0.2">
      <c r="A17" s="14" t="s">
        <v>85</v>
      </c>
      <c r="B17" s="28">
        <v>4.6669</v>
      </c>
      <c r="C17" s="29">
        <v>0.4</v>
      </c>
      <c r="D17" s="29"/>
      <c r="E17" s="29">
        <v>7.1379999999999999</v>
      </c>
      <c r="F17" s="29">
        <v>0.184</v>
      </c>
      <c r="G17" s="30">
        <v>0.86270000000000002</v>
      </c>
      <c r="H17" s="31">
        <v>13.2516</v>
      </c>
      <c r="I17" s="28">
        <v>0.51290000000000002</v>
      </c>
      <c r="J17" s="29">
        <v>1.6245000000000001</v>
      </c>
      <c r="K17" s="29">
        <v>3.0800000000000001E-2</v>
      </c>
      <c r="L17" s="29"/>
      <c r="M17" s="30">
        <v>4.0068999999999999</v>
      </c>
      <c r="N17" s="32">
        <v>6.1750999999999996</v>
      </c>
      <c r="O17" s="33">
        <v>19.4267</v>
      </c>
    </row>
    <row r="18" spans="1:15" ht="14.25" customHeight="1" x14ac:dyDescent="0.2">
      <c r="A18" s="14" t="s">
        <v>14</v>
      </c>
      <c r="B18" s="28">
        <v>8.5060000000000002</v>
      </c>
      <c r="C18" s="29"/>
      <c r="D18" s="29"/>
      <c r="E18" s="29">
        <v>6.8319999999999999</v>
      </c>
      <c r="F18" s="29"/>
      <c r="G18" s="30">
        <v>0.33169999999999999</v>
      </c>
      <c r="H18" s="31">
        <v>15.669700000000001</v>
      </c>
      <c r="I18" s="28"/>
      <c r="J18" s="29"/>
      <c r="K18" s="29"/>
      <c r="L18" s="29">
        <v>1.3275999999999999</v>
      </c>
      <c r="M18" s="30">
        <v>1.1084000000000001</v>
      </c>
      <c r="N18" s="32">
        <v>2.4359999999999999</v>
      </c>
      <c r="O18" s="33">
        <v>18.105699999999999</v>
      </c>
    </row>
    <row r="19" spans="1:15" ht="14.25" customHeight="1" x14ac:dyDescent="0.2">
      <c r="A19" s="14" t="s">
        <v>15</v>
      </c>
      <c r="B19" s="28">
        <v>10</v>
      </c>
      <c r="C19" s="29"/>
      <c r="D19" s="29"/>
      <c r="E19" s="29">
        <v>6.9219999999999997</v>
      </c>
      <c r="F19" s="29"/>
      <c r="G19" s="30">
        <v>0.4093</v>
      </c>
      <c r="H19" s="31">
        <v>17.331299999999999</v>
      </c>
      <c r="I19" s="28"/>
      <c r="J19" s="29"/>
      <c r="K19" s="29"/>
      <c r="L19" s="29">
        <v>3</v>
      </c>
      <c r="M19" s="30">
        <v>0.60909999999999997</v>
      </c>
      <c r="N19" s="32">
        <v>3.6091000000000002</v>
      </c>
      <c r="O19" s="33">
        <v>20.9404</v>
      </c>
    </row>
    <row r="20" spans="1:15" ht="14.25" customHeight="1" x14ac:dyDescent="0.2">
      <c r="A20" s="14" t="s">
        <v>16</v>
      </c>
      <c r="B20" s="28"/>
      <c r="C20" s="29"/>
      <c r="D20" s="29"/>
      <c r="E20" s="29">
        <v>6.8019999999999996</v>
      </c>
      <c r="F20" s="29"/>
      <c r="G20" s="30">
        <v>0.32050000000000001</v>
      </c>
      <c r="H20" s="31">
        <v>7.1224999999999996</v>
      </c>
      <c r="I20" s="28">
        <v>11.120699999999999</v>
      </c>
      <c r="J20" s="29"/>
      <c r="K20" s="29"/>
      <c r="L20" s="29"/>
      <c r="M20" s="30">
        <v>0.34989999999999999</v>
      </c>
      <c r="N20" s="32">
        <v>11.470599999999999</v>
      </c>
      <c r="O20" s="33">
        <v>18.5931</v>
      </c>
    </row>
    <row r="21" spans="1:15" ht="14.25" customHeight="1" x14ac:dyDescent="0.2">
      <c r="A21" s="14" t="s">
        <v>17</v>
      </c>
      <c r="B21" s="28">
        <v>6.6165000000000003</v>
      </c>
      <c r="C21" s="29"/>
      <c r="D21" s="29"/>
      <c r="E21" s="29">
        <v>6.8760000000000003</v>
      </c>
      <c r="F21" s="29"/>
      <c r="G21" s="30">
        <v>3.6600000000000001E-2</v>
      </c>
      <c r="H21" s="31">
        <v>13.5291</v>
      </c>
      <c r="I21" s="28"/>
      <c r="J21" s="29"/>
      <c r="K21" s="29"/>
      <c r="L21" s="29">
        <v>0.83789999999999998</v>
      </c>
      <c r="M21" s="30">
        <v>0.95309999999999995</v>
      </c>
      <c r="N21" s="32">
        <v>1.7909999999999999</v>
      </c>
      <c r="O21" s="33">
        <v>15.3201</v>
      </c>
    </row>
    <row r="22" spans="1:15" ht="14.25" customHeight="1" x14ac:dyDescent="0.2">
      <c r="A22" s="14" t="s">
        <v>18</v>
      </c>
      <c r="B22" s="28">
        <v>8.1166999999999998</v>
      </c>
      <c r="C22" s="29">
        <v>0.51500000000000001</v>
      </c>
      <c r="D22" s="29"/>
      <c r="E22" s="29">
        <v>6.952</v>
      </c>
      <c r="F22" s="29"/>
      <c r="G22" s="30">
        <v>0.32050000000000001</v>
      </c>
      <c r="H22" s="31">
        <v>15.904199999999999</v>
      </c>
      <c r="I22" s="28"/>
      <c r="J22" s="29"/>
      <c r="K22" s="29">
        <v>0.2283</v>
      </c>
      <c r="L22" s="29"/>
      <c r="M22" s="30">
        <v>3.0628000000000002</v>
      </c>
      <c r="N22" s="32">
        <v>3.2911000000000001</v>
      </c>
      <c r="O22" s="33">
        <v>19.1953</v>
      </c>
    </row>
    <row r="23" spans="1:15" ht="14.25" customHeight="1" x14ac:dyDescent="0.2">
      <c r="A23" s="14" t="s">
        <v>19</v>
      </c>
      <c r="B23" s="28">
        <v>6.3064999999999998</v>
      </c>
      <c r="C23" s="29"/>
      <c r="D23" s="29"/>
      <c r="E23" s="29">
        <v>5.75</v>
      </c>
      <c r="F23" s="29"/>
      <c r="G23" s="30">
        <v>3.6600000000000001E-2</v>
      </c>
      <c r="H23" s="31">
        <v>12.0931</v>
      </c>
      <c r="I23" s="28"/>
      <c r="J23" s="29"/>
      <c r="K23" s="29">
        <v>0.31</v>
      </c>
      <c r="L23" s="29"/>
      <c r="M23" s="30">
        <v>1.2330000000000001</v>
      </c>
      <c r="N23" s="32">
        <v>1.5429999999999999</v>
      </c>
      <c r="O23" s="33">
        <v>13.636100000000001</v>
      </c>
    </row>
    <row r="24" spans="1:15" ht="14.25" customHeight="1" x14ac:dyDescent="0.2">
      <c r="A24" s="14" t="s">
        <v>20</v>
      </c>
      <c r="B24" s="28">
        <v>8.9063999999999997</v>
      </c>
      <c r="C24" s="29"/>
      <c r="D24" s="29"/>
      <c r="E24" s="29">
        <v>6.7789999999999999</v>
      </c>
      <c r="F24" s="29"/>
      <c r="G24" s="30">
        <v>3.6600000000000001E-2</v>
      </c>
      <c r="H24" s="31">
        <v>15.722</v>
      </c>
      <c r="I24" s="28"/>
      <c r="J24" s="29"/>
      <c r="K24" s="29"/>
      <c r="L24" s="29"/>
      <c r="M24" s="30">
        <v>1.3945000000000001</v>
      </c>
      <c r="N24" s="32">
        <v>1.3945000000000001</v>
      </c>
      <c r="O24" s="33">
        <v>17.116499999999998</v>
      </c>
    </row>
    <row r="25" spans="1:15" ht="14.25" customHeight="1" x14ac:dyDescent="0.2">
      <c r="A25" s="14" t="s">
        <v>21</v>
      </c>
      <c r="B25" s="28">
        <v>9.5</v>
      </c>
      <c r="C25" s="29"/>
      <c r="D25" s="29">
        <v>1.0995999999999999</v>
      </c>
      <c r="E25" s="29">
        <v>6.8460000000000001</v>
      </c>
      <c r="F25" s="29"/>
      <c r="G25" s="30">
        <v>0.4093</v>
      </c>
      <c r="H25" s="31">
        <v>17.854900000000001</v>
      </c>
      <c r="I25" s="28"/>
      <c r="J25" s="29"/>
      <c r="K25" s="29"/>
      <c r="L25" s="29"/>
      <c r="M25" s="30">
        <v>0.34860000000000002</v>
      </c>
      <c r="N25" s="32">
        <v>0.34860000000000002</v>
      </c>
      <c r="O25" s="33">
        <v>18.203499999999998</v>
      </c>
    </row>
    <row r="26" spans="1:15" ht="14.25" customHeight="1" x14ac:dyDescent="0.2">
      <c r="A26" s="14" t="s">
        <v>22</v>
      </c>
      <c r="B26" s="28">
        <v>9.1366999999999994</v>
      </c>
      <c r="C26" s="29"/>
      <c r="D26" s="29"/>
      <c r="E26" s="29">
        <v>6.7549999999999999</v>
      </c>
      <c r="F26" s="29"/>
      <c r="G26" s="30">
        <v>0.28360000000000002</v>
      </c>
      <c r="H26" s="31">
        <v>16.1753</v>
      </c>
      <c r="I26" s="28"/>
      <c r="J26" s="29"/>
      <c r="K26" s="29">
        <v>0.44359999999999999</v>
      </c>
      <c r="L26" s="29">
        <v>2.75</v>
      </c>
      <c r="M26" s="30">
        <v>0.33210000000000001</v>
      </c>
      <c r="N26" s="32">
        <v>3.5257000000000001</v>
      </c>
      <c r="O26" s="33">
        <v>19.701000000000001</v>
      </c>
    </row>
    <row r="27" spans="1:15" ht="14.25" customHeight="1" x14ac:dyDescent="0.2">
      <c r="A27" s="14" t="s">
        <v>23</v>
      </c>
      <c r="B27" s="28">
        <v>7.2442000000000002</v>
      </c>
      <c r="C27" s="29"/>
      <c r="D27" s="29"/>
      <c r="E27" s="29">
        <v>7.0839999999999996</v>
      </c>
      <c r="F27" s="29"/>
      <c r="G27" s="30">
        <v>3.6600000000000001E-2</v>
      </c>
      <c r="H27" s="31">
        <v>14.364800000000001</v>
      </c>
      <c r="I27" s="28"/>
      <c r="J27" s="29">
        <v>0.38629999999999998</v>
      </c>
      <c r="K27" s="29"/>
      <c r="L27" s="29">
        <v>0.27250000000000002</v>
      </c>
      <c r="M27" s="30">
        <v>0.90280000000000005</v>
      </c>
      <c r="N27" s="32">
        <v>1.5616000000000001</v>
      </c>
      <c r="O27" s="33">
        <v>15.926399999999999</v>
      </c>
    </row>
    <row r="28" spans="1:15" ht="14.25" customHeight="1" x14ac:dyDescent="0.2">
      <c r="A28" s="14" t="s">
        <v>24</v>
      </c>
      <c r="B28" s="28">
        <v>10</v>
      </c>
      <c r="C28" s="29"/>
      <c r="D28" s="29"/>
      <c r="E28" s="29">
        <v>7.0860000000000003</v>
      </c>
      <c r="F28" s="29"/>
      <c r="G28" s="30">
        <v>0.4093</v>
      </c>
      <c r="H28" s="31">
        <v>17.4953</v>
      </c>
      <c r="I28" s="28"/>
      <c r="J28" s="29"/>
      <c r="K28" s="29"/>
      <c r="L28" s="29"/>
      <c r="M28" s="30">
        <v>0.60850000000000004</v>
      </c>
      <c r="N28" s="32">
        <v>0.60850000000000004</v>
      </c>
      <c r="O28" s="33">
        <v>18.1038</v>
      </c>
    </row>
    <row r="29" spans="1:15" ht="14.25" customHeight="1" x14ac:dyDescent="0.2">
      <c r="A29" s="14" t="s">
        <v>25</v>
      </c>
      <c r="B29" s="28">
        <v>8.8991000000000007</v>
      </c>
      <c r="C29" s="29"/>
      <c r="D29" s="29"/>
      <c r="E29" s="29">
        <v>6.97</v>
      </c>
      <c r="F29" s="29"/>
      <c r="G29" s="30">
        <v>0.33169999999999999</v>
      </c>
      <c r="H29" s="31">
        <v>16.200800000000001</v>
      </c>
      <c r="I29" s="28"/>
      <c r="J29" s="29"/>
      <c r="K29" s="29"/>
      <c r="L29" s="29"/>
      <c r="M29" s="30">
        <v>0.6825</v>
      </c>
      <c r="N29" s="32">
        <v>0.6825</v>
      </c>
      <c r="O29" s="33">
        <v>16.883299999999998</v>
      </c>
    </row>
    <row r="30" spans="1:15" ht="14.25" customHeight="1" x14ac:dyDescent="0.2">
      <c r="A30" s="14" t="s">
        <v>26</v>
      </c>
      <c r="B30" s="28">
        <v>8.4908999999999999</v>
      </c>
      <c r="C30" s="29"/>
      <c r="D30" s="29"/>
      <c r="E30" s="29">
        <v>6.9210000000000003</v>
      </c>
      <c r="F30" s="29"/>
      <c r="G30" s="30">
        <v>4.2815000000000003</v>
      </c>
      <c r="H30" s="31">
        <v>19.6934</v>
      </c>
      <c r="I30" s="28"/>
      <c r="J30" s="29"/>
      <c r="K30" s="29">
        <v>0.16639999999999999</v>
      </c>
      <c r="L30" s="29"/>
      <c r="M30" s="30">
        <v>1.0447</v>
      </c>
      <c r="N30" s="32">
        <v>1.2111000000000001</v>
      </c>
      <c r="O30" s="33">
        <v>20.904499999999999</v>
      </c>
    </row>
    <row r="31" spans="1:15" ht="14.25" customHeight="1" x14ac:dyDescent="0.2">
      <c r="A31" s="14" t="s">
        <v>27</v>
      </c>
      <c r="B31" s="28">
        <v>7.8105000000000002</v>
      </c>
      <c r="C31" s="29"/>
      <c r="D31" s="29"/>
      <c r="E31" s="29">
        <v>6.8689999999999998</v>
      </c>
      <c r="F31" s="29"/>
      <c r="G31" s="30">
        <v>0.33169999999999999</v>
      </c>
      <c r="H31" s="31">
        <v>15.011200000000001</v>
      </c>
      <c r="I31" s="28"/>
      <c r="J31" s="29"/>
      <c r="K31" s="29"/>
      <c r="L31" s="29">
        <v>0.78369999999999995</v>
      </c>
      <c r="M31" s="30">
        <v>0.3493</v>
      </c>
      <c r="N31" s="32">
        <v>1.133</v>
      </c>
      <c r="O31" s="33">
        <v>16.144200000000001</v>
      </c>
    </row>
    <row r="32" spans="1:15" ht="14.25" customHeight="1" x14ac:dyDescent="0.2">
      <c r="A32" s="14" t="s">
        <v>28</v>
      </c>
      <c r="B32" s="28">
        <v>8.5500000000000007</v>
      </c>
      <c r="C32" s="29"/>
      <c r="D32" s="29"/>
      <c r="E32" s="29">
        <v>6.9560000000000004</v>
      </c>
      <c r="F32" s="29"/>
      <c r="G32" s="30"/>
      <c r="H32" s="31">
        <v>15.506</v>
      </c>
      <c r="I32" s="28"/>
      <c r="J32" s="29"/>
      <c r="K32" s="29">
        <v>0.3337</v>
      </c>
      <c r="L32" s="29"/>
      <c r="M32" s="30">
        <v>0.73760000000000003</v>
      </c>
      <c r="N32" s="32">
        <v>1.0712999999999999</v>
      </c>
      <c r="O32" s="33">
        <v>16.577300000000001</v>
      </c>
    </row>
    <row r="33" spans="1:15" ht="14.25" customHeight="1" x14ac:dyDescent="0.2">
      <c r="A33" s="14" t="s">
        <v>29</v>
      </c>
      <c r="B33" s="28">
        <v>5.7321999999999997</v>
      </c>
      <c r="C33" s="29">
        <v>6.0400000000000002E-2</v>
      </c>
      <c r="D33" s="29"/>
      <c r="E33" s="29">
        <v>6.9059999999999997</v>
      </c>
      <c r="F33" s="29"/>
      <c r="G33" s="30">
        <v>0.93559999999999999</v>
      </c>
      <c r="H33" s="31">
        <v>13.6342</v>
      </c>
      <c r="I33" s="28"/>
      <c r="J33" s="29">
        <v>0.53839999999999999</v>
      </c>
      <c r="K33" s="29">
        <v>0.49080000000000001</v>
      </c>
      <c r="L33" s="29">
        <v>2.673</v>
      </c>
      <c r="M33" s="30">
        <v>2.2663000000000002</v>
      </c>
      <c r="N33" s="32">
        <v>5.9684999999999997</v>
      </c>
      <c r="O33" s="33">
        <v>19.602699999999999</v>
      </c>
    </row>
    <row r="34" spans="1:15" ht="14.25" customHeight="1" x14ac:dyDescent="0.2">
      <c r="A34" s="14" t="s">
        <v>30</v>
      </c>
      <c r="B34" s="28">
        <v>9.1959999999999997</v>
      </c>
      <c r="C34" s="29"/>
      <c r="D34" s="29"/>
      <c r="E34" s="29">
        <v>6.9729999999999999</v>
      </c>
      <c r="F34" s="29"/>
      <c r="G34" s="30">
        <v>3.6600000000000001E-2</v>
      </c>
      <c r="H34" s="31">
        <v>16.2056</v>
      </c>
      <c r="I34" s="28"/>
      <c r="J34" s="29"/>
      <c r="K34" s="29"/>
      <c r="L34" s="29"/>
      <c r="M34" s="30">
        <v>1.0200000000000001E-2</v>
      </c>
      <c r="N34" s="32">
        <v>1.0200000000000001E-2</v>
      </c>
      <c r="O34" s="33">
        <v>16.215800000000002</v>
      </c>
    </row>
    <row r="35" spans="1:15" ht="14.25" customHeight="1" x14ac:dyDescent="0.2">
      <c r="A35" s="14" t="s">
        <v>31</v>
      </c>
      <c r="B35" s="28">
        <v>3.3601999999999999</v>
      </c>
      <c r="C35" s="29">
        <v>0.31430000000000002</v>
      </c>
      <c r="D35" s="29"/>
      <c r="E35" s="29">
        <v>7.41</v>
      </c>
      <c r="F35" s="29"/>
      <c r="G35" s="30"/>
      <c r="H35" s="31">
        <v>11.0845</v>
      </c>
      <c r="I35" s="28"/>
      <c r="J35" s="29">
        <v>1.8817999999999999</v>
      </c>
      <c r="K35" s="29">
        <v>1.4477</v>
      </c>
      <c r="L35" s="29">
        <v>0.5927</v>
      </c>
      <c r="M35" s="30">
        <v>1.0519000000000001</v>
      </c>
      <c r="N35" s="32">
        <v>4.9741</v>
      </c>
      <c r="O35" s="33">
        <v>16.058599999999998</v>
      </c>
    </row>
    <row r="36" spans="1:15" ht="14.25" customHeight="1" x14ac:dyDescent="0.2">
      <c r="A36" s="14" t="s">
        <v>32</v>
      </c>
      <c r="B36" s="28">
        <v>7.8727</v>
      </c>
      <c r="C36" s="29"/>
      <c r="D36" s="29"/>
      <c r="E36" s="29">
        <v>5.702</v>
      </c>
      <c r="F36" s="29"/>
      <c r="G36" s="30">
        <v>3.6600000000000001E-2</v>
      </c>
      <c r="H36" s="31">
        <v>13.6113</v>
      </c>
      <c r="I36" s="28"/>
      <c r="J36" s="29"/>
      <c r="K36" s="29">
        <v>0.219</v>
      </c>
      <c r="L36" s="29"/>
      <c r="M36" s="30">
        <v>0.78390000000000004</v>
      </c>
      <c r="N36" s="32">
        <v>1.0028999999999999</v>
      </c>
      <c r="O36" s="33">
        <v>14.6142</v>
      </c>
    </row>
    <row r="37" spans="1:15" ht="14.25" customHeight="1" x14ac:dyDescent="0.2">
      <c r="A37" s="14" t="s">
        <v>33</v>
      </c>
      <c r="B37" s="28">
        <v>7.7198000000000002</v>
      </c>
      <c r="C37" s="29"/>
      <c r="D37" s="29"/>
      <c r="E37" s="29">
        <v>6.85</v>
      </c>
      <c r="F37" s="29"/>
      <c r="G37" s="30"/>
      <c r="H37" s="31">
        <v>14.569800000000001</v>
      </c>
      <c r="I37" s="28"/>
      <c r="J37" s="29"/>
      <c r="K37" s="29">
        <v>0.16520000000000001</v>
      </c>
      <c r="L37" s="29"/>
      <c r="M37" s="30">
        <v>1.044</v>
      </c>
      <c r="N37" s="32">
        <v>1.2092000000000001</v>
      </c>
      <c r="O37" s="33">
        <v>15.779</v>
      </c>
    </row>
    <row r="38" spans="1:15" ht="14.25" customHeight="1" x14ac:dyDescent="0.2">
      <c r="A38" s="14" t="s">
        <v>34</v>
      </c>
      <c r="B38" s="28">
        <v>8.9723000000000006</v>
      </c>
      <c r="C38" s="29"/>
      <c r="D38" s="29"/>
      <c r="E38" s="29">
        <v>6.7809999999999997</v>
      </c>
      <c r="F38" s="29"/>
      <c r="G38" s="30">
        <v>0.4093</v>
      </c>
      <c r="H38" s="31">
        <v>16.162600000000001</v>
      </c>
      <c r="I38" s="28"/>
      <c r="J38" s="29"/>
      <c r="K38" s="29"/>
      <c r="L38" s="29"/>
      <c r="M38" s="30">
        <v>0.53320000000000001</v>
      </c>
      <c r="N38" s="32">
        <v>0.53320000000000001</v>
      </c>
      <c r="O38" s="33">
        <v>16.695799999999998</v>
      </c>
    </row>
    <row r="39" spans="1:15" ht="14.25" customHeight="1" x14ac:dyDescent="0.2">
      <c r="A39" s="14" t="s">
        <v>35</v>
      </c>
      <c r="B39" s="28">
        <v>5.1180000000000003</v>
      </c>
      <c r="C39" s="29">
        <v>0.15240000000000001</v>
      </c>
      <c r="D39" s="29"/>
      <c r="E39" s="29">
        <v>6.875</v>
      </c>
      <c r="F39" s="29"/>
      <c r="G39" s="30">
        <v>0.25540000000000002</v>
      </c>
      <c r="H39" s="31">
        <v>12.4008</v>
      </c>
      <c r="I39" s="28"/>
      <c r="J39" s="29"/>
      <c r="K39" s="29">
        <v>1.1904999999999999</v>
      </c>
      <c r="L39" s="29">
        <v>0.95699999999999996</v>
      </c>
      <c r="M39" s="30">
        <v>2.6482000000000001</v>
      </c>
      <c r="N39" s="32">
        <v>4.7957000000000001</v>
      </c>
      <c r="O39" s="33">
        <v>17.1965</v>
      </c>
    </row>
    <row r="40" spans="1:15" ht="14.25" customHeight="1" x14ac:dyDescent="0.2">
      <c r="A40" s="14" t="s">
        <v>36</v>
      </c>
      <c r="B40" s="28">
        <v>4.0506000000000002</v>
      </c>
      <c r="C40" s="29"/>
      <c r="D40" s="29"/>
      <c r="E40" s="29">
        <v>6.9889999999999999</v>
      </c>
      <c r="F40" s="29"/>
      <c r="G40" s="30">
        <v>0.39639999999999997</v>
      </c>
      <c r="H40" s="31">
        <v>11.436</v>
      </c>
      <c r="I40" s="28">
        <v>0.89959999999999996</v>
      </c>
      <c r="J40" s="29"/>
      <c r="K40" s="29">
        <v>2.0585</v>
      </c>
      <c r="L40" s="29">
        <v>9.2600000000000002E-2</v>
      </c>
      <c r="M40" s="30">
        <v>2.2829000000000002</v>
      </c>
      <c r="N40" s="32">
        <v>5.3335999999999997</v>
      </c>
      <c r="O40" s="33">
        <v>16.769600000000001</v>
      </c>
    </row>
    <row r="41" spans="1:15" ht="14.25" customHeight="1" x14ac:dyDescent="0.2">
      <c r="A41" s="14" t="s">
        <v>37</v>
      </c>
      <c r="B41" s="28">
        <v>8.3143999999999991</v>
      </c>
      <c r="C41" s="29"/>
      <c r="D41" s="29"/>
      <c r="E41" s="29">
        <v>6.85</v>
      </c>
      <c r="F41" s="29"/>
      <c r="G41" s="30">
        <v>3.6600000000000001E-2</v>
      </c>
      <c r="H41" s="31">
        <v>15.201000000000001</v>
      </c>
      <c r="I41" s="28"/>
      <c r="J41" s="29"/>
      <c r="K41" s="29"/>
      <c r="L41" s="29">
        <v>0.5</v>
      </c>
      <c r="M41" s="30">
        <v>2.7629000000000001</v>
      </c>
      <c r="N41" s="32">
        <v>3.2629000000000001</v>
      </c>
      <c r="O41" s="33">
        <v>18.463899999999999</v>
      </c>
    </row>
    <row r="42" spans="1:15" ht="14.25" customHeight="1" x14ac:dyDescent="0.2">
      <c r="A42" s="14" t="s">
        <v>38</v>
      </c>
      <c r="B42" s="28">
        <v>9</v>
      </c>
      <c r="C42" s="29"/>
      <c r="D42" s="29"/>
      <c r="E42" s="29">
        <v>6.8849999999999998</v>
      </c>
      <c r="F42" s="29"/>
      <c r="G42" s="30"/>
      <c r="H42" s="31">
        <v>15.885</v>
      </c>
      <c r="I42" s="28"/>
      <c r="J42" s="29"/>
      <c r="K42" s="29">
        <v>0.503</v>
      </c>
      <c r="L42" s="29"/>
      <c r="M42" s="30">
        <v>1.6871</v>
      </c>
      <c r="N42" s="32">
        <v>2.1901000000000002</v>
      </c>
      <c r="O42" s="33">
        <v>18.075099999999999</v>
      </c>
    </row>
    <row r="43" spans="1:15" ht="14.25" customHeight="1" x14ac:dyDescent="0.2">
      <c r="A43" s="14" t="s">
        <v>39</v>
      </c>
      <c r="B43" s="28">
        <v>10</v>
      </c>
      <c r="C43" s="29"/>
      <c r="D43" s="29"/>
      <c r="E43" s="29">
        <v>6.7320000000000002</v>
      </c>
      <c r="F43" s="29"/>
      <c r="G43" s="30">
        <v>3.6600000000000001E-2</v>
      </c>
      <c r="H43" s="31">
        <v>16.768599999999999</v>
      </c>
      <c r="I43" s="28"/>
      <c r="J43" s="29"/>
      <c r="K43" s="29"/>
      <c r="L43" s="29"/>
      <c r="M43" s="30">
        <v>0.4803</v>
      </c>
      <c r="N43" s="32">
        <v>0.4803</v>
      </c>
      <c r="O43" s="33">
        <v>17.248899999999999</v>
      </c>
    </row>
    <row r="44" spans="1:15" ht="14.25" customHeight="1" x14ac:dyDescent="0.2">
      <c r="A44" s="14" t="s">
        <v>40</v>
      </c>
      <c r="B44" s="28">
        <v>10</v>
      </c>
      <c r="C44" s="29"/>
      <c r="D44" s="29"/>
      <c r="E44" s="29">
        <v>6.9210000000000003</v>
      </c>
      <c r="F44" s="29"/>
      <c r="G44" s="30">
        <v>0.4093</v>
      </c>
      <c r="H44" s="31">
        <v>17.330300000000001</v>
      </c>
      <c r="I44" s="28"/>
      <c r="J44" s="29"/>
      <c r="K44" s="29"/>
      <c r="L44" s="29"/>
      <c r="M44" s="30">
        <v>1.1531</v>
      </c>
      <c r="N44" s="32">
        <v>1.1531</v>
      </c>
      <c r="O44" s="33">
        <v>18.4834</v>
      </c>
    </row>
    <row r="45" spans="1:15" ht="14.25" customHeight="1" x14ac:dyDescent="0.2">
      <c r="A45" s="14" t="s">
        <v>41</v>
      </c>
      <c r="B45" s="28">
        <v>6.4206000000000003</v>
      </c>
      <c r="C45" s="29">
        <v>1.2E-2</v>
      </c>
      <c r="D45" s="29"/>
      <c r="E45" s="29">
        <v>6.92</v>
      </c>
      <c r="F45" s="29"/>
      <c r="G45" s="30">
        <v>0.50609999999999999</v>
      </c>
      <c r="H45" s="31">
        <v>13.858700000000001</v>
      </c>
      <c r="I45" s="28"/>
      <c r="J45" s="29"/>
      <c r="K45" s="29">
        <v>0.45989999999999998</v>
      </c>
      <c r="L45" s="29">
        <v>0.4451</v>
      </c>
      <c r="M45" s="30">
        <v>1.1031</v>
      </c>
      <c r="N45" s="32">
        <v>2.0081000000000002</v>
      </c>
      <c r="O45" s="33">
        <v>15.8668</v>
      </c>
    </row>
    <row r="46" spans="1:15" ht="14.25" customHeight="1" x14ac:dyDescent="0.2">
      <c r="A46" s="14" t="s">
        <v>42</v>
      </c>
      <c r="B46" s="28">
        <v>3.84</v>
      </c>
      <c r="C46" s="29">
        <v>0.05</v>
      </c>
      <c r="D46" s="29"/>
      <c r="E46" s="29">
        <v>6.9020000000000001</v>
      </c>
      <c r="F46" s="29">
        <v>1</v>
      </c>
      <c r="G46" s="30"/>
      <c r="H46" s="31">
        <v>11.792</v>
      </c>
      <c r="I46" s="28"/>
      <c r="J46" s="29">
        <v>3.8899999999999997E-2</v>
      </c>
      <c r="K46" s="29">
        <v>0.32450000000000001</v>
      </c>
      <c r="L46" s="29">
        <v>3.0646</v>
      </c>
      <c r="M46" s="30">
        <v>1.8673999999999999</v>
      </c>
      <c r="N46" s="32">
        <v>5.2953999999999999</v>
      </c>
      <c r="O46" s="33">
        <v>17.087399999999999</v>
      </c>
    </row>
    <row r="47" spans="1:15" ht="14.25" customHeight="1" x14ac:dyDescent="0.2">
      <c r="A47" s="14" t="s">
        <v>43</v>
      </c>
      <c r="B47" s="28">
        <v>6.2407000000000004</v>
      </c>
      <c r="C47" s="29"/>
      <c r="D47" s="29"/>
      <c r="E47" s="29">
        <v>6.8810000000000002</v>
      </c>
      <c r="F47" s="29"/>
      <c r="G47" s="30">
        <v>0.72450000000000003</v>
      </c>
      <c r="H47" s="31">
        <v>13.8462</v>
      </c>
      <c r="I47" s="28"/>
      <c r="J47" s="29"/>
      <c r="K47" s="29"/>
      <c r="L47" s="29">
        <v>2.4264000000000001</v>
      </c>
      <c r="M47" s="30">
        <v>1.0184</v>
      </c>
      <c r="N47" s="32">
        <v>3.4447999999999999</v>
      </c>
      <c r="O47" s="33">
        <v>17.291</v>
      </c>
    </row>
    <row r="48" spans="1:15" ht="14.25" customHeight="1" x14ac:dyDescent="0.2">
      <c r="A48" s="14" t="s">
        <v>44</v>
      </c>
      <c r="B48" s="28">
        <v>2.8296999999999999</v>
      </c>
      <c r="C48" s="29"/>
      <c r="D48" s="29"/>
      <c r="E48" s="29">
        <v>3.484</v>
      </c>
      <c r="F48" s="29"/>
      <c r="G48" s="30">
        <v>0.58309999999999995</v>
      </c>
      <c r="H48" s="31">
        <v>6.8967999999999998</v>
      </c>
      <c r="I48" s="28"/>
      <c r="J48" s="29"/>
      <c r="K48" s="29">
        <v>0.44109999999999999</v>
      </c>
      <c r="L48" s="29">
        <v>0.69310000000000005</v>
      </c>
      <c r="M48" s="30">
        <v>1.3919999999999999</v>
      </c>
      <c r="N48" s="32">
        <v>2.5261999999999998</v>
      </c>
      <c r="O48" s="33">
        <v>9.423</v>
      </c>
    </row>
    <row r="49" spans="1:15" ht="14.25" customHeight="1" x14ac:dyDescent="0.2">
      <c r="A49" s="14" t="s">
        <v>45</v>
      </c>
      <c r="B49" s="28">
        <v>6.5670000000000002</v>
      </c>
      <c r="C49" s="29"/>
      <c r="D49" s="29"/>
      <c r="E49" s="29">
        <v>6.7939999999999996</v>
      </c>
      <c r="F49" s="29"/>
      <c r="G49" s="30">
        <v>0.32050000000000001</v>
      </c>
      <c r="H49" s="31">
        <v>13.6815</v>
      </c>
      <c r="I49" s="28">
        <v>1.2116</v>
      </c>
      <c r="J49" s="29"/>
      <c r="K49" s="29">
        <v>0.1002</v>
      </c>
      <c r="L49" s="29"/>
      <c r="M49" s="30">
        <v>1.6698999999999999</v>
      </c>
      <c r="N49" s="32">
        <v>2.9817</v>
      </c>
      <c r="O49" s="33">
        <v>16.6632</v>
      </c>
    </row>
    <row r="50" spans="1:15" ht="14.25" customHeight="1" x14ac:dyDescent="0.2">
      <c r="A50" s="14" t="s">
        <v>46</v>
      </c>
      <c r="B50" s="28">
        <v>3.4308000000000001</v>
      </c>
      <c r="C50" s="29"/>
      <c r="D50" s="29"/>
      <c r="E50" s="29">
        <v>6.907</v>
      </c>
      <c r="F50" s="29"/>
      <c r="G50" s="30">
        <v>3.6600000000000001E-2</v>
      </c>
      <c r="H50" s="31">
        <v>10.3744</v>
      </c>
      <c r="I50" s="28"/>
      <c r="J50" s="29"/>
      <c r="K50" s="29">
        <v>1.1315999999999999</v>
      </c>
      <c r="L50" s="29">
        <v>0.14080000000000001</v>
      </c>
      <c r="M50" s="30">
        <v>1.7414000000000001</v>
      </c>
      <c r="N50" s="32">
        <v>3.0137999999999998</v>
      </c>
      <c r="O50" s="33">
        <v>13.388199999999999</v>
      </c>
    </row>
    <row r="51" spans="1:15" ht="14.25" customHeight="1" x14ac:dyDescent="0.2">
      <c r="A51" s="14" t="s">
        <v>47</v>
      </c>
      <c r="B51" s="28">
        <v>8.1354000000000006</v>
      </c>
      <c r="C51" s="29"/>
      <c r="D51" s="29"/>
      <c r="E51" s="29">
        <v>6.8520000000000003</v>
      </c>
      <c r="F51" s="29"/>
      <c r="G51" s="30">
        <v>0.4</v>
      </c>
      <c r="H51" s="31">
        <v>15.3874</v>
      </c>
      <c r="I51" s="28"/>
      <c r="J51" s="29"/>
      <c r="K51" s="29">
        <v>0.33119999999999999</v>
      </c>
      <c r="L51" s="29"/>
      <c r="M51" s="30">
        <v>1.2188000000000001</v>
      </c>
      <c r="N51" s="32">
        <v>1.55</v>
      </c>
      <c r="O51" s="33">
        <v>16.9374</v>
      </c>
    </row>
    <row r="52" spans="1:15" ht="14.25" customHeight="1" x14ac:dyDescent="0.2">
      <c r="A52" s="14" t="s">
        <v>87</v>
      </c>
      <c r="B52" s="28">
        <v>4.4347000000000003</v>
      </c>
      <c r="C52" s="29"/>
      <c r="D52" s="29"/>
      <c r="E52" s="29">
        <v>7.8109999999999999</v>
      </c>
      <c r="F52" s="29"/>
      <c r="G52" s="30"/>
      <c r="H52" s="31">
        <v>12.245699999999999</v>
      </c>
      <c r="I52" s="28"/>
      <c r="J52" s="29">
        <v>1.4800000000000001E-2</v>
      </c>
      <c r="K52" s="29">
        <v>0.66169999999999995</v>
      </c>
      <c r="L52" s="29">
        <v>2.2452000000000001</v>
      </c>
      <c r="M52" s="30">
        <v>2.3208000000000002</v>
      </c>
      <c r="N52" s="32">
        <v>5.2424999999999997</v>
      </c>
      <c r="O52" s="33">
        <v>17.488199999999999</v>
      </c>
    </row>
    <row r="53" spans="1:15" ht="14.25" customHeight="1" x14ac:dyDescent="0.2">
      <c r="A53" s="14" t="s">
        <v>88</v>
      </c>
      <c r="B53" s="28">
        <v>6.75</v>
      </c>
      <c r="C53" s="29">
        <v>0.14280000000000001</v>
      </c>
      <c r="D53" s="29">
        <v>0.3</v>
      </c>
      <c r="E53" s="29">
        <v>6.9050000000000002</v>
      </c>
      <c r="F53" s="29"/>
      <c r="G53" s="30"/>
      <c r="H53" s="31">
        <v>14.097799999999999</v>
      </c>
      <c r="I53" s="28"/>
      <c r="J53" s="29"/>
      <c r="K53" s="29">
        <v>0.33200000000000002</v>
      </c>
      <c r="L53" s="29">
        <v>0.86929999999999996</v>
      </c>
      <c r="M53" s="30">
        <v>0.99460000000000004</v>
      </c>
      <c r="N53" s="32">
        <v>2.1959</v>
      </c>
      <c r="O53" s="33">
        <v>16.293700000000001</v>
      </c>
    </row>
    <row r="54" spans="1:15" ht="14.25" customHeight="1" x14ac:dyDescent="0.2">
      <c r="A54" s="14" t="s">
        <v>48</v>
      </c>
      <c r="B54" s="28">
        <v>4.7815000000000003</v>
      </c>
      <c r="C54" s="29">
        <v>0.13270000000000001</v>
      </c>
      <c r="D54" s="29"/>
      <c r="E54" s="29">
        <v>7.07</v>
      </c>
      <c r="F54" s="29"/>
      <c r="G54" s="30">
        <v>1.9453</v>
      </c>
      <c r="H54" s="31">
        <v>13.929500000000001</v>
      </c>
      <c r="I54" s="28"/>
      <c r="J54" s="29">
        <v>1.8373999999999999</v>
      </c>
      <c r="K54" s="29">
        <v>0.1595</v>
      </c>
      <c r="L54" s="29"/>
      <c r="M54" s="30">
        <v>3.4339</v>
      </c>
      <c r="N54" s="32">
        <v>5.4307999999999996</v>
      </c>
      <c r="O54" s="33">
        <v>19.360299999999999</v>
      </c>
    </row>
    <row r="55" spans="1:15" ht="14.25" customHeight="1" x14ac:dyDescent="0.2">
      <c r="A55" s="14" t="s">
        <v>49</v>
      </c>
      <c r="B55" s="28">
        <v>7.6075999999999997</v>
      </c>
      <c r="C55" s="29"/>
      <c r="D55" s="29"/>
      <c r="E55" s="29">
        <v>6.7770000000000001</v>
      </c>
      <c r="F55" s="29"/>
      <c r="G55" s="30">
        <v>0.33169999999999999</v>
      </c>
      <c r="H55" s="31">
        <v>14.7163</v>
      </c>
      <c r="I55" s="28"/>
      <c r="J55" s="29">
        <v>1.6831</v>
      </c>
      <c r="K55" s="29">
        <v>0.22539999999999999</v>
      </c>
      <c r="L55" s="29"/>
      <c r="M55" s="30">
        <v>0.53600000000000003</v>
      </c>
      <c r="N55" s="32">
        <v>2.4445000000000001</v>
      </c>
      <c r="O55" s="33">
        <v>17.160799999999998</v>
      </c>
    </row>
    <row r="56" spans="1:15" ht="14.25" customHeight="1" x14ac:dyDescent="0.2">
      <c r="A56" s="14" t="s">
        <v>50</v>
      </c>
      <c r="B56" s="28">
        <v>5.2755000000000001</v>
      </c>
      <c r="C56" s="29"/>
      <c r="D56" s="29">
        <v>7.7200000000000005E-2</v>
      </c>
      <c r="E56" s="29">
        <v>7.3179999999999996</v>
      </c>
      <c r="F56" s="29"/>
      <c r="G56" s="30">
        <v>1.2298</v>
      </c>
      <c r="H56" s="31">
        <v>13.900499999999999</v>
      </c>
      <c r="I56" s="28">
        <v>0.85709999999999997</v>
      </c>
      <c r="J56" s="29"/>
      <c r="K56" s="29">
        <v>0.95840000000000003</v>
      </c>
      <c r="L56" s="29">
        <v>0.89100000000000001</v>
      </c>
      <c r="M56" s="30">
        <v>3.7795000000000001</v>
      </c>
      <c r="N56" s="32">
        <v>6.4859999999999998</v>
      </c>
      <c r="O56" s="33">
        <v>20.386500000000002</v>
      </c>
    </row>
    <row r="57" spans="1:15" ht="14.25" customHeight="1" x14ac:dyDescent="0.2">
      <c r="A57" s="14" t="s">
        <v>51</v>
      </c>
      <c r="B57" s="28">
        <v>6.7815000000000003</v>
      </c>
      <c r="C57" s="29"/>
      <c r="D57" s="29"/>
      <c r="E57" s="29">
        <v>6.7969999999999997</v>
      </c>
      <c r="F57" s="29"/>
      <c r="G57" s="30"/>
      <c r="H57" s="31">
        <v>13.5785</v>
      </c>
      <c r="I57" s="28"/>
      <c r="J57" s="29"/>
      <c r="K57" s="29">
        <v>0.52800000000000002</v>
      </c>
      <c r="L57" s="29">
        <v>0.52170000000000005</v>
      </c>
      <c r="M57" s="30">
        <v>2.3765000000000001</v>
      </c>
      <c r="N57" s="32">
        <v>3.4262000000000001</v>
      </c>
      <c r="O57" s="33">
        <v>17.0047</v>
      </c>
    </row>
    <row r="58" spans="1:15" ht="14.25" customHeight="1" x14ac:dyDescent="0.2">
      <c r="A58" s="14" t="s">
        <v>52</v>
      </c>
      <c r="B58" s="28">
        <v>9.0914000000000001</v>
      </c>
      <c r="C58" s="29"/>
      <c r="D58" s="29"/>
      <c r="E58" s="29">
        <v>6.8</v>
      </c>
      <c r="F58" s="29"/>
      <c r="G58" s="30"/>
      <c r="H58" s="31">
        <v>15.891400000000001</v>
      </c>
      <c r="I58" s="28">
        <v>0.97340000000000004</v>
      </c>
      <c r="J58" s="29"/>
      <c r="K58" s="29">
        <v>0.29260000000000003</v>
      </c>
      <c r="L58" s="29"/>
      <c r="M58" s="30">
        <v>1.1332</v>
      </c>
      <c r="N58" s="32">
        <v>2.3992</v>
      </c>
      <c r="O58" s="33">
        <v>18.290600000000001</v>
      </c>
    </row>
    <row r="59" spans="1:15" ht="14.25" customHeight="1" x14ac:dyDescent="0.2">
      <c r="A59" s="14" t="s">
        <v>53</v>
      </c>
      <c r="B59" s="28">
        <v>5.8670999999999998</v>
      </c>
      <c r="C59" s="29"/>
      <c r="D59" s="29"/>
      <c r="E59" s="29">
        <v>6.867</v>
      </c>
      <c r="F59" s="29"/>
      <c r="G59" s="30">
        <v>0.32050000000000001</v>
      </c>
      <c r="H59" s="31">
        <v>13.054600000000001</v>
      </c>
      <c r="I59" s="28"/>
      <c r="J59" s="29">
        <v>1.3809</v>
      </c>
      <c r="K59" s="29">
        <v>0.26650000000000001</v>
      </c>
      <c r="L59" s="29">
        <v>3.8999999999999998E-3</v>
      </c>
      <c r="M59" s="30">
        <v>0.61680000000000001</v>
      </c>
      <c r="N59" s="32">
        <v>2.2681</v>
      </c>
      <c r="O59" s="33">
        <v>15.322699999999999</v>
      </c>
    </row>
    <row r="60" spans="1:15" ht="14.25" customHeight="1" x14ac:dyDescent="0.2">
      <c r="A60" s="14" t="s">
        <v>54</v>
      </c>
      <c r="B60" s="28">
        <v>7.484</v>
      </c>
      <c r="C60" s="29"/>
      <c r="D60" s="29"/>
      <c r="E60" s="29">
        <v>6.9269999999999996</v>
      </c>
      <c r="F60" s="29"/>
      <c r="G60" s="30">
        <v>3.8391999999999999</v>
      </c>
      <c r="H60" s="31">
        <v>18.2502</v>
      </c>
      <c r="I60" s="28"/>
      <c r="J60" s="29">
        <v>0.21249999999999999</v>
      </c>
      <c r="K60" s="29"/>
      <c r="L60" s="29">
        <v>0.89480000000000004</v>
      </c>
      <c r="M60" s="30">
        <v>3.7656999999999998</v>
      </c>
      <c r="N60" s="32">
        <v>4.8730000000000002</v>
      </c>
      <c r="O60" s="33">
        <v>23.123200000000001</v>
      </c>
    </row>
    <row r="61" spans="1:15" ht="14.25" customHeight="1" x14ac:dyDescent="0.2">
      <c r="A61" s="14" t="s">
        <v>55</v>
      </c>
      <c r="B61" s="28">
        <v>6.0952999999999999</v>
      </c>
      <c r="C61" s="29"/>
      <c r="D61" s="29"/>
      <c r="E61" s="29">
        <v>6.84</v>
      </c>
      <c r="F61" s="29"/>
      <c r="G61" s="30">
        <v>3.6600000000000001E-2</v>
      </c>
      <c r="H61" s="31">
        <v>12.9719</v>
      </c>
      <c r="I61" s="28"/>
      <c r="J61" s="29"/>
      <c r="K61" s="29">
        <v>0.40179999999999999</v>
      </c>
      <c r="L61" s="29"/>
      <c r="M61" s="30">
        <v>0.30669999999999997</v>
      </c>
      <c r="N61" s="32">
        <v>0.70850000000000002</v>
      </c>
      <c r="O61" s="33">
        <v>13.680400000000001</v>
      </c>
    </row>
    <row r="62" spans="1:15" ht="14.25" customHeight="1" x14ac:dyDescent="0.2">
      <c r="A62" s="14" t="s">
        <v>56</v>
      </c>
      <c r="B62" s="28">
        <v>3.1962000000000002</v>
      </c>
      <c r="C62" s="29">
        <v>0.14199999999999999</v>
      </c>
      <c r="D62" s="29">
        <v>5.2999999999999999E-2</v>
      </c>
      <c r="E62" s="29">
        <v>7.4329999999999998</v>
      </c>
      <c r="F62" s="29"/>
      <c r="G62" s="30">
        <v>1.4236</v>
      </c>
      <c r="H62" s="31">
        <v>12.2478</v>
      </c>
      <c r="I62" s="28"/>
      <c r="J62" s="29"/>
      <c r="K62" s="29"/>
      <c r="L62" s="29">
        <v>0.58809999999999996</v>
      </c>
      <c r="M62" s="30">
        <v>1.3258000000000001</v>
      </c>
      <c r="N62" s="32">
        <v>1.9138999999999999</v>
      </c>
      <c r="O62" s="33">
        <v>14.1617</v>
      </c>
    </row>
    <row r="63" spans="1:15" ht="14.25" customHeight="1" x14ac:dyDescent="0.2">
      <c r="A63" s="14" t="s">
        <v>57</v>
      </c>
      <c r="B63" s="28">
        <v>4.8750999999999998</v>
      </c>
      <c r="C63" s="29"/>
      <c r="D63" s="29"/>
      <c r="E63" s="29">
        <v>7.5570000000000004</v>
      </c>
      <c r="F63" s="29"/>
      <c r="G63" s="30">
        <v>0.28849999999999998</v>
      </c>
      <c r="H63" s="31">
        <v>12.720599999999999</v>
      </c>
      <c r="I63" s="28"/>
      <c r="J63" s="29"/>
      <c r="K63" s="29"/>
      <c r="L63" s="29">
        <v>1.7430000000000001</v>
      </c>
      <c r="M63" s="30">
        <v>2.1785000000000001</v>
      </c>
      <c r="N63" s="32">
        <v>3.9215</v>
      </c>
      <c r="O63" s="33">
        <v>16.642099999999999</v>
      </c>
    </row>
    <row r="64" spans="1:15" ht="14.25" customHeight="1" x14ac:dyDescent="0.2">
      <c r="A64" s="14" t="s">
        <v>58</v>
      </c>
      <c r="B64" s="28">
        <v>5.59</v>
      </c>
      <c r="C64" s="29"/>
      <c r="D64" s="29"/>
      <c r="E64" s="29">
        <v>5.78</v>
      </c>
      <c r="F64" s="29"/>
      <c r="G64" s="30"/>
      <c r="H64" s="31">
        <v>11.37</v>
      </c>
      <c r="I64" s="28"/>
      <c r="J64" s="29"/>
      <c r="K64" s="29">
        <v>0.3327</v>
      </c>
      <c r="L64" s="29"/>
      <c r="M64" s="30">
        <v>0.36990000000000001</v>
      </c>
      <c r="N64" s="32">
        <v>0.7026</v>
      </c>
      <c r="O64" s="33">
        <v>12.0726</v>
      </c>
    </row>
    <row r="65" spans="1:15" ht="14.25" customHeight="1" x14ac:dyDescent="0.2">
      <c r="A65" s="14" t="s">
        <v>59</v>
      </c>
      <c r="B65" s="28">
        <v>9</v>
      </c>
      <c r="C65" s="29"/>
      <c r="D65" s="29"/>
      <c r="E65" s="29">
        <v>6.78</v>
      </c>
      <c r="F65" s="29"/>
      <c r="G65" s="30">
        <v>0.4093</v>
      </c>
      <c r="H65" s="31">
        <v>16.189299999999999</v>
      </c>
      <c r="I65" s="28"/>
      <c r="J65" s="29"/>
      <c r="K65" s="29"/>
      <c r="L65" s="29"/>
      <c r="M65" s="30">
        <v>1.1910000000000001</v>
      </c>
      <c r="N65" s="32">
        <v>1.1910000000000001</v>
      </c>
      <c r="O65" s="33">
        <v>17.380299999999998</v>
      </c>
    </row>
    <row r="66" spans="1:15" ht="14.25" customHeight="1" x14ac:dyDescent="0.2">
      <c r="A66" s="14" t="s">
        <v>60</v>
      </c>
      <c r="B66" s="28">
        <v>7.2426000000000004</v>
      </c>
      <c r="C66" s="29"/>
      <c r="D66" s="29"/>
      <c r="E66" s="29">
        <v>7.0410000000000004</v>
      </c>
      <c r="F66" s="29"/>
      <c r="G66" s="30">
        <v>0.4093</v>
      </c>
      <c r="H66" s="31">
        <v>14.6929</v>
      </c>
      <c r="I66" s="28"/>
      <c r="J66" s="29">
        <v>0.96250000000000002</v>
      </c>
      <c r="K66" s="29"/>
      <c r="L66" s="29"/>
      <c r="M66" s="30">
        <v>1.0096000000000001</v>
      </c>
      <c r="N66" s="32">
        <v>1.9721</v>
      </c>
      <c r="O66" s="33">
        <v>16.664999999999999</v>
      </c>
    </row>
    <row r="67" spans="1:15" ht="14.25" customHeight="1" x14ac:dyDescent="0.2">
      <c r="A67" s="14" t="s">
        <v>61</v>
      </c>
      <c r="B67" s="28">
        <v>10</v>
      </c>
      <c r="C67" s="29"/>
      <c r="D67" s="29"/>
      <c r="E67" s="29">
        <v>6.88</v>
      </c>
      <c r="F67" s="29"/>
      <c r="G67" s="30">
        <v>0.9093</v>
      </c>
      <c r="H67" s="31">
        <v>17.789300000000001</v>
      </c>
      <c r="I67" s="28"/>
      <c r="J67" s="29"/>
      <c r="K67" s="29"/>
      <c r="L67" s="29"/>
      <c r="M67" s="30">
        <v>0.39050000000000001</v>
      </c>
      <c r="N67" s="32">
        <v>0.39050000000000001</v>
      </c>
      <c r="O67" s="33">
        <v>18.1798</v>
      </c>
    </row>
    <row r="68" spans="1:15" ht="14.25" customHeight="1" x14ac:dyDescent="0.2">
      <c r="A68" s="14" t="s">
        <v>62</v>
      </c>
      <c r="B68" s="28">
        <v>6.1</v>
      </c>
      <c r="C68" s="29"/>
      <c r="D68" s="29">
        <v>0.95199999999999996</v>
      </c>
      <c r="E68" s="29">
        <v>6.8479999999999999</v>
      </c>
      <c r="F68" s="29"/>
      <c r="G68" s="30">
        <v>0.32050000000000001</v>
      </c>
      <c r="H68" s="31">
        <v>14.220499999999999</v>
      </c>
      <c r="I68" s="28"/>
      <c r="J68" s="29">
        <v>1.1041000000000001</v>
      </c>
      <c r="K68" s="29">
        <v>1.3648</v>
      </c>
      <c r="L68" s="29">
        <v>0.48409999999999997</v>
      </c>
      <c r="M68" s="30">
        <v>4.5346000000000002</v>
      </c>
      <c r="N68" s="32">
        <v>7.4875999999999996</v>
      </c>
      <c r="O68" s="33">
        <v>21.708100000000002</v>
      </c>
    </row>
    <row r="69" spans="1:15" ht="14.25" customHeight="1" x14ac:dyDescent="0.2">
      <c r="A69" s="14" t="s">
        <v>63</v>
      </c>
      <c r="B69" s="28">
        <v>8.25</v>
      </c>
      <c r="C69" s="29"/>
      <c r="D69" s="29"/>
      <c r="E69" s="29">
        <v>7.3659999999999997</v>
      </c>
      <c r="F69" s="29"/>
      <c r="G69" s="30">
        <v>3.6600000000000001E-2</v>
      </c>
      <c r="H69" s="31">
        <v>15.6526</v>
      </c>
      <c r="I69" s="28"/>
      <c r="J69" s="29"/>
      <c r="K69" s="29"/>
      <c r="L69" s="29"/>
      <c r="M69" s="30">
        <v>0.13519999999999999</v>
      </c>
      <c r="N69" s="32">
        <v>0.13519999999999999</v>
      </c>
      <c r="O69" s="33">
        <v>15.787800000000001</v>
      </c>
    </row>
    <row r="70" spans="1:15" ht="14.25" customHeight="1" x14ac:dyDescent="0.2">
      <c r="A70" s="14" t="s">
        <v>64</v>
      </c>
      <c r="B70" s="28">
        <v>3.6362999999999999</v>
      </c>
      <c r="C70" s="29"/>
      <c r="D70" s="29"/>
      <c r="E70" s="29">
        <v>5.1909999999999998</v>
      </c>
      <c r="F70" s="29"/>
      <c r="G70" s="30">
        <v>3.6600000000000001E-2</v>
      </c>
      <c r="H70" s="31">
        <v>8.8638999999999992</v>
      </c>
      <c r="I70" s="28"/>
      <c r="J70" s="29">
        <v>3.3300000000000003E-2</v>
      </c>
      <c r="K70" s="29">
        <v>1.0219</v>
      </c>
      <c r="L70" s="29"/>
      <c r="M70" s="30">
        <v>0.128</v>
      </c>
      <c r="N70" s="32">
        <v>1.1832</v>
      </c>
      <c r="O70" s="33">
        <v>10.0471</v>
      </c>
    </row>
    <row r="71" spans="1:15" ht="14.25" customHeight="1" thickBot="1" x14ac:dyDescent="0.25">
      <c r="A71" s="23" t="s">
        <v>65</v>
      </c>
      <c r="B71" s="34">
        <v>9.2520000000000007</v>
      </c>
      <c r="C71" s="35"/>
      <c r="D71" s="35"/>
      <c r="E71" s="35">
        <v>6.9390000000000001</v>
      </c>
      <c r="F71" s="35"/>
      <c r="G71" s="36">
        <v>3.6600000000000001E-2</v>
      </c>
      <c r="H71" s="37">
        <v>16.227599999999999</v>
      </c>
      <c r="I71" s="34"/>
      <c r="J71" s="35"/>
      <c r="K71" s="35"/>
      <c r="L71" s="35"/>
      <c r="M71" s="36">
        <v>1.2355</v>
      </c>
      <c r="N71" s="38">
        <v>1.2355</v>
      </c>
      <c r="O71" s="39">
        <v>17.463100000000001</v>
      </c>
    </row>
    <row r="73" spans="1:15" x14ac:dyDescent="0.2">
      <c r="A73" s="2" t="s">
        <v>68</v>
      </c>
    </row>
    <row r="74" spans="1:15" x14ac:dyDescent="0.2">
      <c r="A74" s="2" t="s">
        <v>69</v>
      </c>
    </row>
    <row r="75" spans="1:15" x14ac:dyDescent="0.2">
      <c r="A75" s="2" t="s">
        <v>84</v>
      </c>
    </row>
    <row r="77" spans="1:15" ht="16.5" x14ac:dyDescent="0.2">
      <c r="A77" s="2" t="s">
        <v>89</v>
      </c>
    </row>
    <row r="79" spans="1:15" x14ac:dyDescent="0.2">
      <c r="A79" s="2" t="s">
        <v>86</v>
      </c>
    </row>
  </sheetData>
  <mergeCells count="2">
    <mergeCell ref="B3:G3"/>
    <mergeCell ref="I3:M3"/>
  </mergeCells>
  <phoneticPr fontId="0" type="noConversion"/>
  <conditionalFormatting sqref="A4:O71">
    <cfRule type="expression" dxfId="63" priority="1" stopIfTrue="1">
      <formula>MOD(ROW(),3)=1</formula>
    </cfRule>
  </conditionalFormatting>
  <pageMargins left="0.7" right="0.7" top="0.75" bottom="0.75" header="0.3" footer="0.3"/>
  <pageSetup fitToHeight="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workbookViewId="0">
      <pane ySplit="4" topLeftCell="A35" activePane="bottomLeft" state="frozen"/>
      <selection activeCell="M73" sqref="M73"/>
      <selection pane="bottomLeft" activeCell="B6" sqref="B6"/>
    </sheetView>
  </sheetViews>
  <sheetFormatPr defaultColWidth="11.42578125" defaultRowHeight="14.25" x14ac:dyDescent="0.2"/>
  <cols>
    <col min="1" max="1" width="25.7109375" style="2" customWidth="1"/>
    <col min="2" max="2" width="14.28515625" style="2" bestFit="1" customWidth="1"/>
    <col min="3" max="3" width="13.140625" style="2" customWidth="1"/>
    <col min="4" max="4" width="13.42578125" style="2" customWidth="1"/>
    <col min="5" max="5" width="14.28515625" style="2" bestFit="1" customWidth="1"/>
    <col min="6" max="6" width="15.42578125" style="2" bestFit="1" customWidth="1"/>
    <col min="7" max="7" width="12.42578125" style="2" bestFit="1" customWidth="1"/>
    <col min="8" max="8" width="13.42578125" style="2" customWidth="1"/>
    <col min="9" max="9" width="12.7109375" style="2" bestFit="1" customWidth="1"/>
    <col min="10" max="12" width="14.28515625" style="2" bestFit="1" customWidth="1"/>
    <col min="13" max="13" width="15.42578125" style="2" bestFit="1" customWidth="1"/>
    <col min="14" max="14" width="10" style="6" bestFit="1" customWidth="1"/>
    <col min="15" max="16384" width="11.42578125" style="6"/>
  </cols>
  <sheetData>
    <row r="1" spans="1:14" ht="23.25" x14ac:dyDescent="0.2">
      <c r="A1" s="1" t="s">
        <v>83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9"/>
    </row>
    <row r="2" spans="1:14" ht="15.75" thickBot="1" x14ac:dyDescent="0.25">
      <c r="A2" s="11">
        <v>2016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9"/>
    </row>
    <row r="3" spans="1:14" ht="15.75" thickBot="1" x14ac:dyDescent="0.3">
      <c r="A3" s="11"/>
      <c r="B3" s="194" t="s">
        <v>0</v>
      </c>
      <c r="C3" s="195"/>
      <c r="D3" s="195"/>
      <c r="E3" s="196"/>
      <c r="F3" s="13"/>
      <c r="G3" s="194" t="s">
        <v>71</v>
      </c>
      <c r="H3" s="195"/>
      <c r="I3" s="195"/>
      <c r="J3" s="195"/>
      <c r="K3" s="196"/>
      <c r="L3" s="13"/>
      <c r="M3" s="13"/>
      <c r="N3" s="9"/>
    </row>
    <row r="4" spans="1:14" s="7" customFormat="1" ht="63.75" x14ac:dyDescent="0.2">
      <c r="A4" s="3" t="s">
        <v>1</v>
      </c>
      <c r="B4" s="24" t="s">
        <v>73</v>
      </c>
      <c r="C4" s="25" t="s">
        <v>74</v>
      </c>
      <c r="D4" s="25" t="s">
        <v>75</v>
      </c>
      <c r="E4" s="26" t="s">
        <v>78</v>
      </c>
      <c r="F4" s="3" t="s">
        <v>79</v>
      </c>
      <c r="G4" s="24" t="s">
        <v>73</v>
      </c>
      <c r="H4" s="25" t="s">
        <v>75</v>
      </c>
      <c r="I4" s="25" t="s">
        <v>78</v>
      </c>
      <c r="J4" s="25" t="s">
        <v>66</v>
      </c>
      <c r="K4" s="26" t="s">
        <v>67</v>
      </c>
      <c r="L4" s="4" t="s">
        <v>80</v>
      </c>
      <c r="M4" s="5" t="s">
        <v>72</v>
      </c>
    </row>
    <row r="5" spans="1:14" ht="14.25" customHeight="1" x14ac:dyDescent="0.2">
      <c r="A5" s="27" t="s">
        <v>2</v>
      </c>
      <c r="B5" s="15">
        <v>112779748</v>
      </c>
      <c r="C5" s="16"/>
      <c r="D5" s="16"/>
      <c r="E5" s="17">
        <v>17889686</v>
      </c>
      <c r="F5" s="18">
        <f t="shared" ref="F5:F36" si="0">SUM(B5:E5)</f>
        <v>130669434</v>
      </c>
      <c r="G5" s="15"/>
      <c r="H5" s="16"/>
      <c r="I5" s="16">
        <v>4122029</v>
      </c>
      <c r="J5" s="16">
        <v>25204999</v>
      </c>
      <c r="K5" s="17">
        <v>35983156</v>
      </c>
      <c r="L5" s="19">
        <f>SUM(G5:K5)</f>
        <v>65310184</v>
      </c>
      <c r="M5" s="16">
        <f t="shared" ref="M5:M68" si="1">SUM(F5,L5)</f>
        <v>195979618</v>
      </c>
    </row>
    <row r="6" spans="1:14" ht="14.25" customHeight="1" x14ac:dyDescent="0.2">
      <c r="A6" s="27" t="s">
        <v>3</v>
      </c>
      <c r="B6" s="15">
        <v>5833957</v>
      </c>
      <c r="C6" s="16"/>
      <c r="D6" s="16">
        <v>55408</v>
      </c>
      <c r="E6" s="17">
        <v>972772</v>
      </c>
      <c r="F6" s="18">
        <f t="shared" si="0"/>
        <v>6862137</v>
      </c>
      <c r="G6" s="15"/>
      <c r="H6" s="16"/>
      <c r="I6" s="16">
        <v>238085</v>
      </c>
      <c r="J6" s="16"/>
      <c r="K6" s="17">
        <v>824953</v>
      </c>
      <c r="L6" s="19">
        <f t="shared" ref="L6:L69" si="2">SUM(G6:K6)</f>
        <v>1063038</v>
      </c>
      <c r="M6" s="16">
        <f t="shared" si="1"/>
        <v>7925175</v>
      </c>
    </row>
    <row r="7" spans="1:14" ht="14.25" customHeight="1" x14ac:dyDescent="0.2">
      <c r="A7" s="27" t="s">
        <v>4</v>
      </c>
      <c r="B7" s="15">
        <v>70347622</v>
      </c>
      <c r="C7" s="16"/>
      <c r="D7" s="16"/>
      <c r="E7" s="17">
        <v>557890</v>
      </c>
      <c r="F7" s="18">
        <f t="shared" si="0"/>
        <v>70905512</v>
      </c>
      <c r="G7" s="15">
        <v>1396237</v>
      </c>
      <c r="H7" s="16">
        <v>8004444</v>
      </c>
      <c r="I7" s="16">
        <v>2272331</v>
      </c>
      <c r="J7" s="16"/>
      <c r="K7" s="17">
        <v>16803126</v>
      </c>
      <c r="L7" s="19">
        <f t="shared" si="2"/>
        <v>28476138</v>
      </c>
      <c r="M7" s="16">
        <f t="shared" si="1"/>
        <v>99381650</v>
      </c>
    </row>
    <row r="8" spans="1:14" ht="14.25" customHeight="1" x14ac:dyDescent="0.2">
      <c r="A8" s="27" t="s">
        <v>5</v>
      </c>
      <c r="B8" s="15">
        <v>7977357</v>
      </c>
      <c r="C8" s="16"/>
      <c r="D8" s="16"/>
      <c r="E8" s="17"/>
      <c r="F8" s="18">
        <f t="shared" si="0"/>
        <v>7977357</v>
      </c>
      <c r="G8" s="15"/>
      <c r="H8" s="16"/>
      <c r="I8" s="16">
        <v>354354</v>
      </c>
      <c r="J8" s="16"/>
      <c r="K8" s="17">
        <v>844328</v>
      </c>
      <c r="L8" s="19">
        <f t="shared" si="2"/>
        <v>1198682</v>
      </c>
      <c r="M8" s="16">
        <f t="shared" si="1"/>
        <v>9176039</v>
      </c>
    </row>
    <row r="9" spans="1:14" ht="14.25" customHeight="1" x14ac:dyDescent="0.2">
      <c r="A9" s="27" t="s">
        <v>6</v>
      </c>
      <c r="B9" s="15">
        <v>139424242</v>
      </c>
      <c r="C9" s="16"/>
      <c r="D9" s="16">
        <v>28742768</v>
      </c>
      <c r="E9" s="17">
        <v>10365436</v>
      </c>
      <c r="F9" s="18">
        <f t="shared" si="0"/>
        <v>178532446</v>
      </c>
      <c r="G9" s="15"/>
      <c r="H9" s="16">
        <v>17715677</v>
      </c>
      <c r="I9" s="16">
        <v>1905716</v>
      </c>
      <c r="J9" s="16">
        <v>37485430</v>
      </c>
      <c r="K9" s="17">
        <v>117433590</v>
      </c>
      <c r="L9" s="19">
        <f t="shared" si="2"/>
        <v>174540413</v>
      </c>
      <c r="M9" s="16">
        <f t="shared" si="1"/>
        <v>353072859</v>
      </c>
    </row>
    <row r="10" spans="1:14" ht="14.25" customHeight="1" x14ac:dyDescent="0.2">
      <c r="A10" s="27" t="s">
        <v>7</v>
      </c>
      <c r="B10" s="15">
        <v>887209454</v>
      </c>
      <c r="C10" s="16">
        <v>36095205</v>
      </c>
      <c r="D10" s="16"/>
      <c r="E10" s="17">
        <v>139010928</v>
      </c>
      <c r="F10" s="18">
        <f t="shared" si="0"/>
        <v>1062315587</v>
      </c>
      <c r="G10" s="15"/>
      <c r="H10" s="16">
        <v>1577728</v>
      </c>
      <c r="I10" s="16">
        <v>165633097</v>
      </c>
      <c r="J10" s="16">
        <v>3674857</v>
      </c>
      <c r="K10" s="17">
        <v>912484449</v>
      </c>
      <c r="L10" s="19">
        <f t="shared" si="2"/>
        <v>1083370131</v>
      </c>
      <c r="M10" s="16">
        <f t="shared" si="1"/>
        <v>2145685718</v>
      </c>
    </row>
    <row r="11" spans="1:14" ht="14.25" customHeight="1" x14ac:dyDescent="0.2">
      <c r="A11" s="27" t="s">
        <v>8</v>
      </c>
      <c r="B11" s="15">
        <v>4032208</v>
      </c>
      <c r="C11" s="16"/>
      <c r="D11" s="16"/>
      <c r="E11" s="17">
        <v>15241</v>
      </c>
      <c r="F11" s="18">
        <f t="shared" si="0"/>
        <v>4047449</v>
      </c>
      <c r="G11" s="15"/>
      <c r="H11" s="16"/>
      <c r="I11" s="16"/>
      <c r="J11" s="16"/>
      <c r="K11" s="17">
        <v>94300</v>
      </c>
      <c r="L11" s="19">
        <f t="shared" si="2"/>
        <v>94300</v>
      </c>
      <c r="M11" s="16">
        <f t="shared" si="1"/>
        <v>4141749</v>
      </c>
    </row>
    <row r="12" spans="1:14" ht="14.25" customHeight="1" x14ac:dyDescent="0.2">
      <c r="A12" s="27" t="s">
        <v>9</v>
      </c>
      <c r="B12" s="15">
        <v>88246219</v>
      </c>
      <c r="C12" s="16">
        <v>2819757</v>
      </c>
      <c r="D12" s="16"/>
      <c r="E12" s="17">
        <v>555492</v>
      </c>
      <c r="F12" s="18">
        <f t="shared" si="0"/>
        <v>91621468</v>
      </c>
      <c r="G12" s="15"/>
      <c r="H12" s="16"/>
      <c r="I12" s="16">
        <v>5406938</v>
      </c>
      <c r="J12" s="16">
        <v>34720016</v>
      </c>
      <c r="K12" s="17">
        <v>8582740</v>
      </c>
      <c r="L12" s="19">
        <f t="shared" si="2"/>
        <v>48709694</v>
      </c>
      <c r="M12" s="16">
        <f t="shared" si="1"/>
        <v>140331162</v>
      </c>
    </row>
    <row r="13" spans="1:14" ht="14.25" customHeight="1" x14ac:dyDescent="0.2">
      <c r="A13" s="27" t="s">
        <v>10</v>
      </c>
      <c r="B13" s="15">
        <v>61015026</v>
      </c>
      <c r="C13" s="16"/>
      <c r="D13" s="16">
        <v>2773680</v>
      </c>
      <c r="E13" s="17">
        <v>6486896</v>
      </c>
      <c r="F13" s="18">
        <f t="shared" si="0"/>
        <v>70275602</v>
      </c>
      <c r="G13" s="15"/>
      <c r="H13" s="16"/>
      <c r="I13" s="16">
        <v>618647</v>
      </c>
      <c r="J13" s="16">
        <v>4938678</v>
      </c>
      <c r="K13" s="17">
        <v>5281915</v>
      </c>
      <c r="L13" s="19">
        <f t="shared" si="2"/>
        <v>10839240</v>
      </c>
      <c r="M13" s="16">
        <f t="shared" si="1"/>
        <v>81114842</v>
      </c>
    </row>
    <row r="14" spans="1:14" ht="14.25" customHeight="1" x14ac:dyDescent="0.2">
      <c r="A14" s="27" t="s">
        <v>11</v>
      </c>
      <c r="B14" s="15">
        <v>48704510</v>
      </c>
      <c r="C14" s="16"/>
      <c r="D14" s="16"/>
      <c r="E14" s="17">
        <v>2703289</v>
      </c>
      <c r="F14" s="18">
        <f t="shared" si="0"/>
        <v>51407799</v>
      </c>
      <c r="G14" s="15"/>
      <c r="H14" s="16"/>
      <c r="I14" s="16"/>
      <c r="J14" s="16">
        <v>24337645</v>
      </c>
      <c r="K14" s="17">
        <v>4673904</v>
      </c>
      <c r="L14" s="19">
        <f t="shared" si="2"/>
        <v>29011549</v>
      </c>
      <c r="M14" s="16">
        <f t="shared" si="1"/>
        <v>80419348</v>
      </c>
    </row>
    <row r="15" spans="1:14" ht="14.25" customHeight="1" x14ac:dyDescent="0.2">
      <c r="A15" s="27" t="s">
        <v>12</v>
      </c>
      <c r="B15" s="15">
        <v>274562270</v>
      </c>
      <c r="C15" s="16"/>
      <c r="D15" s="16">
        <v>2260049</v>
      </c>
      <c r="E15" s="17">
        <v>20815055</v>
      </c>
      <c r="F15" s="18">
        <f t="shared" si="0"/>
        <v>297637374</v>
      </c>
      <c r="G15" s="15"/>
      <c r="H15" s="16"/>
      <c r="I15" s="16">
        <v>65119874</v>
      </c>
      <c r="J15" s="16">
        <v>46979881</v>
      </c>
      <c r="K15" s="17">
        <v>43994131</v>
      </c>
      <c r="L15" s="19">
        <f t="shared" si="2"/>
        <v>156093886</v>
      </c>
      <c r="M15" s="16">
        <f t="shared" si="1"/>
        <v>453731260</v>
      </c>
    </row>
    <row r="16" spans="1:14" ht="14.25" customHeight="1" x14ac:dyDescent="0.2">
      <c r="A16" s="27" t="s">
        <v>13</v>
      </c>
      <c r="B16" s="15">
        <v>18729098</v>
      </c>
      <c r="C16" s="16"/>
      <c r="D16" s="16"/>
      <c r="E16" s="17">
        <v>3337095</v>
      </c>
      <c r="F16" s="18">
        <f t="shared" si="0"/>
        <v>22066193</v>
      </c>
      <c r="G16" s="15"/>
      <c r="H16" s="16"/>
      <c r="I16" s="16"/>
      <c r="J16" s="16"/>
      <c r="K16" s="17">
        <v>3542865</v>
      </c>
      <c r="L16" s="19">
        <f t="shared" si="2"/>
        <v>3542865</v>
      </c>
      <c r="M16" s="16">
        <f t="shared" si="1"/>
        <v>25609058</v>
      </c>
    </row>
    <row r="17" spans="1:13" ht="14.25" customHeight="1" x14ac:dyDescent="0.2">
      <c r="A17" s="27" t="s">
        <v>85</v>
      </c>
      <c r="B17" s="15">
        <v>1168545394</v>
      </c>
      <c r="C17" s="16">
        <v>100198283</v>
      </c>
      <c r="D17" s="16"/>
      <c r="E17" s="17">
        <v>217756911</v>
      </c>
      <c r="F17" s="18">
        <f t="shared" si="0"/>
        <v>1486500588</v>
      </c>
      <c r="G17" s="15">
        <v>128417918</v>
      </c>
      <c r="H17" s="16">
        <v>406756477</v>
      </c>
      <c r="I17" s="16">
        <v>7722405</v>
      </c>
      <c r="J17" s="16"/>
      <c r="K17" s="17">
        <v>1003286631</v>
      </c>
      <c r="L17" s="19">
        <f t="shared" si="2"/>
        <v>1546183431</v>
      </c>
      <c r="M17" s="16">
        <f t="shared" si="1"/>
        <v>3032684019</v>
      </c>
    </row>
    <row r="18" spans="1:13" ht="14.25" customHeight="1" x14ac:dyDescent="0.2">
      <c r="A18" s="27" t="s">
        <v>14</v>
      </c>
      <c r="B18" s="15">
        <v>12269788</v>
      </c>
      <c r="C18" s="16"/>
      <c r="D18" s="16"/>
      <c r="E18" s="17">
        <v>483592</v>
      </c>
      <c r="F18" s="18">
        <f t="shared" si="0"/>
        <v>12753380</v>
      </c>
      <c r="G18" s="15"/>
      <c r="H18" s="16"/>
      <c r="I18" s="16"/>
      <c r="J18" s="16">
        <v>1914982</v>
      </c>
      <c r="K18" s="17">
        <v>1598797</v>
      </c>
      <c r="L18" s="19">
        <f t="shared" si="2"/>
        <v>3513779</v>
      </c>
      <c r="M18" s="16">
        <f t="shared" si="1"/>
        <v>16267159</v>
      </c>
    </row>
    <row r="19" spans="1:13" ht="14.25" customHeight="1" x14ac:dyDescent="0.2">
      <c r="A19" s="27" t="s">
        <v>15</v>
      </c>
      <c r="B19" s="15">
        <v>5030465</v>
      </c>
      <c r="C19" s="16"/>
      <c r="D19" s="16"/>
      <c r="E19" s="17">
        <v>205895</v>
      </c>
      <c r="F19" s="18">
        <f t="shared" si="0"/>
        <v>5236360</v>
      </c>
      <c r="G19" s="15"/>
      <c r="H19" s="16"/>
      <c r="I19" s="16"/>
      <c r="J19" s="16">
        <v>1509141</v>
      </c>
      <c r="K19" s="17">
        <v>306397</v>
      </c>
      <c r="L19" s="19">
        <f t="shared" si="2"/>
        <v>1815538</v>
      </c>
      <c r="M19" s="16">
        <f t="shared" si="1"/>
        <v>7051898</v>
      </c>
    </row>
    <row r="20" spans="1:13" ht="14.25" customHeight="1" x14ac:dyDescent="0.2">
      <c r="A20" s="27" t="s">
        <v>16</v>
      </c>
      <c r="B20" s="15"/>
      <c r="C20" s="16"/>
      <c r="D20" s="16"/>
      <c r="E20" s="17">
        <v>17812637</v>
      </c>
      <c r="F20" s="18">
        <f t="shared" si="0"/>
        <v>17812637</v>
      </c>
      <c r="G20" s="15">
        <v>615758477</v>
      </c>
      <c r="H20" s="16"/>
      <c r="I20" s="16"/>
      <c r="J20" s="16"/>
      <c r="K20" s="17">
        <v>19376501</v>
      </c>
      <c r="L20" s="19">
        <f t="shared" si="2"/>
        <v>635134978</v>
      </c>
      <c r="M20" s="16">
        <f t="shared" si="1"/>
        <v>652947615</v>
      </c>
    </row>
    <row r="21" spans="1:13" ht="14.25" customHeight="1" x14ac:dyDescent="0.2">
      <c r="A21" s="27" t="s">
        <v>17</v>
      </c>
      <c r="B21" s="15">
        <v>101793500</v>
      </c>
      <c r="C21" s="16"/>
      <c r="D21" s="16"/>
      <c r="E21" s="17">
        <v>575177</v>
      </c>
      <c r="F21" s="18">
        <f t="shared" si="0"/>
        <v>102368677</v>
      </c>
      <c r="G21" s="15"/>
      <c r="H21" s="16"/>
      <c r="I21" s="16"/>
      <c r="J21" s="16">
        <v>12890457</v>
      </c>
      <c r="K21" s="17">
        <v>14664009</v>
      </c>
      <c r="L21" s="19">
        <f t="shared" si="2"/>
        <v>27554466</v>
      </c>
      <c r="M21" s="16">
        <f t="shared" si="1"/>
        <v>129923143</v>
      </c>
    </row>
    <row r="22" spans="1:13" ht="14.25" customHeight="1" x14ac:dyDescent="0.2">
      <c r="A22" s="27" t="s">
        <v>18</v>
      </c>
      <c r="B22" s="15">
        <v>60097170</v>
      </c>
      <c r="C22" s="16">
        <v>3813142</v>
      </c>
      <c r="D22" s="16"/>
      <c r="E22" s="17">
        <v>2421474</v>
      </c>
      <c r="F22" s="18">
        <f t="shared" si="0"/>
        <v>66331786</v>
      </c>
      <c r="G22" s="15"/>
      <c r="H22" s="16"/>
      <c r="I22" s="16">
        <v>1690724</v>
      </c>
      <c r="J22" s="16"/>
      <c r="K22" s="17">
        <v>22677605</v>
      </c>
      <c r="L22" s="19">
        <f t="shared" si="2"/>
        <v>24368329</v>
      </c>
      <c r="M22" s="16">
        <f t="shared" si="1"/>
        <v>90700115</v>
      </c>
    </row>
    <row r="23" spans="1:13" ht="14.25" customHeight="1" x14ac:dyDescent="0.2">
      <c r="A23" s="27" t="s">
        <v>19</v>
      </c>
      <c r="B23" s="15">
        <v>11144015</v>
      </c>
      <c r="C23" s="16"/>
      <c r="D23" s="16"/>
      <c r="E23" s="17">
        <v>64880</v>
      </c>
      <c r="F23" s="18">
        <f t="shared" si="0"/>
        <v>11208895</v>
      </c>
      <c r="G23" s="15"/>
      <c r="H23" s="16"/>
      <c r="I23" s="16">
        <v>547799</v>
      </c>
      <c r="J23" s="16"/>
      <c r="K23" s="17">
        <v>2178852</v>
      </c>
      <c r="L23" s="19">
        <f t="shared" si="2"/>
        <v>2726651</v>
      </c>
      <c r="M23" s="16">
        <f t="shared" si="1"/>
        <v>13935546</v>
      </c>
    </row>
    <row r="24" spans="1:13" ht="14.25" customHeight="1" x14ac:dyDescent="0.2">
      <c r="A24" s="27" t="s">
        <v>20</v>
      </c>
      <c r="B24" s="15">
        <v>12034295</v>
      </c>
      <c r="C24" s="16"/>
      <c r="D24" s="16"/>
      <c r="E24" s="17">
        <v>49599</v>
      </c>
      <c r="F24" s="18">
        <f t="shared" si="0"/>
        <v>12083894</v>
      </c>
      <c r="G24" s="15"/>
      <c r="H24" s="16"/>
      <c r="I24" s="16"/>
      <c r="J24" s="16"/>
      <c r="K24" s="17">
        <v>1884189</v>
      </c>
      <c r="L24" s="19">
        <f t="shared" si="2"/>
        <v>1884189</v>
      </c>
      <c r="M24" s="16">
        <f t="shared" si="1"/>
        <v>13968083</v>
      </c>
    </row>
    <row r="25" spans="1:13" ht="14.25" customHeight="1" x14ac:dyDescent="0.2">
      <c r="A25" s="27" t="s">
        <v>21</v>
      </c>
      <c r="B25" s="15">
        <v>5800741</v>
      </c>
      <c r="C25" s="16"/>
      <c r="D25" s="16">
        <v>678520</v>
      </c>
      <c r="E25" s="17">
        <v>252563</v>
      </c>
      <c r="F25" s="18">
        <f t="shared" si="0"/>
        <v>6731824</v>
      </c>
      <c r="G25" s="15"/>
      <c r="H25" s="16"/>
      <c r="I25" s="16"/>
      <c r="J25" s="16"/>
      <c r="K25" s="17">
        <v>212846</v>
      </c>
      <c r="L25" s="19">
        <f t="shared" si="2"/>
        <v>212846</v>
      </c>
      <c r="M25" s="16">
        <f t="shared" si="1"/>
        <v>6944670</v>
      </c>
    </row>
    <row r="26" spans="1:13" ht="14.25" customHeight="1" x14ac:dyDescent="0.2">
      <c r="A26" s="27" t="s">
        <v>22</v>
      </c>
      <c r="B26" s="15">
        <v>5269143</v>
      </c>
      <c r="C26" s="16"/>
      <c r="D26" s="16"/>
      <c r="E26" s="17">
        <v>164842</v>
      </c>
      <c r="F26" s="18">
        <f t="shared" si="0"/>
        <v>5433985</v>
      </c>
      <c r="G26" s="15"/>
      <c r="H26" s="16"/>
      <c r="I26" s="16">
        <v>255826</v>
      </c>
      <c r="J26" s="16">
        <v>1585932</v>
      </c>
      <c r="K26" s="17">
        <v>191525</v>
      </c>
      <c r="L26" s="19">
        <f t="shared" si="2"/>
        <v>2033283</v>
      </c>
      <c r="M26" s="16">
        <f t="shared" si="1"/>
        <v>7467268</v>
      </c>
    </row>
    <row r="27" spans="1:13" ht="14.25" customHeight="1" x14ac:dyDescent="0.2">
      <c r="A27" s="27" t="s">
        <v>23</v>
      </c>
      <c r="B27" s="15">
        <v>10715490</v>
      </c>
      <c r="C27" s="16"/>
      <c r="D27" s="16"/>
      <c r="E27" s="17">
        <v>54337</v>
      </c>
      <c r="F27" s="18">
        <f t="shared" si="0"/>
        <v>10769827</v>
      </c>
      <c r="G27" s="15"/>
      <c r="H27" s="16">
        <v>571416</v>
      </c>
      <c r="I27" s="16"/>
      <c r="J27" s="16">
        <v>403147</v>
      </c>
      <c r="K27" s="17">
        <v>1335444</v>
      </c>
      <c r="L27" s="19">
        <f t="shared" si="2"/>
        <v>2310007</v>
      </c>
      <c r="M27" s="16">
        <f t="shared" si="1"/>
        <v>13079834</v>
      </c>
    </row>
    <row r="28" spans="1:13" ht="14.25" customHeight="1" x14ac:dyDescent="0.2">
      <c r="A28" s="27" t="s">
        <v>24</v>
      </c>
      <c r="B28" s="15">
        <v>7467479</v>
      </c>
      <c r="C28" s="16"/>
      <c r="D28" s="16"/>
      <c r="E28" s="17">
        <v>307621</v>
      </c>
      <c r="F28" s="18">
        <f t="shared" si="0"/>
        <v>7775100</v>
      </c>
      <c r="G28" s="15"/>
      <c r="H28" s="16"/>
      <c r="I28" s="16"/>
      <c r="J28" s="16"/>
      <c r="K28" s="17">
        <v>454392</v>
      </c>
      <c r="L28" s="19">
        <f t="shared" si="2"/>
        <v>454392</v>
      </c>
      <c r="M28" s="16">
        <f t="shared" si="1"/>
        <v>8229492</v>
      </c>
    </row>
    <row r="29" spans="1:13" ht="14.25" customHeight="1" x14ac:dyDescent="0.2">
      <c r="A29" s="27" t="s">
        <v>25</v>
      </c>
      <c r="B29" s="15">
        <v>13755932</v>
      </c>
      <c r="C29" s="16"/>
      <c r="D29" s="16"/>
      <c r="E29" s="17">
        <v>515092</v>
      </c>
      <c r="F29" s="18">
        <f t="shared" si="0"/>
        <v>14271024</v>
      </c>
      <c r="G29" s="15"/>
      <c r="H29" s="16"/>
      <c r="I29" s="16"/>
      <c r="J29" s="16"/>
      <c r="K29" s="17">
        <v>1054950</v>
      </c>
      <c r="L29" s="19">
        <f t="shared" si="2"/>
        <v>1054950</v>
      </c>
      <c r="M29" s="16">
        <f t="shared" si="1"/>
        <v>15325974</v>
      </c>
    </row>
    <row r="30" spans="1:13" ht="14.25" customHeight="1" x14ac:dyDescent="0.2">
      <c r="A30" s="27" t="s">
        <v>26</v>
      </c>
      <c r="B30" s="15">
        <v>15670928</v>
      </c>
      <c r="C30" s="16"/>
      <c r="D30" s="16"/>
      <c r="E30" s="17">
        <v>7954425</v>
      </c>
      <c r="F30" s="18">
        <f t="shared" si="0"/>
        <v>23625353</v>
      </c>
      <c r="G30" s="15"/>
      <c r="H30" s="16"/>
      <c r="I30" s="16">
        <v>306487</v>
      </c>
      <c r="J30" s="16"/>
      <c r="K30" s="17">
        <v>1924140</v>
      </c>
      <c r="L30" s="19">
        <f t="shared" si="2"/>
        <v>2230627</v>
      </c>
      <c r="M30" s="16">
        <f t="shared" si="1"/>
        <v>25855980</v>
      </c>
    </row>
    <row r="31" spans="1:13" ht="14.25" customHeight="1" x14ac:dyDescent="0.2">
      <c r="A31" s="27" t="s">
        <v>27</v>
      </c>
      <c r="B31" s="15">
        <v>60027058</v>
      </c>
      <c r="C31" s="16"/>
      <c r="D31" s="16"/>
      <c r="E31" s="17">
        <v>2605057</v>
      </c>
      <c r="F31" s="18">
        <f t="shared" si="0"/>
        <v>62632115</v>
      </c>
      <c r="G31" s="15"/>
      <c r="H31" s="16"/>
      <c r="I31" s="16"/>
      <c r="J31" s="16">
        <v>6022743</v>
      </c>
      <c r="K31" s="17">
        <v>2684154</v>
      </c>
      <c r="L31" s="19">
        <f t="shared" si="2"/>
        <v>8706897</v>
      </c>
      <c r="M31" s="16">
        <f t="shared" si="1"/>
        <v>71339012</v>
      </c>
    </row>
    <row r="32" spans="1:13" ht="14.25" customHeight="1" x14ac:dyDescent="0.2">
      <c r="A32" s="27" t="s">
        <v>28</v>
      </c>
      <c r="B32" s="15">
        <v>39598015</v>
      </c>
      <c r="C32" s="16"/>
      <c r="D32" s="16"/>
      <c r="E32" s="17"/>
      <c r="F32" s="18">
        <f t="shared" si="0"/>
        <v>39598015</v>
      </c>
      <c r="G32" s="15"/>
      <c r="H32" s="16"/>
      <c r="I32" s="16">
        <v>1545581</v>
      </c>
      <c r="J32" s="16"/>
      <c r="K32" s="17">
        <v>3416050</v>
      </c>
      <c r="L32" s="19">
        <f t="shared" si="2"/>
        <v>4961631</v>
      </c>
      <c r="M32" s="16">
        <f t="shared" si="1"/>
        <v>44559646</v>
      </c>
    </row>
    <row r="33" spans="1:13" ht="14.25" customHeight="1" x14ac:dyDescent="0.2">
      <c r="A33" s="27" t="s">
        <v>29</v>
      </c>
      <c r="B33" s="15">
        <v>454771365</v>
      </c>
      <c r="C33" s="16">
        <v>4817326</v>
      </c>
      <c r="D33" s="16"/>
      <c r="E33" s="17">
        <v>74628600</v>
      </c>
      <c r="F33" s="18">
        <f t="shared" si="0"/>
        <v>534217291</v>
      </c>
      <c r="G33" s="15"/>
      <c r="H33" s="16">
        <v>42718482</v>
      </c>
      <c r="I33" s="16">
        <v>38942950</v>
      </c>
      <c r="J33" s="16">
        <v>212082955</v>
      </c>
      <c r="K33" s="17">
        <v>179811990</v>
      </c>
      <c r="L33" s="19">
        <f t="shared" si="2"/>
        <v>473556377</v>
      </c>
      <c r="M33" s="16">
        <f t="shared" si="1"/>
        <v>1007773668</v>
      </c>
    </row>
    <row r="34" spans="1:13" ht="14.25" customHeight="1" x14ac:dyDescent="0.2">
      <c r="A34" s="27" t="s">
        <v>30</v>
      </c>
      <c r="B34" s="15">
        <v>4056313</v>
      </c>
      <c r="C34" s="16"/>
      <c r="D34" s="16"/>
      <c r="E34" s="17">
        <v>16674</v>
      </c>
      <c r="F34" s="18">
        <f t="shared" si="0"/>
        <v>4072987</v>
      </c>
      <c r="G34" s="15"/>
      <c r="H34" s="16"/>
      <c r="I34" s="16"/>
      <c r="J34" s="16"/>
      <c r="K34" s="17">
        <v>4492</v>
      </c>
      <c r="L34" s="19">
        <f t="shared" si="2"/>
        <v>4492</v>
      </c>
      <c r="M34" s="16">
        <f t="shared" si="1"/>
        <v>4077479</v>
      </c>
    </row>
    <row r="35" spans="1:13" ht="14.25" customHeight="1" x14ac:dyDescent="0.2">
      <c r="A35" s="27" t="s">
        <v>31</v>
      </c>
      <c r="B35" s="15">
        <v>50912208</v>
      </c>
      <c r="C35" s="16">
        <v>4762141</v>
      </c>
      <c r="D35" s="16"/>
      <c r="E35" s="17"/>
      <c r="F35" s="18">
        <f t="shared" si="0"/>
        <v>55674349</v>
      </c>
      <c r="G35" s="15"/>
      <c r="H35" s="16">
        <v>28512510</v>
      </c>
      <c r="I35" s="16">
        <v>21935569</v>
      </c>
      <c r="J35" s="16">
        <v>8980246</v>
      </c>
      <c r="K35" s="17">
        <v>15937169</v>
      </c>
      <c r="L35" s="19">
        <f t="shared" si="2"/>
        <v>75365494</v>
      </c>
      <c r="M35" s="16">
        <f t="shared" si="1"/>
        <v>131039843</v>
      </c>
    </row>
    <row r="36" spans="1:13" ht="14.25" customHeight="1" x14ac:dyDescent="0.2">
      <c r="A36" s="27" t="s">
        <v>32</v>
      </c>
      <c r="B36" s="15">
        <v>11979083</v>
      </c>
      <c r="C36" s="16"/>
      <c r="D36" s="16"/>
      <c r="E36" s="17">
        <v>56028</v>
      </c>
      <c r="F36" s="18">
        <f t="shared" si="0"/>
        <v>12035111</v>
      </c>
      <c r="G36" s="15"/>
      <c r="H36" s="16"/>
      <c r="I36" s="16">
        <v>333164</v>
      </c>
      <c r="J36" s="16"/>
      <c r="K36" s="17">
        <v>1192783</v>
      </c>
      <c r="L36" s="19">
        <f t="shared" si="2"/>
        <v>1525947</v>
      </c>
      <c r="M36" s="16">
        <f t="shared" si="1"/>
        <v>13561058</v>
      </c>
    </row>
    <row r="37" spans="1:13" ht="14.25" customHeight="1" x14ac:dyDescent="0.2">
      <c r="A37" s="27" t="s">
        <v>33</v>
      </c>
      <c r="B37" s="15">
        <v>4417519</v>
      </c>
      <c r="C37" s="16"/>
      <c r="D37" s="16"/>
      <c r="E37" s="17"/>
      <c r="F37" s="18">
        <f t="shared" ref="F37:F68" si="3">SUM(B37:E37)</f>
        <v>4417519</v>
      </c>
      <c r="G37" s="15"/>
      <c r="H37" s="16"/>
      <c r="I37" s="16">
        <v>94544</v>
      </c>
      <c r="J37" s="16"/>
      <c r="K37" s="17">
        <v>597400</v>
      </c>
      <c r="L37" s="19">
        <f t="shared" si="2"/>
        <v>691944</v>
      </c>
      <c r="M37" s="16">
        <f t="shared" si="1"/>
        <v>5109463</v>
      </c>
    </row>
    <row r="38" spans="1:13" ht="14.25" customHeight="1" x14ac:dyDescent="0.2">
      <c r="A38" s="27" t="s">
        <v>34</v>
      </c>
      <c r="B38" s="15">
        <v>2292148</v>
      </c>
      <c r="C38" s="16"/>
      <c r="D38" s="16"/>
      <c r="E38" s="17">
        <v>104781</v>
      </c>
      <c r="F38" s="18">
        <f t="shared" si="3"/>
        <v>2396929</v>
      </c>
      <c r="G38" s="15"/>
      <c r="H38" s="16"/>
      <c r="I38" s="16"/>
      <c r="J38" s="16"/>
      <c r="K38" s="17">
        <v>136204</v>
      </c>
      <c r="L38" s="19">
        <f t="shared" si="2"/>
        <v>136204</v>
      </c>
      <c r="M38" s="16">
        <f t="shared" si="1"/>
        <v>2533133</v>
      </c>
    </row>
    <row r="39" spans="1:13" ht="14.25" customHeight="1" x14ac:dyDescent="0.2">
      <c r="A39" s="27" t="s">
        <v>35</v>
      </c>
      <c r="B39" s="15">
        <v>88139298</v>
      </c>
      <c r="C39" s="16">
        <v>2624546</v>
      </c>
      <c r="D39" s="16"/>
      <c r="E39" s="17">
        <v>4459826</v>
      </c>
      <c r="F39" s="18">
        <f t="shared" si="3"/>
        <v>95223670</v>
      </c>
      <c r="G39" s="15"/>
      <c r="H39" s="16"/>
      <c r="I39" s="16">
        <v>20502088</v>
      </c>
      <c r="J39" s="16">
        <v>16481655</v>
      </c>
      <c r="K39" s="17">
        <v>45605288</v>
      </c>
      <c r="L39" s="19">
        <f t="shared" si="2"/>
        <v>82589031</v>
      </c>
      <c r="M39" s="16">
        <f t="shared" si="1"/>
        <v>177812701</v>
      </c>
    </row>
    <row r="40" spans="1:13" ht="14.25" customHeight="1" x14ac:dyDescent="0.2">
      <c r="A40" s="27" t="s">
        <v>36</v>
      </c>
      <c r="B40" s="15">
        <v>275270446</v>
      </c>
      <c r="C40" s="16"/>
      <c r="D40" s="16"/>
      <c r="E40" s="17">
        <v>27225319</v>
      </c>
      <c r="F40" s="18">
        <f t="shared" si="3"/>
        <v>302495765</v>
      </c>
      <c r="G40" s="15">
        <v>61133028</v>
      </c>
      <c r="H40" s="16"/>
      <c r="I40" s="16">
        <v>139894203</v>
      </c>
      <c r="J40" s="16">
        <v>6296295</v>
      </c>
      <c r="K40" s="17">
        <v>155140374</v>
      </c>
      <c r="L40" s="19">
        <f t="shared" si="2"/>
        <v>362463900</v>
      </c>
      <c r="M40" s="16">
        <f t="shared" si="1"/>
        <v>664959665</v>
      </c>
    </row>
    <row r="41" spans="1:13" ht="14.25" customHeight="1" x14ac:dyDescent="0.2">
      <c r="A41" s="27" t="s">
        <v>37</v>
      </c>
      <c r="B41" s="15">
        <v>123567525</v>
      </c>
      <c r="C41" s="16"/>
      <c r="D41" s="16"/>
      <c r="E41" s="17">
        <v>546008</v>
      </c>
      <c r="F41" s="18">
        <f t="shared" si="3"/>
        <v>124113533</v>
      </c>
      <c r="G41" s="15"/>
      <c r="H41" s="16"/>
      <c r="I41" s="16"/>
      <c r="J41" s="16">
        <v>7430963</v>
      </c>
      <c r="K41" s="17">
        <v>41061241</v>
      </c>
      <c r="L41" s="19">
        <f t="shared" si="2"/>
        <v>48492204</v>
      </c>
      <c r="M41" s="16">
        <f t="shared" si="1"/>
        <v>172605737</v>
      </c>
    </row>
    <row r="42" spans="1:13" ht="14.25" customHeight="1" x14ac:dyDescent="0.2">
      <c r="A42" s="27" t="s">
        <v>38</v>
      </c>
      <c r="B42" s="15">
        <v>14745420</v>
      </c>
      <c r="C42" s="16"/>
      <c r="D42" s="16"/>
      <c r="E42" s="17"/>
      <c r="F42" s="18">
        <f t="shared" si="3"/>
        <v>14745420</v>
      </c>
      <c r="G42" s="15"/>
      <c r="H42" s="16"/>
      <c r="I42" s="16">
        <v>824093</v>
      </c>
      <c r="J42" s="16"/>
      <c r="K42" s="17">
        <v>2764030</v>
      </c>
      <c r="L42" s="19">
        <f t="shared" si="2"/>
        <v>3588123</v>
      </c>
      <c r="M42" s="16">
        <f t="shared" si="1"/>
        <v>18333543</v>
      </c>
    </row>
    <row r="43" spans="1:13" ht="14.25" customHeight="1" x14ac:dyDescent="0.2">
      <c r="A43" s="27" t="s">
        <v>39</v>
      </c>
      <c r="B43" s="15">
        <v>2240127</v>
      </c>
      <c r="C43" s="16"/>
      <c r="D43" s="16"/>
      <c r="E43" s="17">
        <v>8272</v>
      </c>
      <c r="F43" s="18">
        <f t="shared" si="3"/>
        <v>2248399</v>
      </c>
      <c r="G43" s="15"/>
      <c r="H43" s="16"/>
      <c r="I43" s="16"/>
      <c r="J43" s="16"/>
      <c r="K43" s="17">
        <v>107602</v>
      </c>
      <c r="L43" s="19">
        <f t="shared" si="2"/>
        <v>107602</v>
      </c>
      <c r="M43" s="16">
        <f t="shared" si="1"/>
        <v>2356001</v>
      </c>
    </row>
    <row r="44" spans="1:13" ht="14.25" customHeight="1" x14ac:dyDescent="0.2">
      <c r="A44" s="27" t="s">
        <v>40</v>
      </c>
      <c r="B44" s="15">
        <v>6586214</v>
      </c>
      <c r="C44" s="16"/>
      <c r="D44" s="16"/>
      <c r="E44" s="17">
        <v>272959</v>
      </c>
      <c r="F44" s="18">
        <f t="shared" si="3"/>
        <v>6859173</v>
      </c>
      <c r="G44" s="15"/>
      <c r="H44" s="16"/>
      <c r="I44" s="16"/>
      <c r="J44" s="16"/>
      <c r="K44" s="17">
        <v>759488</v>
      </c>
      <c r="L44" s="19">
        <f t="shared" si="2"/>
        <v>759488</v>
      </c>
      <c r="M44" s="16">
        <f t="shared" si="1"/>
        <v>7618661</v>
      </c>
    </row>
    <row r="45" spans="1:13" ht="14.25" customHeight="1" x14ac:dyDescent="0.2">
      <c r="A45" s="27" t="s">
        <v>41</v>
      </c>
      <c r="B45" s="15">
        <v>196243309</v>
      </c>
      <c r="C45" s="16">
        <v>366769</v>
      </c>
      <c r="D45" s="16"/>
      <c r="E45" s="17">
        <v>15503504</v>
      </c>
      <c r="F45" s="18">
        <f t="shared" si="3"/>
        <v>212113582</v>
      </c>
      <c r="G45" s="15"/>
      <c r="H45" s="16"/>
      <c r="I45" s="16">
        <v>14057045</v>
      </c>
      <c r="J45" s="16">
        <v>13603396</v>
      </c>
      <c r="K45" s="17">
        <v>33716230</v>
      </c>
      <c r="L45" s="19">
        <f t="shared" si="2"/>
        <v>61376671</v>
      </c>
      <c r="M45" s="16">
        <f t="shared" si="1"/>
        <v>273490253</v>
      </c>
    </row>
    <row r="46" spans="1:13" ht="14.25" customHeight="1" x14ac:dyDescent="0.2">
      <c r="A46" s="27" t="s">
        <v>42</v>
      </c>
      <c r="B46" s="15">
        <v>59936464</v>
      </c>
      <c r="C46" s="16">
        <v>780481</v>
      </c>
      <c r="D46" s="16"/>
      <c r="E46" s="17"/>
      <c r="F46" s="18">
        <f t="shared" si="3"/>
        <v>60716945</v>
      </c>
      <c r="G46" s="15"/>
      <c r="H46" s="16">
        <v>607142</v>
      </c>
      <c r="I46" s="16">
        <v>5065171</v>
      </c>
      <c r="J46" s="16">
        <v>47833421</v>
      </c>
      <c r="K46" s="17">
        <v>29146454</v>
      </c>
      <c r="L46" s="19">
        <f t="shared" si="2"/>
        <v>82652188</v>
      </c>
      <c r="M46" s="16">
        <f t="shared" si="1"/>
        <v>143369133</v>
      </c>
    </row>
    <row r="47" spans="1:13" ht="14.25" customHeight="1" x14ac:dyDescent="0.2">
      <c r="A47" s="27" t="s">
        <v>43</v>
      </c>
      <c r="B47" s="15">
        <v>122145838</v>
      </c>
      <c r="C47" s="16"/>
      <c r="D47" s="16"/>
      <c r="E47" s="17">
        <v>14224936</v>
      </c>
      <c r="F47" s="18">
        <f t="shared" si="3"/>
        <v>136370774</v>
      </c>
      <c r="G47" s="15"/>
      <c r="H47" s="16"/>
      <c r="I47" s="16"/>
      <c r="J47" s="16">
        <v>47491023</v>
      </c>
      <c r="K47" s="17">
        <v>19931869</v>
      </c>
      <c r="L47" s="19">
        <f t="shared" si="2"/>
        <v>67422892</v>
      </c>
      <c r="M47" s="16">
        <f t="shared" si="1"/>
        <v>203793666</v>
      </c>
    </row>
    <row r="48" spans="1:13" ht="14.25" customHeight="1" x14ac:dyDescent="0.2">
      <c r="A48" s="27" t="s">
        <v>44</v>
      </c>
      <c r="B48" s="15">
        <v>65172398</v>
      </c>
      <c r="C48" s="16"/>
      <c r="D48" s="16"/>
      <c r="E48" s="17">
        <v>13447154</v>
      </c>
      <c r="F48" s="18">
        <f t="shared" si="3"/>
        <v>78619552</v>
      </c>
      <c r="G48" s="15"/>
      <c r="H48" s="16"/>
      <c r="I48" s="16">
        <v>10158303</v>
      </c>
      <c r="J48" s="16">
        <v>15963594</v>
      </c>
      <c r="K48" s="17">
        <v>32059216</v>
      </c>
      <c r="L48" s="19">
        <f t="shared" si="2"/>
        <v>58181113</v>
      </c>
      <c r="M48" s="16">
        <f t="shared" si="1"/>
        <v>136800665</v>
      </c>
    </row>
    <row r="49" spans="1:13" ht="14.25" customHeight="1" x14ac:dyDescent="0.2">
      <c r="A49" s="27" t="s">
        <v>45</v>
      </c>
      <c r="B49" s="15">
        <v>47219422</v>
      </c>
      <c r="C49" s="16"/>
      <c r="D49" s="16"/>
      <c r="E49" s="17">
        <v>2312569</v>
      </c>
      <c r="F49" s="18">
        <f t="shared" si="3"/>
        <v>49531991</v>
      </c>
      <c r="G49" s="15">
        <v>8711586</v>
      </c>
      <c r="H49" s="16"/>
      <c r="I49" s="16">
        <v>720150</v>
      </c>
      <c r="J49" s="16"/>
      <c r="K49" s="17">
        <v>12007214</v>
      </c>
      <c r="L49" s="19">
        <f t="shared" si="2"/>
        <v>21438950</v>
      </c>
      <c r="M49" s="16">
        <f t="shared" si="1"/>
        <v>70970941</v>
      </c>
    </row>
    <row r="50" spans="1:13" ht="14.25" customHeight="1" x14ac:dyDescent="0.2">
      <c r="A50" s="27" t="s">
        <v>46</v>
      </c>
      <c r="B50" s="15">
        <v>53800369</v>
      </c>
      <c r="C50" s="16"/>
      <c r="D50" s="16"/>
      <c r="E50" s="17">
        <v>576352</v>
      </c>
      <c r="F50" s="18">
        <f t="shared" si="3"/>
        <v>54376721</v>
      </c>
      <c r="G50" s="15"/>
      <c r="H50" s="16"/>
      <c r="I50" s="16">
        <v>17745216</v>
      </c>
      <c r="J50" s="16">
        <v>2207921</v>
      </c>
      <c r="K50" s="17">
        <v>27307600</v>
      </c>
      <c r="L50" s="19">
        <f t="shared" si="2"/>
        <v>47260737</v>
      </c>
      <c r="M50" s="16">
        <f t="shared" si="1"/>
        <v>101637458</v>
      </c>
    </row>
    <row r="51" spans="1:13" ht="14.25" customHeight="1" x14ac:dyDescent="0.2">
      <c r="A51" s="27" t="s">
        <v>47</v>
      </c>
      <c r="B51" s="15">
        <v>13478176</v>
      </c>
      <c r="C51" s="16"/>
      <c r="D51" s="16"/>
      <c r="E51" s="17">
        <v>667740</v>
      </c>
      <c r="F51" s="18">
        <f t="shared" si="3"/>
        <v>14145916</v>
      </c>
      <c r="G51" s="15"/>
      <c r="H51" s="16"/>
      <c r="I51" s="16">
        <v>548761</v>
      </c>
      <c r="J51" s="16"/>
      <c r="K51" s="17">
        <v>2019240</v>
      </c>
      <c r="L51" s="19">
        <f t="shared" si="2"/>
        <v>2568001</v>
      </c>
      <c r="M51" s="16">
        <f t="shared" si="1"/>
        <v>16713917</v>
      </c>
    </row>
    <row r="52" spans="1:13" ht="14.25" customHeight="1" x14ac:dyDescent="0.2">
      <c r="A52" s="27" t="s">
        <v>87</v>
      </c>
      <c r="B52" s="15">
        <v>485212119</v>
      </c>
      <c r="C52" s="16"/>
      <c r="D52" s="16"/>
      <c r="E52" s="17"/>
      <c r="F52" s="18">
        <f t="shared" si="3"/>
        <v>485212119</v>
      </c>
      <c r="G52" s="15"/>
      <c r="H52" s="16">
        <v>1624572</v>
      </c>
      <c r="I52" s="16">
        <v>72400011</v>
      </c>
      <c r="J52" s="16">
        <v>245655716</v>
      </c>
      <c r="K52" s="17">
        <v>253924667</v>
      </c>
      <c r="L52" s="19">
        <f t="shared" si="2"/>
        <v>573604966</v>
      </c>
      <c r="M52" s="16">
        <f t="shared" si="1"/>
        <v>1058817085</v>
      </c>
    </row>
    <row r="53" spans="1:13" ht="14.25" customHeight="1" x14ac:dyDescent="0.2">
      <c r="A53" s="27" t="s">
        <v>88</v>
      </c>
      <c r="B53" s="15">
        <v>141787259</v>
      </c>
      <c r="C53" s="16">
        <v>3013564</v>
      </c>
      <c r="D53" s="16">
        <v>6331017</v>
      </c>
      <c r="E53" s="17"/>
      <c r="F53" s="18">
        <f t="shared" si="3"/>
        <v>151131840</v>
      </c>
      <c r="G53" s="15"/>
      <c r="H53" s="16"/>
      <c r="I53" s="16">
        <v>6974308</v>
      </c>
      <c r="J53" s="16">
        <v>18259145</v>
      </c>
      <c r="K53" s="17">
        <v>20891762</v>
      </c>
      <c r="L53" s="19">
        <f t="shared" si="2"/>
        <v>46125215</v>
      </c>
      <c r="M53" s="16">
        <f t="shared" si="1"/>
        <v>197257055</v>
      </c>
    </row>
    <row r="54" spans="1:13" ht="14.25" customHeight="1" x14ac:dyDescent="0.2">
      <c r="A54" s="27" t="s">
        <v>48</v>
      </c>
      <c r="B54" s="15">
        <v>788985539</v>
      </c>
      <c r="C54" s="16">
        <v>21912834</v>
      </c>
      <c r="D54" s="16"/>
      <c r="E54" s="17">
        <v>321754829</v>
      </c>
      <c r="F54" s="18">
        <f t="shared" si="3"/>
        <v>1132653202</v>
      </c>
      <c r="G54" s="15"/>
      <c r="H54" s="16">
        <v>303189457</v>
      </c>
      <c r="I54" s="16">
        <v>26322090</v>
      </c>
      <c r="J54" s="16"/>
      <c r="K54" s="17">
        <v>566616792</v>
      </c>
      <c r="L54" s="19">
        <f t="shared" si="2"/>
        <v>896128339</v>
      </c>
      <c r="M54" s="16">
        <f t="shared" si="1"/>
        <v>2028781541</v>
      </c>
    </row>
    <row r="55" spans="1:13" ht="14.25" customHeight="1" x14ac:dyDescent="0.2">
      <c r="A55" s="27" t="s">
        <v>49</v>
      </c>
      <c r="B55" s="15">
        <v>174384139</v>
      </c>
      <c r="C55" s="16"/>
      <c r="D55" s="16"/>
      <c r="E55" s="17">
        <v>7603294</v>
      </c>
      <c r="F55" s="18">
        <f t="shared" si="3"/>
        <v>181987433</v>
      </c>
      <c r="G55" s="15"/>
      <c r="H55" s="16">
        <v>38580606</v>
      </c>
      <c r="I55" s="16">
        <v>5166749</v>
      </c>
      <c r="J55" s="16"/>
      <c r="K55" s="17">
        <v>12286726</v>
      </c>
      <c r="L55" s="19">
        <f t="shared" si="2"/>
        <v>56034081</v>
      </c>
      <c r="M55" s="16">
        <f t="shared" si="1"/>
        <v>238021514</v>
      </c>
    </row>
    <row r="56" spans="1:13" ht="14.25" customHeight="1" x14ac:dyDescent="0.2">
      <c r="A56" s="27" t="s">
        <v>50</v>
      </c>
      <c r="B56" s="15">
        <v>359821084</v>
      </c>
      <c r="C56" s="16"/>
      <c r="D56" s="16">
        <v>5265792</v>
      </c>
      <c r="E56" s="17">
        <v>83886816</v>
      </c>
      <c r="F56" s="18">
        <f t="shared" si="3"/>
        <v>448973692</v>
      </c>
      <c r="G56" s="15">
        <v>58461994</v>
      </c>
      <c r="H56" s="16"/>
      <c r="I56" s="16">
        <v>65365295</v>
      </c>
      <c r="J56" s="16">
        <v>60768535</v>
      </c>
      <c r="K56" s="17">
        <v>257783703</v>
      </c>
      <c r="L56" s="19">
        <f t="shared" si="2"/>
        <v>442379527</v>
      </c>
      <c r="M56" s="16">
        <f t="shared" si="1"/>
        <v>891353219</v>
      </c>
    </row>
    <row r="57" spans="1:13" ht="14.25" customHeight="1" x14ac:dyDescent="0.2">
      <c r="A57" s="27" t="s">
        <v>51</v>
      </c>
      <c r="B57" s="15">
        <v>193671477</v>
      </c>
      <c r="C57" s="16"/>
      <c r="D57" s="16"/>
      <c r="E57" s="17"/>
      <c r="F57" s="18">
        <f t="shared" si="3"/>
        <v>193671477</v>
      </c>
      <c r="G57" s="15"/>
      <c r="H57" s="16"/>
      <c r="I57" s="16">
        <v>15078172</v>
      </c>
      <c r="J57" s="16">
        <v>14898515</v>
      </c>
      <c r="K57" s="17">
        <v>67868816</v>
      </c>
      <c r="L57" s="19">
        <f t="shared" si="2"/>
        <v>97845503</v>
      </c>
      <c r="M57" s="16">
        <f t="shared" si="1"/>
        <v>291516980</v>
      </c>
    </row>
    <row r="58" spans="1:13" ht="14.25" customHeight="1" x14ac:dyDescent="0.2">
      <c r="A58" s="27" t="s">
        <v>52</v>
      </c>
      <c r="B58" s="15">
        <v>30752983</v>
      </c>
      <c r="C58" s="16"/>
      <c r="D58" s="16"/>
      <c r="E58" s="17"/>
      <c r="F58" s="18">
        <f t="shared" si="3"/>
        <v>30752983</v>
      </c>
      <c r="G58" s="15">
        <v>3292921</v>
      </c>
      <c r="H58" s="16"/>
      <c r="I58" s="16">
        <v>989827</v>
      </c>
      <c r="J58" s="16"/>
      <c r="K58" s="17">
        <v>3833528</v>
      </c>
      <c r="L58" s="19">
        <f t="shared" si="2"/>
        <v>8116276</v>
      </c>
      <c r="M58" s="16">
        <f t="shared" si="1"/>
        <v>38869259</v>
      </c>
    </row>
    <row r="59" spans="1:13" ht="14.25" customHeight="1" x14ac:dyDescent="0.2">
      <c r="A59" s="27" t="s">
        <v>53</v>
      </c>
      <c r="B59" s="15">
        <v>129498133</v>
      </c>
      <c r="C59" s="16"/>
      <c r="D59" s="16"/>
      <c r="E59" s="17">
        <v>7106883</v>
      </c>
      <c r="F59" s="18">
        <f t="shared" si="3"/>
        <v>136605016</v>
      </c>
      <c r="G59" s="15"/>
      <c r="H59" s="16">
        <v>30479637</v>
      </c>
      <c r="I59" s="16">
        <v>5882952</v>
      </c>
      <c r="J59" s="16">
        <v>85820</v>
      </c>
      <c r="K59" s="17">
        <v>13613790</v>
      </c>
      <c r="L59" s="19">
        <f t="shared" si="2"/>
        <v>50062199</v>
      </c>
      <c r="M59" s="16">
        <f t="shared" si="1"/>
        <v>186667215</v>
      </c>
    </row>
    <row r="60" spans="1:13" ht="14.25" customHeight="1" x14ac:dyDescent="0.2">
      <c r="A60" s="27" t="s">
        <v>54</v>
      </c>
      <c r="B60" s="15">
        <v>131471619</v>
      </c>
      <c r="C60" s="16"/>
      <c r="D60" s="16"/>
      <c r="E60" s="17">
        <v>68273951</v>
      </c>
      <c r="F60" s="18">
        <f t="shared" si="3"/>
        <v>199745570</v>
      </c>
      <c r="G60" s="15"/>
      <c r="H60" s="16">
        <v>3733008</v>
      </c>
      <c r="I60" s="16"/>
      <c r="J60" s="16">
        <v>15719711</v>
      </c>
      <c r="K60" s="17">
        <v>66153024</v>
      </c>
      <c r="L60" s="19">
        <f t="shared" si="2"/>
        <v>85605743</v>
      </c>
      <c r="M60" s="16">
        <f t="shared" si="1"/>
        <v>285351313</v>
      </c>
    </row>
    <row r="61" spans="1:13" ht="14.25" customHeight="1" x14ac:dyDescent="0.2">
      <c r="A61" s="27" t="s">
        <v>55</v>
      </c>
      <c r="B61" s="15">
        <v>51059903</v>
      </c>
      <c r="C61" s="16"/>
      <c r="D61" s="16"/>
      <c r="E61" s="17">
        <v>309787</v>
      </c>
      <c r="F61" s="18">
        <f t="shared" si="3"/>
        <v>51369690</v>
      </c>
      <c r="G61" s="15"/>
      <c r="H61" s="16"/>
      <c r="I61" s="16">
        <v>3366251</v>
      </c>
      <c r="J61" s="16"/>
      <c r="K61" s="17">
        <v>2568982</v>
      </c>
      <c r="L61" s="19">
        <f t="shared" si="2"/>
        <v>5935233</v>
      </c>
      <c r="M61" s="16">
        <f t="shared" si="1"/>
        <v>57304923</v>
      </c>
    </row>
    <row r="62" spans="1:13" ht="14.25" customHeight="1" x14ac:dyDescent="0.2">
      <c r="A62" s="27" t="s">
        <v>56</v>
      </c>
      <c r="B62" s="15">
        <v>161286833</v>
      </c>
      <c r="C62" s="16">
        <v>7165786</v>
      </c>
      <c r="D62" s="16">
        <v>2674607</v>
      </c>
      <c r="E62" s="17">
        <v>71903940</v>
      </c>
      <c r="F62" s="18">
        <f t="shared" si="3"/>
        <v>243031166</v>
      </c>
      <c r="G62" s="15"/>
      <c r="H62" s="16"/>
      <c r="I62" s="16"/>
      <c r="J62" s="16">
        <v>29677767</v>
      </c>
      <c r="K62" s="17">
        <v>66903705</v>
      </c>
      <c r="L62" s="19">
        <f t="shared" si="2"/>
        <v>96581472</v>
      </c>
      <c r="M62" s="16">
        <f t="shared" si="1"/>
        <v>339612638</v>
      </c>
    </row>
    <row r="63" spans="1:13" ht="14.25" customHeight="1" x14ac:dyDescent="0.2">
      <c r="A63" s="27" t="s">
        <v>57</v>
      </c>
      <c r="B63" s="15">
        <v>139224851</v>
      </c>
      <c r="C63" s="16"/>
      <c r="D63" s="16"/>
      <c r="E63" s="17">
        <v>8310818</v>
      </c>
      <c r="F63" s="18">
        <f t="shared" si="3"/>
        <v>147535669</v>
      </c>
      <c r="G63" s="15"/>
      <c r="H63" s="16"/>
      <c r="I63" s="16"/>
      <c r="J63" s="16">
        <v>49778549</v>
      </c>
      <c r="K63" s="17">
        <v>62214719</v>
      </c>
      <c r="L63" s="19">
        <f t="shared" si="2"/>
        <v>111993268</v>
      </c>
      <c r="M63" s="16">
        <f t="shared" si="1"/>
        <v>259528937</v>
      </c>
    </row>
    <row r="64" spans="1:13" ht="14.25" customHeight="1" x14ac:dyDescent="0.2">
      <c r="A64" s="27" t="s">
        <v>58</v>
      </c>
      <c r="B64" s="15">
        <v>58539518</v>
      </c>
      <c r="C64" s="16"/>
      <c r="D64" s="16"/>
      <c r="E64" s="17"/>
      <c r="F64" s="18">
        <f t="shared" si="3"/>
        <v>58539518</v>
      </c>
      <c r="G64" s="15"/>
      <c r="H64" s="16"/>
      <c r="I64" s="16">
        <v>3484513</v>
      </c>
      <c r="J64" s="16"/>
      <c r="K64" s="17">
        <v>3873383</v>
      </c>
      <c r="L64" s="19">
        <f t="shared" si="2"/>
        <v>7357896</v>
      </c>
      <c r="M64" s="16">
        <f t="shared" si="1"/>
        <v>65897414</v>
      </c>
    </row>
    <row r="65" spans="1:13" ht="14.25" customHeight="1" x14ac:dyDescent="0.2">
      <c r="A65" s="27" t="s">
        <v>59</v>
      </c>
      <c r="B65" s="15">
        <v>14812548</v>
      </c>
      <c r="C65" s="16"/>
      <c r="D65" s="16"/>
      <c r="E65" s="17">
        <v>677641</v>
      </c>
      <c r="F65" s="18">
        <f t="shared" si="3"/>
        <v>15490189</v>
      </c>
      <c r="G65" s="15"/>
      <c r="H65" s="16"/>
      <c r="I65" s="16"/>
      <c r="J65" s="16"/>
      <c r="K65" s="17">
        <v>1960185</v>
      </c>
      <c r="L65" s="19">
        <f t="shared" si="2"/>
        <v>1960185</v>
      </c>
      <c r="M65" s="16">
        <f t="shared" si="1"/>
        <v>17450374</v>
      </c>
    </row>
    <row r="66" spans="1:13" ht="14.25" customHeight="1" x14ac:dyDescent="0.2">
      <c r="A66" s="27" t="s">
        <v>60</v>
      </c>
      <c r="B66" s="15">
        <v>9370033</v>
      </c>
      <c r="C66" s="16"/>
      <c r="D66" s="16"/>
      <c r="E66" s="17">
        <v>529524</v>
      </c>
      <c r="F66" s="18">
        <f t="shared" si="3"/>
        <v>9899557</v>
      </c>
      <c r="G66" s="15"/>
      <c r="H66" s="16">
        <v>1245295</v>
      </c>
      <c r="I66" s="16"/>
      <c r="J66" s="16"/>
      <c r="K66" s="17">
        <v>1306305</v>
      </c>
      <c r="L66" s="19">
        <f t="shared" si="2"/>
        <v>2551600</v>
      </c>
      <c r="M66" s="16">
        <f t="shared" si="1"/>
        <v>12451157</v>
      </c>
    </row>
    <row r="67" spans="1:13" ht="14.25" customHeight="1" x14ac:dyDescent="0.2">
      <c r="A67" s="27" t="s">
        <v>61</v>
      </c>
      <c r="B67" s="15">
        <v>2264056</v>
      </c>
      <c r="C67" s="16"/>
      <c r="D67" s="16"/>
      <c r="E67" s="17">
        <v>207032</v>
      </c>
      <c r="F67" s="18">
        <f t="shared" si="3"/>
        <v>2471088</v>
      </c>
      <c r="G67" s="15"/>
      <c r="H67" s="16"/>
      <c r="I67" s="16"/>
      <c r="J67" s="16"/>
      <c r="K67" s="17">
        <v>88401</v>
      </c>
      <c r="L67" s="19">
        <f t="shared" si="2"/>
        <v>88401</v>
      </c>
      <c r="M67" s="16">
        <f t="shared" si="1"/>
        <v>2559489</v>
      </c>
    </row>
    <row r="68" spans="1:13" ht="14.25" customHeight="1" x14ac:dyDescent="0.2">
      <c r="A68" s="27" t="s">
        <v>62</v>
      </c>
      <c r="B68" s="15">
        <v>176720146</v>
      </c>
      <c r="C68" s="16"/>
      <c r="D68" s="16">
        <v>27579941</v>
      </c>
      <c r="E68" s="17">
        <v>9426605</v>
      </c>
      <c r="F68" s="18">
        <f t="shared" si="3"/>
        <v>213726692</v>
      </c>
      <c r="G68" s="15"/>
      <c r="H68" s="16">
        <v>31985621</v>
      </c>
      <c r="I68" s="16">
        <v>39539749</v>
      </c>
      <c r="J68" s="16">
        <v>14024102</v>
      </c>
      <c r="K68" s="17">
        <v>131368570</v>
      </c>
      <c r="L68" s="19">
        <f t="shared" si="2"/>
        <v>216918042</v>
      </c>
      <c r="M68" s="16">
        <f t="shared" si="1"/>
        <v>430644734</v>
      </c>
    </row>
    <row r="69" spans="1:13" ht="14.25" customHeight="1" x14ac:dyDescent="0.2">
      <c r="A69" s="27" t="s">
        <v>63</v>
      </c>
      <c r="B69" s="15">
        <v>8862187</v>
      </c>
      <c r="C69" s="16"/>
      <c r="D69" s="16"/>
      <c r="E69" s="17">
        <v>39787</v>
      </c>
      <c r="F69" s="18">
        <f>SUM(B69:E69)</f>
        <v>8901974</v>
      </c>
      <c r="G69" s="15"/>
      <c r="H69" s="16"/>
      <c r="I69" s="16"/>
      <c r="J69" s="16"/>
      <c r="K69" s="17">
        <v>145249</v>
      </c>
      <c r="L69" s="19">
        <f t="shared" si="2"/>
        <v>145249</v>
      </c>
      <c r="M69" s="16">
        <f>SUM(F69,L69)</f>
        <v>9047223</v>
      </c>
    </row>
    <row r="70" spans="1:13" ht="14.25" customHeight="1" x14ac:dyDescent="0.2">
      <c r="A70" s="27" t="s">
        <v>64</v>
      </c>
      <c r="B70" s="15">
        <v>56452759</v>
      </c>
      <c r="C70" s="16"/>
      <c r="D70" s="16"/>
      <c r="E70" s="17">
        <v>569338</v>
      </c>
      <c r="F70" s="18">
        <f>SUM(B70:E70)</f>
        <v>57022097</v>
      </c>
      <c r="G70" s="15"/>
      <c r="H70" s="16">
        <v>517371</v>
      </c>
      <c r="I70" s="16">
        <v>15864244</v>
      </c>
      <c r="J70" s="16"/>
      <c r="K70" s="17">
        <v>1986494</v>
      </c>
      <c r="L70" s="19">
        <f>SUM(G70:K70)</f>
        <v>18368109</v>
      </c>
      <c r="M70" s="16">
        <f>SUM(F70,L70)</f>
        <v>75390206</v>
      </c>
    </row>
    <row r="71" spans="1:13" ht="14.25" customHeight="1" x14ac:dyDescent="0.2">
      <c r="A71" s="27" t="s">
        <v>65</v>
      </c>
      <c r="B71" s="15">
        <v>7674624</v>
      </c>
      <c r="C71" s="16"/>
      <c r="D71" s="16"/>
      <c r="E71" s="17">
        <v>30884</v>
      </c>
      <c r="F71" s="18">
        <f>SUM(B71:E71)</f>
        <v>7705508</v>
      </c>
      <c r="G71" s="15"/>
      <c r="H71" s="16"/>
      <c r="I71" s="16"/>
      <c r="J71" s="16"/>
      <c r="K71" s="17">
        <v>1024874</v>
      </c>
      <c r="L71" s="19">
        <f>SUM(G71:K71)</f>
        <v>1024874</v>
      </c>
      <c r="M71" s="16">
        <f>SUM(F71,L71)</f>
        <v>8730382</v>
      </c>
    </row>
    <row r="72" spans="1:13" ht="1.5" customHeight="1" x14ac:dyDescent="0.2">
      <c r="A72" s="27"/>
      <c r="B72" s="20"/>
      <c r="C72" s="21"/>
      <c r="D72" s="21"/>
      <c r="E72" s="22"/>
      <c r="F72" s="18"/>
      <c r="G72" s="20"/>
      <c r="H72" s="21"/>
      <c r="I72" s="21"/>
      <c r="J72" s="21"/>
      <c r="K72" s="22"/>
      <c r="L72" s="19"/>
      <c r="M72" s="16"/>
    </row>
    <row r="73" spans="1:13" ht="14.25" customHeight="1" x14ac:dyDescent="0.2">
      <c r="A73" s="49" t="s">
        <v>94</v>
      </c>
      <c r="B73" s="50">
        <f>SUM(B6,B8,B11,B16,B18,B19,B23,B24,B25,B26,B27,B28,B29,B30,B32,B34,B36,B37,B38,B42,B43,B44,B51,B58,B65,B66,B67,B69,B71)</f>
        <v>308860342</v>
      </c>
      <c r="C73" s="50">
        <f>SUM(C6,C8,C11,C16,C18,C19,C23,C24,C25,C26,C27,C28,C29,C30,C32,C34,C36,C37,C38,C42,C43,C44,C51,C58,C65,C66,C67,C69,C71)</f>
        <v>0</v>
      </c>
      <c r="D73" s="50">
        <f>SUM(D6,D8,D11,D16,D18,D19,D23,D24,D25,D26,D27,D28,D29,D30,D32,D34,D36,D37,D38,D42,D43,D44,D51,D58,D65,D66,D67,D69,D71)</f>
        <v>733928</v>
      </c>
      <c r="E73" s="51">
        <f>SUM(E6,E8,E11,E16,E18,E19,E23,E24,E25,E26,E27,E28,E29,E30,E32,E34,E36,E37,E38,E42,E43,E44,E51,E58,E65,E66,E67,E69,E71)</f>
        <v>16989276</v>
      </c>
      <c r="F73" s="52">
        <f>SUM(B73:E73)</f>
        <v>326583546</v>
      </c>
      <c r="G73" s="53">
        <f>SUM(G6,G8,G11,G16,G18,G19,G23,G24,G25,G26,G27,G28,G29,G30,G32,G34,G36,G37,G38,G42,G43,G44,G51,G58,G65,G66,G67,G69,G71)</f>
        <v>3292921</v>
      </c>
      <c r="H73" s="54">
        <f>SUM(H6,H8,H11,H16,H18,H19,H23,H24,H25,H26,H27,H28,H29,H30,H32,H34,H36,H37,H38,H42,H43,H44,H51,H58,H65,H66,H67,H69,H71)</f>
        <v>1816711</v>
      </c>
      <c r="I73" s="54">
        <f>SUM(I6,I8,I11,I16,I18,I19,I23,I24,I25,I26,I27,I28,I29,I30,I32,I34,I36,I37,I38,I42,I43,I44,I51,I58,I65,I66,I67,I69,I71)</f>
        <v>6038521</v>
      </c>
      <c r="J73" s="54">
        <f>SUM(J6,J8,J11,J16,J18,J19,J23,J24,J25,J26,J27,J28,J29,J30,J32,J34,J36,J37,J38,J42,J43,J44,J51,J58,J65,J66,J67,J69,J71)</f>
        <v>5413202</v>
      </c>
      <c r="K73" s="51">
        <f>SUM(K6,K8,K11,K16,K18,K19,K23,K24,K25,K26,K27,K28,K29,K30,K32,K34,K36,K37,K38,K42,K43,K44,K51,K58,K65,K66,K67,K69,K71)</f>
        <v>35803809</v>
      </c>
      <c r="L73" s="52">
        <f>SUM(G73:K73)</f>
        <v>52365164</v>
      </c>
      <c r="M73" s="16">
        <f>SUM(F73,L73)</f>
        <v>378948710</v>
      </c>
    </row>
    <row r="74" spans="1:13" s="10" customFormat="1" ht="14.25" customHeight="1" thickBot="1" x14ac:dyDescent="0.3">
      <c r="A74" s="45" t="s">
        <v>70</v>
      </c>
      <c r="B74" s="55">
        <f>SUM(B5:B71)</f>
        <v>7966906576</v>
      </c>
      <c r="C74" s="56">
        <f>SUM(C5:C71)</f>
        <v>188369834</v>
      </c>
      <c r="D74" s="56">
        <f>SUM(D5:D71)</f>
        <v>76361782</v>
      </c>
      <c r="E74" s="57">
        <f>SUM(E5:E71)</f>
        <v>1188615733</v>
      </c>
      <c r="F74" s="58">
        <f>SUM(B74:E74)</f>
        <v>9420253925</v>
      </c>
      <c r="G74" s="55">
        <f>SUM(G5:G71)</f>
        <v>877172161</v>
      </c>
      <c r="H74" s="56">
        <f>SUM(H5:H71)</f>
        <v>917819443</v>
      </c>
      <c r="I74" s="56">
        <f>SUM(I5:I71)</f>
        <v>788995311</v>
      </c>
      <c r="J74" s="56">
        <f>SUM(J5:J71)</f>
        <v>1028907237</v>
      </c>
      <c r="K74" s="57">
        <f>SUM(K5:K71)</f>
        <v>4363509498</v>
      </c>
      <c r="L74" s="59">
        <f>SUM(G74:K74)</f>
        <v>7976403650</v>
      </c>
      <c r="M74" s="60">
        <f>SUM(F74,L74)</f>
        <v>17396657575</v>
      </c>
    </row>
    <row r="76" spans="1:13" ht="16.5" x14ac:dyDescent="0.2">
      <c r="A76" s="2" t="s">
        <v>89</v>
      </c>
    </row>
    <row r="78" spans="1:13" x14ac:dyDescent="0.2">
      <c r="A78" s="12" t="s">
        <v>86</v>
      </c>
    </row>
  </sheetData>
  <mergeCells count="2">
    <mergeCell ref="G3:K3"/>
    <mergeCell ref="B3:E3"/>
  </mergeCells>
  <phoneticPr fontId="0" type="noConversion"/>
  <conditionalFormatting sqref="A74:M74 M73 A4:M72">
    <cfRule type="expression" dxfId="62" priority="2" stopIfTrue="1">
      <formula>MOD(ROW(),3)=1</formula>
    </cfRule>
  </conditionalFormatting>
  <conditionalFormatting sqref="A73:L73">
    <cfRule type="expression" dxfId="61" priority="1" stopIfTrue="1">
      <formula>MOD(ROW(),3)=1</formula>
    </cfRule>
  </conditionalFormatting>
  <pageMargins left="0.7" right="0.7" top="0.75" bottom="0.75" header="0.3" footer="0.3"/>
  <pageSetup scale="58" fitToHeight="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workbookViewId="0">
      <pane ySplit="4" topLeftCell="A59" activePane="bottomLeft" state="frozen"/>
      <selection activeCell="A3" sqref="A3"/>
      <selection pane="bottomLeft" activeCell="C70" sqref="C70"/>
    </sheetView>
  </sheetViews>
  <sheetFormatPr defaultColWidth="11.42578125" defaultRowHeight="14.25" x14ac:dyDescent="0.2"/>
  <cols>
    <col min="1" max="1" width="6.140625" style="89" customWidth="1"/>
    <col min="2" max="2" width="26" style="2" customWidth="1"/>
    <col min="3" max="3" width="17.42578125" style="2" bestFit="1" customWidth="1"/>
    <col min="4" max="4" width="13.140625" style="2" customWidth="1"/>
    <col min="5" max="5" width="13.42578125" style="2" customWidth="1"/>
    <col min="6" max="6" width="14.42578125" style="2" bestFit="1" customWidth="1"/>
    <col min="7" max="7" width="17.42578125" style="2" bestFit="1" customWidth="1"/>
    <col min="8" max="10" width="14" style="2" bestFit="1" customWidth="1"/>
    <col min="11" max="11" width="14.42578125" style="2" bestFit="1" customWidth="1"/>
    <col min="12" max="13" width="15.140625" style="2" bestFit="1" customWidth="1"/>
    <col min="14" max="14" width="2" style="2" customWidth="1"/>
    <col min="15" max="15" width="17.42578125" style="2" bestFit="1" customWidth="1"/>
    <col min="16" max="16" width="15.42578125" style="6" customWidth="1"/>
    <col min="17" max="17" width="6.140625" style="89" customWidth="1"/>
    <col min="18" max="18" width="14" style="89" bestFit="1" customWidth="1"/>
    <col min="19" max="23" width="11.42578125" style="89" customWidth="1"/>
    <col min="24" max="16384" width="11.42578125" style="6"/>
  </cols>
  <sheetData>
    <row r="1" spans="1:23" s="89" customFormat="1" ht="26.25" x14ac:dyDescent="0.2">
      <c r="B1" s="92" t="s">
        <v>111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23" s="89" customFormat="1" ht="19.5" thickBot="1" x14ac:dyDescent="0.25">
      <c r="B2" s="95">
        <v>2017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3" spans="1:23" ht="19.5" thickBot="1" x14ac:dyDescent="0.35">
      <c r="B3" s="62"/>
      <c r="C3" s="197" t="s">
        <v>0</v>
      </c>
      <c r="D3" s="198"/>
      <c r="E3" s="198"/>
      <c r="F3" s="198"/>
      <c r="G3" s="198"/>
      <c r="H3" s="198" t="s">
        <v>71</v>
      </c>
      <c r="I3" s="198"/>
      <c r="J3" s="198"/>
      <c r="K3" s="198"/>
      <c r="L3" s="198"/>
      <c r="M3" s="199"/>
      <c r="N3" s="13"/>
      <c r="O3" s="13"/>
      <c r="P3" s="9"/>
    </row>
    <row r="4" spans="1:23" s="7" customFormat="1" ht="79.5" thickBot="1" x14ac:dyDescent="0.25">
      <c r="A4" s="90"/>
      <c r="B4" s="63" t="s">
        <v>1</v>
      </c>
      <c r="C4" s="64" t="s">
        <v>73</v>
      </c>
      <c r="D4" s="64" t="s">
        <v>74</v>
      </c>
      <c r="E4" s="64" t="s">
        <v>75</v>
      </c>
      <c r="F4" s="64" t="s">
        <v>78</v>
      </c>
      <c r="G4" s="64" t="s">
        <v>79</v>
      </c>
      <c r="H4" s="64" t="s">
        <v>73</v>
      </c>
      <c r="I4" s="64" t="s">
        <v>75</v>
      </c>
      <c r="J4" s="64" t="s">
        <v>78</v>
      </c>
      <c r="K4" s="64" t="s">
        <v>66</v>
      </c>
      <c r="L4" s="64" t="s">
        <v>67</v>
      </c>
      <c r="M4" s="64" t="s">
        <v>80</v>
      </c>
      <c r="N4" s="61"/>
      <c r="O4" s="87" t="s">
        <v>92</v>
      </c>
      <c r="P4" s="88" t="s">
        <v>93</v>
      </c>
      <c r="Q4" s="90"/>
      <c r="R4" s="90"/>
      <c r="S4" s="90"/>
      <c r="T4" s="90"/>
      <c r="U4" s="90"/>
      <c r="V4" s="90"/>
      <c r="W4" s="90"/>
    </row>
    <row r="5" spans="1:23" ht="14.25" customHeight="1" x14ac:dyDescent="0.3">
      <c r="B5" s="65" t="s">
        <v>2</v>
      </c>
      <c r="C5" s="66">
        <f>-'REC Style Analysis'!$P5*'Millage Rates'!B5/1000</f>
        <v>-5605326.4266830003</v>
      </c>
      <c r="D5" s="66">
        <f>-'REC Style Analysis'!$P5*'Millage Rates'!C5/1000</f>
        <v>0</v>
      </c>
      <c r="E5" s="66">
        <f>-'REC Style Analysis'!$P5*'Millage Rates'!D5/1000</f>
        <v>0</v>
      </c>
      <c r="F5" s="66">
        <f>-'REC Style Analysis'!$P5*'Millage Rates'!G5/1000</f>
        <v>-886468.97156670003</v>
      </c>
      <c r="G5" s="67">
        <f t="shared" ref="G5:G36" si="0">SUM(C5:F5)</f>
        <v>-6491795.3982497007</v>
      </c>
      <c r="H5" s="66">
        <f>-'REC Style Analysis'!$P5*'Millage Rates'!I5/1000</f>
        <v>0</v>
      </c>
      <c r="I5" s="66">
        <f>-'REC Style Analysis'!$P5*'Millage Rates'!J5/1000</f>
        <v>0</v>
      </c>
      <c r="J5" s="66">
        <f>-'REC Style Analysis'!$P5*'Millage Rates'!K5/1000</f>
        <v>-204840.18513009997</v>
      </c>
      <c r="K5" s="66">
        <f>-'REC Style Analysis'!$P5*'Millage Rates'!L5/1000</f>
        <v>-1252707.9050785</v>
      </c>
      <c r="L5" s="66">
        <f>-'REC Style Analysis'!$P5*'Millage Rates'!M5/1000</f>
        <v>-1788380.9972376002</v>
      </c>
      <c r="M5" s="67">
        <f t="shared" ref="M5:M68" si="1">SUM(H5:L5)</f>
        <v>-3245929.0874462002</v>
      </c>
      <c r="N5" s="44"/>
      <c r="O5" s="81">
        <f t="shared" ref="O5:O36" si="2">SUM(G5,M5)</f>
        <v>-9737724.4856959004</v>
      </c>
      <c r="P5" s="82">
        <f>O5/'Taxes Levied'!M5</f>
        <v>-4.9687434770364233E-2</v>
      </c>
    </row>
    <row r="6" spans="1:23" ht="14.25" customHeight="1" x14ac:dyDescent="0.3">
      <c r="B6" s="68" t="s">
        <v>3</v>
      </c>
      <c r="C6" s="69">
        <f>-'REC Style Analysis'!$P6*'Millage Rates'!B6/1000</f>
        <v>-328208.06389999995</v>
      </c>
      <c r="D6" s="69">
        <f>-'REC Style Analysis'!$P6*'Millage Rates'!C6/1000</f>
        <v>0</v>
      </c>
      <c r="E6" s="69">
        <f>-'REC Style Analysis'!$P6*'Millage Rates'!D6/1000</f>
        <v>-3117.1359799999996</v>
      </c>
      <c r="F6" s="69">
        <f>-'REC Style Analysis'!$P6*'Millage Rates'!G6/1000</f>
        <v>-53963.712679999997</v>
      </c>
      <c r="G6" s="70">
        <f t="shared" si="0"/>
        <v>-385288.91255999997</v>
      </c>
      <c r="H6" s="69">
        <f>-'REC Style Analysis'!$P6*'Millage Rates'!I6/1000</f>
        <v>0</v>
      </c>
      <c r="I6" s="69">
        <f>-'REC Style Analysis'!$P6*'Millage Rates'!J6/1000</f>
        <v>0</v>
      </c>
      <c r="J6" s="69">
        <f>-'REC Style Analysis'!$P6*'Millage Rates'!K6/1000</f>
        <v>-13395.505640000001</v>
      </c>
      <c r="K6" s="69">
        <f>-'REC Style Analysis'!$P6*'Millage Rates'!L6/1000</f>
        <v>0</v>
      </c>
      <c r="L6" s="69">
        <f>-'REC Style Analysis'!$P6*'Millage Rates'!M6/1000</f>
        <v>-46411.70102</v>
      </c>
      <c r="M6" s="70">
        <f t="shared" si="1"/>
        <v>-59807.206660000003</v>
      </c>
      <c r="N6" s="43"/>
      <c r="O6" s="83">
        <f t="shared" si="2"/>
        <v>-445096.11921999999</v>
      </c>
      <c r="P6" s="84">
        <f>O6/'Taxes Levied'!M6</f>
        <v>-5.6162307989413483E-2</v>
      </c>
      <c r="R6" s="91"/>
    </row>
    <row r="7" spans="1:23" ht="14.25" customHeight="1" x14ac:dyDescent="0.3">
      <c r="B7" s="71" t="s">
        <v>4</v>
      </c>
      <c r="C7" s="69">
        <f>-'REC Style Analysis'!$P7*'Millage Rates'!B7/1000</f>
        <v>-2172084.7221000004</v>
      </c>
      <c r="D7" s="69">
        <f>-'REC Style Analysis'!$P7*'Millage Rates'!C7/1000</f>
        <v>0</v>
      </c>
      <c r="E7" s="69">
        <f>-'REC Style Analysis'!$P7*'Millage Rates'!D7/1000</f>
        <v>0</v>
      </c>
      <c r="F7" s="69">
        <f>-'REC Style Analysis'!$P7*'Millage Rates'!G7/1000</f>
        <v>-17096.408780400001</v>
      </c>
      <c r="G7" s="70">
        <f t="shared" si="0"/>
        <v>-2189181.1308804005</v>
      </c>
      <c r="H7" s="69">
        <f>-'REC Style Analysis'!$P7*'Millage Rates'!I7/1000</f>
        <v>-43114.713946199998</v>
      </c>
      <c r="I7" s="69">
        <f>-'REC Style Analysis'!$P7*'Millage Rates'!J7/1000</f>
        <v>-247150.54332540001</v>
      </c>
      <c r="J7" s="69">
        <f>-'REC Style Analysis'!$P7*'Millage Rates'!K7/1000</f>
        <v>-70160.672098800002</v>
      </c>
      <c r="K7" s="69">
        <f>-'REC Style Analysis'!$P7*'Millage Rates'!L7/1000</f>
        <v>0</v>
      </c>
      <c r="L7" s="69">
        <f>-'REC Style Analysis'!$P7*'Millage Rates'!M7/1000</f>
        <v>-518824.62383579998</v>
      </c>
      <c r="M7" s="70">
        <f t="shared" si="1"/>
        <v>-879250.55320620001</v>
      </c>
      <c r="N7" s="43"/>
      <c r="O7" s="83">
        <f t="shared" si="2"/>
        <v>-3068431.6840866003</v>
      </c>
      <c r="P7" s="84">
        <f>O7/'Taxes Levied'!M7</f>
        <v>-3.0875233849373605E-2</v>
      </c>
    </row>
    <row r="8" spans="1:23" ht="14.25" customHeight="1" x14ac:dyDescent="0.3">
      <c r="B8" s="68" t="s">
        <v>5</v>
      </c>
      <c r="C8" s="69">
        <f>-'REC Style Analysis'!$P8*'Millage Rates'!B8/1000</f>
        <v>-297543.0584256</v>
      </c>
      <c r="D8" s="69">
        <f>-'REC Style Analysis'!$P8*'Millage Rates'!C8/1000</f>
        <v>0</v>
      </c>
      <c r="E8" s="69">
        <f>-'REC Style Analysis'!$P8*'Millage Rates'!D8/1000</f>
        <v>0</v>
      </c>
      <c r="F8" s="69">
        <f>-'REC Style Analysis'!$P8*'Millage Rates'!G8/1000</f>
        <v>0</v>
      </c>
      <c r="G8" s="70">
        <f t="shared" si="0"/>
        <v>-297543.0584256</v>
      </c>
      <c r="H8" s="69">
        <f>-'REC Style Analysis'!$P8*'Millage Rates'!I8/1000</f>
        <v>0</v>
      </c>
      <c r="I8" s="69">
        <f>-'REC Style Analysis'!$P8*'Millage Rates'!J8/1000</f>
        <v>0</v>
      </c>
      <c r="J8" s="69">
        <f>-'REC Style Analysis'!$P8*'Millage Rates'!K8/1000</f>
        <v>-13217.3862558</v>
      </c>
      <c r="K8" s="69">
        <f>-'REC Style Analysis'!$P8*'Millage Rates'!L8/1000</f>
        <v>0</v>
      </c>
      <c r="L8" s="69">
        <f>-'REC Style Analysis'!$P8*'Millage Rates'!M8/1000</f>
        <v>-31490.496238799995</v>
      </c>
      <c r="M8" s="70">
        <f t="shared" si="1"/>
        <v>-44707.882494599995</v>
      </c>
      <c r="N8" s="43"/>
      <c r="O8" s="83">
        <f t="shared" si="2"/>
        <v>-342250.94092019997</v>
      </c>
      <c r="P8" s="84">
        <f>O8/'Taxes Levied'!M8</f>
        <v>-3.7298331112171595E-2</v>
      </c>
    </row>
    <row r="9" spans="1:23" ht="14.25" customHeight="1" x14ac:dyDescent="0.3">
      <c r="B9" s="71" t="s">
        <v>6</v>
      </c>
      <c r="C9" s="69">
        <f>-'REC Style Analysis'!$P9*'Millage Rates'!B9/1000</f>
        <v>-7372297.4514644006</v>
      </c>
      <c r="D9" s="69">
        <f>-'REC Style Analysis'!$P9*'Millage Rates'!C9/1000</f>
        <v>0</v>
      </c>
      <c r="E9" s="69">
        <f>-'REC Style Analysis'!$P9*'Millage Rates'!D9/1000</f>
        <v>-1506698.8236507999</v>
      </c>
      <c r="F9" s="69">
        <f>-'REC Style Analysis'!$P9*'Millage Rates'!G9/1000</f>
        <v>-541546.45394200005</v>
      </c>
      <c r="G9" s="70">
        <f t="shared" si="0"/>
        <v>-9420542.7290572021</v>
      </c>
      <c r="H9" s="69">
        <f>-'REC Style Analysis'!$P9*'Millage Rates'!I9/1000</f>
        <v>0</v>
      </c>
      <c r="I9" s="69">
        <f>-'REC Style Analysis'!$P9*'Millage Rates'!J9/1000</f>
        <v>-936765.53530560003</v>
      </c>
      <c r="J9" s="69">
        <f>-'REC Style Analysis'!$P9*'Millage Rates'!K9/1000</f>
        <v>-100705.6744304</v>
      </c>
      <c r="K9" s="69">
        <f>-'REC Style Analysis'!$P9*'Millage Rates'!L9/1000</f>
        <v>-1982009.3306520001</v>
      </c>
      <c r="L9" s="69">
        <f>-'REC Style Analysis'!$P9*'Millage Rates'!M9/1000</f>
        <v>-6209451.0564476</v>
      </c>
      <c r="M9" s="70">
        <f t="shared" si="1"/>
        <v>-9228931.5968356002</v>
      </c>
      <c r="N9" s="43"/>
      <c r="O9" s="83">
        <f t="shared" si="2"/>
        <v>-18649474.325892802</v>
      </c>
      <c r="P9" s="84">
        <f>O9/'Taxes Levied'!M9</f>
        <v>-5.2820469912961514E-2</v>
      </c>
    </row>
    <row r="10" spans="1:23" ht="14.25" customHeight="1" x14ac:dyDescent="0.3">
      <c r="B10" s="71" t="s">
        <v>7</v>
      </c>
      <c r="C10" s="69">
        <f>-'REC Style Analysis'!$P10*'Millage Rates'!B10/1000</f>
        <v>-31923092.566386003</v>
      </c>
      <c r="D10" s="69">
        <f>-'REC Style Analysis'!$P10*'Millage Rates'!C10/1000</f>
        <v>-1298630.046024</v>
      </c>
      <c r="E10" s="69">
        <f>-'REC Style Analysis'!$P10*'Millage Rates'!D10/1000</f>
        <v>0</v>
      </c>
      <c r="F10" s="69">
        <f>-'REC Style Analysis'!$P10*'Millage Rates'!G10/1000</f>
        <v>-4986481.5260010008</v>
      </c>
      <c r="G10" s="70">
        <f t="shared" si="0"/>
        <v>-38208204.138411</v>
      </c>
      <c r="H10" s="69">
        <f>-'REC Style Analysis'!$P10*'Millage Rates'!I10/1000</f>
        <v>0</v>
      </c>
      <c r="I10" s="69">
        <f>-'REC Style Analysis'!$P10*'Millage Rates'!J10/1000</f>
        <v>-56844.365733000006</v>
      </c>
      <c r="J10" s="69">
        <f>-'REC Style Analysis'!$P10*'Millage Rates'!K10/1000</f>
        <v>-5959868.036129999</v>
      </c>
      <c r="K10" s="69">
        <f>-'REC Style Analysis'!$P10*'Millage Rates'!L10/1000</f>
        <v>-132441.511914</v>
      </c>
      <c r="L10" s="69">
        <f>-'REC Style Analysis'!$P10*'Millage Rates'!M10/1000</f>
        <v>-32832602.418113999</v>
      </c>
      <c r="M10" s="70">
        <f t="shared" si="1"/>
        <v>-38981756.331891</v>
      </c>
      <c r="N10" s="43"/>
      <c r="O10" s="83">
        <f t="shared" si="2"/>
        <v>-77189960.470302001</v>
      </c>
      <c r="P10" s="84">
        <f>O10/'Taxes Levied'!M10</f>
        <v>-3.5974495156844775E-2</v>
      </c>
    </row>
    <row r="11" spans="1:23" ht="14.25" customHeight="1" x14ac:dyDescent="0.3">
      <c r="B11" s="68" t="s">
        <v>8</v>
      </c>
      <c r="C11" s="69">
        <f>-'REC Style Analysis'!$P11*'Millage Rates'!B11/1000</f>
        <v>-108838.0359</v>
      </c>
      <c r="D11" s="69">
        <f>-'REC Style Analysis'!$P11*'Millage Rates'!C11/1000</f>
        <v>0</v>
      </c>
      <c r="E11" s="69">
        <f>-'REC Style Analysis'!$P11*'Millage Rates'!D11/1000</f>
        <v>0</v>
      </c>
      <c r="F11" s="69">
        <f>-'REC Style Analysis'!$P11*'Millage Rates'!G11/1000</f>
        <v>-402.37092060000003</v>
      </c>
      <c r="G11" s="70">
        <f t="shared" si="0"/>
        <v>-109240.40682060001</v>
      </c>
      <c r="H11" s="69">
        <f>-'REC Style Analysis'!$P11*'Millage Rates'!I11/1000</f>
        <v>0</v>
      </c>
      <c r="I11" s="69">
        <f>-'REC Style Analysis'!$P11*'Millage Rates'!J11/1000</f>
        <v>0</v>
      </c>
      <c r="J11" s="69">
        <f>-'REC Style Analysis'!$P11*'Millage Rates'!K11/1000</f>
        <v>0</v>
      </c>
      <c r="K11" s="69">
        <f>-'REC Style Analysis'!$P11*'Millage Rates'!L11/1000</f>
        <v>0</v>
      </c>
      <c r="L11" s="69">
        <f>-'REC Style Analysis'!$P11*'Millage Rates'!M11/1000</f>
        <v>-2545.0510415000003</v>
      </c>
      <c r="M11" s="70">
        <f t="shared" si="1"/>
        <v>-2545.0510415000003</v>
      </c>
      <c r="N11" s="43"/>
      <c r="O11" s="83">
        <f t="shared" si="2"/>
        <v>-111785.45786210001</v>
      </c>
      <c r="P11" s="84">
        <f>O11/'Taxes Levied'!M11</f>
        <v>-2.6989916062537835E-2</v>
      </c>
    </row>
    <row r="12" spans="1:23" ht="14.25" customHeight="1" x14ac:dyDescent="0.3">
      <c r="B12" s="71" t="s">
        <v>9</v>
      </c>
      <c r="C12" s="69">
        <f>-'REC Style Analysis'!$P12*'Millage Rates'!B12/1000</f>
        <v>-3956397.9524335</v>
      </c>
      <c r="D12" s="69">
        <f>-'REC Style Analysis'!$P12*'Millage Rates'!C12/1000</f>
        <v>-125585.981</v>
      </c>
      <c r="E12" s="69">
        <f>-'REC Style Analysis'!$P12*'Millage Rates'!D12/1000</f>
        <v>0</v>
      </c>
      <c r="F12" s="69">
        <f>-'REC Style Analysis'!$P12*'Millage Rates'!G12/1000</f>
        <v>-24740.438256999998</v>
      </c>
      <c r="G12" s="70">
        <f t="shared" si="0"/>
        <v>-4106724.3716905001</v>
      </c>
      <c r="H12" s="69">
        <f>-'REC Style Analysis'!$P12*'Millage Rates'!I12/1000</f>
        <v>0</v>
      </c>
      <c r="I12" s="69">
        <f>-'REC Style Analysis'!$P12*'Millage Rates'!J12/1000</f>
        <v>0</v>
      </c>
      <c r="J12" s="69">
        <f>-'REC Style Analysis'!$P12*'Millage Rates'!K12/1000</f>
        <v>-242380.94333000001</v>
      </c>
      <c r="K12" s="69">
        <f>-'REC Style Analysis'!$P12*'Millage Rates'!L12/1000</f>
        <v>-1556575.4415044999</v>
      </c>
      <c r="L12" s="69">
        <f>-'REC Style Analysis'!$P12*'Millage Rates'!M12/1000</f>
        <v>-384795.44578399998</v>
      </c>
      <c r="M12" s="70">
        <f t="shared" si="1"/>
        <v>-2183751.8306184998</v>
      </c>
      <c r="N12" s="43"/>
      <c r="O12" s="83">
        <f t="shared" si="2"/>
        <v>-6290476.2023089994</v>
      </c>
      <c r="P12" s="84">
        <f>O12/'Taxes Levied'!M12</f>
        <v>-4.4825939674817197E-2</v>
      </c>
    </row>
    <row r="13" spans="1:23" ht="14.25" customHeight="1" x14ac:dyDescent="0.3">
      <c r="B13" s="71" t="s">
        <v>10</v>
      </c>
      <c r="C13" s="69">
        <f>-'REC Style Analysis'!$P13*'Millage Rates'!B13/1000</f>
        <v>-2531752.1334661003</v>
      </c>
      <c r="D13" s="69">
        <f>-'REC Style Analysis'!$P13*'Millage Rates'!C13/1000</f>
        <v>0</v>
      </c>
      <c r="E13" s="69">
        <f>-'REC Style Analysis'!$P13*'Millage Rates'!D13/1000</f>
        <v>-115090.62945269998</v>
      </c>
      <c r="F13" s="69">
        <f>-'REC Style Analysis'!$P13*'Millage Rates'!G13/1000</f>
        <v>-269166.35361049999</v>
      </c>
      <c r="G13" s="70">
        <f t="shared" si="0"/>
        <v>-2916009.1165292999</v>
      </c>
      <c r="H13" s="69">
        <f>-'REC Style Analysis'!$P13*'Millage Rates'!I13/1000</f>
        <v>0</v>
      </c>
      <c r="I13" s="69">
        <f>-'REC Style Analysis'!$P13*'Millage Rates'!J13/1000</f>
        <v>0</v>
      </c>
      <c r="J13" s="69">
        <f>-'REC Style Analysis'!$P13*'Millage Rates'!K13/1000</f>
        <v>-25656.266931700004</v>
      </c>
      <c r="K13" s="69">
        <f>-'REC Style Analysis'!$P13*'Millage Rates'!L13/1000</f>
        <v>-204939.35967650003</v>
      </c>
      <c r="L13" s="69">
        <f>-'REC Style Analysis'!$P13*'Millage Rates'!M13/1000</f>
        <v>-219165.98413930001</v>
      </c>
      <c r="M13" s="70">
        <f t="shared" si="1"/>
        <v>-449761.61074750003</v>
      </c>
      <c r="N13" s="43"/>
      <c r="O13" s="83">
        <f t="shared" si="2"/>
        <v>-3365770.7272767997</v>
      </c>
      <c r="P13" s="84">
        <f>O13/'Taxes Levied'!M13</f>
        <v>-4.1493894881491598E-2</v>
      </c>
    </row>
    <row r="14" spans="1:23" ht="14.25" customHeight="1" x14ac:dyDescent="0.3">
      <c r="B14" s="71" t="s">
        <v>11</v>
      </c>
      <c r="C14" s="69">
        <f>-'REC Style Analysis'!$P14*'Millage Rates'!B14/1000</f>
        <v>-3475277.7142731994</v>
      </c>
      <c r="D14" s="69">
        <f>-'REC Style Analysis'!$P14*'Millage Rates'!C14/1000</f>
        <v>0</v>
      </c>
      <c r="E14" s="69">
        <f>-'REC Style Analysis'!$P14*'Millage Rates'!D14/1000</f>
        <v>0</v>
      </c>
      <c r="F14" s="69">
        <f>-'REC Style Analysis'!$P14*'Millage Rates'!G14/1000</f>
        <v>-191525.649118</v>
      </c>
      <c r="G14" s="70">
        <f t="shared" si="0"/>
        <v>-3666803.3633911996</v>
      </c>
      <c r="H14" s="69">
        <f>-'REC Style Analysis'!$P14*'Millage Rates'!I14/1000</f>
        <v>0</v>
      </c>
      <c r="I14" s="69">
        <f>-'REC Style Analysis'!$P14*'Millage Rates'!J14/1000</f>
        <v>0</v>
      </c>
      <c r="J14" s="69">
        <f>-'REC Style Analysis'!$P14*'Millage Rates'!K14/1000</f>
        <v>0</v>
      </c>
      <c r="K14" s="69">
        <f>-'REC Style Analysis'!$P14*'Millage Rates'!L14/1000</f>
        <v>-1736609.8631812001</v>
      </c>
      <c r="L14" s="69">
        <f>-'REC Style Analysis'!$P14*'Millage Rates'!M14/1000</f>
        <v>-333526.81496319995</v>
      </c>
      <c r="M14" s="70">
        <f t="shared" si="1"/>
        <v>-2070136.6781444</v>
      </c>
      <c r="N14" s="43"/>
      <c r="O14" s="83">
        <f t="shared" si="2"/>
        <v>-5736940.0415355992</v>
      </c>
      <c r="P14" s="84">
        <f>O14/'Taxes Levied'!M14</f>
        <v>-7.1337808428086222E-2</v>
      </c>
    </row>
    <row r="15" spans="1:23" ht="14.25" customHeight="1" x14ac:dyDescent="0.3">
      <c r="B15" s="71" t="s">
        <v>12</v>
      </c>
      <c r="C15" s="69">
        <f>-'REC Style Analysis'!$P15*'Millage Rates'!B15/1000</f>
        <v>-6033470.6152979992</v>
      </c>
      <c r="D15" s="69">
        <f>-'REC Style Analysis'!$P15*'Millage Rates'!C15/1000</f>
        <v>0</v>
      </c>
      <c r="E15" s="69">
        <f>-'REC Style Analysis'!$P15*'Millage Rates'!D15/1000</f>
        <v>-49594.806853199996</v>
      </c>
      <c r="F15" s="69">
        <f>-'REC Style Analysis'!$P15*'Millage Rates'!G15/1000</f>
        <v>-456170.66371800005</v>
      </c>
      <c r="G15" s="70">
        <f t="shared" si="0"/>
        <v>-6539236.0858691996</v>
      </c>
      <c r="H15" s="69">
        <f>-'REC Style Analysis'!$P15*'Millage Rates'!I15/1000</f>
        <v>0</v>
      </c>
      <c r="I15" s="69">
        <f>-'REC Style Analysis'!$P15*'Millage Rates'!J15/1000</f>
        <v>0</v>
      </c>
      <c r="J15" s="69">
        <f>-'REC Style Analysis'!$P15*'Millage Rates'!K15/1000</f>
        <v>-1429278.3244656001</v>
      </c>
      <c r="K15" s="69">
        <f>-'REC Style Analysis'!$P15*'Millage Rates'!L15/1000</f>
        <v>-1031165.7452207999</v>
      </c>
      <c r="L15" s="69">
        <f>-'REC Style Analysis'!$P15*'Millage Rates'!M15/1000</f>
        <v>-965659.97644200001</v>
      </c>
      <c r="M15" s="70">
        <f t="shared" si="1"/>
        <v>-3426104.0461283997</v>
      </c>
      <c r="N15" s="43"/>
      <c r="O15" s="83">
        <f t="shared" si="2"/>
        <v>-9965340.1319976002</v>
      </c>
      <c r="P15" s="84">
        <f>O15/'Taxes Levied'!M15</f>
        <v>-2.1963089190719636E-2</v>
      </c>
    </row>
    <row r="16" spans="1:23" ht="14.25" customHeight="1" x14ac:dyDescent="0.3">
      <c r="B16" s="68" t="s">
        <v>13</v>
      </c>
      <c r="C16" s="69">
        <f>-'REC Style Analysis'!$P16*'Millage Rates'!B16/1000</f>
        <v>-791810.8107700001</v>
      </c>
      <c r="D16" s="69">
        <f>-'REC Style Analysis'!$P16*'Millage Rates'!C16/1000</f>
        <v>0</v>
      </c>
      <c r="E16" s="69">
        <f>-'REC Style Analysis'!$P16*'Millage Rates'!D16/1000</f>
        <v>0</v>
      </c>
      <c r="F16" s="69">
        <f>-'REC Style Analysis'!$P16*'Millage Rates'!G16/1000</f>
        <v>-135472.26011339997</v>
      </c>
      <c r="G16" s="70">
        <f t="shared" si="0"/>
        <v>-927283.07088340004</v>
      </c>
      <c r="H16" s="69">
        <f>-'REC Style Analysis'!$P16*'Millage Rates'!I16/1000</f>
        <v>0</v>
      </c>
      <c r="I16" s="69">
        <f>-'REC Style Analysis'!$P16*'Millage Rates'!J16/1000</f>
        <v>0</v>
      </c>
      <c r="J16" s="69">
        <f>-'REC Style Analysis'!$P16*'Millage Rates'!K16/1000</f>
        <v>0</v>
      </c>
      <c r="K16" s="69">
        <f>-'REC Style Analysis'!$P16*'Millage Rates'!L16/1000</f>
        <v>0</v>
      </c>
      <c r="L16" s="69">
        <f>-'REC Style Analysis'!$P16*'Millage Rates'!M16/1000</f>
        <v>-149777.21399980001</v>
      </c>
      <c r="M16" s="70">
        <f t="shared" si="1"/>
        <v>-149777.21399980001</v>
      </c>
      <c r="N16" s="43"/>
      <c r="O16" s="83">
        <f t="shared" si="2"/>
        <v>-1077060.2848832</v>
      </c>
      <c r="P16" s="84">
        <f>O16/'Taxes Levied'!M16</f>
        <v>-4.2057786150634671E-2</v>
      </c>
    </row>
    <row r="17" spans="2:16" ht="14.25" customHeight="1" x14ac:dyDescent="0.3">
      <c r="B17" s="71" t="s">
        <v>85</v>
      </c>
      <c r="C17" s="69">
        <f>-'REC Style Analysis'!$P17*'Millage Rates'!B17/1000</f>
        <v>-28723565.873821702</v>
      </c>
      <c r="D17" s="69">
        <f>-'REC Style Analysis'!$P17*'Millage Rates'!C17/1000</f>
        <v>-2461896.8372000004</v>
      </c>
      <c r="E17" s="69">
        <f>-'REC Style Analysis'!$P17*'Millage Rates'!D17/1000</f>
        <v>0</v>
      </c>
      <c r="F17" s="69">
        <f>-'REC Style Analysis'!$P17*'Millage Rates'!G17/1000</f>
        <v>-5309696.0036311001</v>
      </c>
      <c r="G17" s="70">
        <f t="shared" si="0"/>
        <v>-36495158.714652807</v>
      </c>
      <c r="H17" s="69">
        <f>-'REC Style Analysis'!$P17*'Millage Rates'!I17/1000</f>
        <v>-3156767.2194997002</v>
      </c>
      <c r="I17" s="69">
        <f>-'REC Style Analysis'!$P17*'Millage Rates'!J17/1000</f>
        <v>-9998378.5300785005</v>
      </c>
      <c r="J17" s="69">
        <f>-'REC Style Analysis'!$P17*'Millage Rates'!K17/1000</f>
        <v>-189566.0564644</v>
      </c>
      <c r="K17" s="69">
        <f>-'REC Style Analysis'!$P17*'Millage Rates'!L17/1000</f>
        <v>0</v>
      </c>
      <c r="L17" s="69">
        <f>-'REC Style Analysis'!$P17*'Millage Rates'!M17/1000</f>
        <v>-24661436.0924417</v>
      </c>
      <c r="M17" s="70">
        <f t="shared" si="1"/>
        <v>-38006147.898484305</v>
      </c>
      <c r="N17" s="43"/>
      <c r="O17" s="83">
        <f t="shared" si="2"/>
        <v>-74501306.613137111</v>
      </c>
      <c r="P17" s="84">
        <f>O17/'Taxes Levied'!M17</f>
        <v>-2.4566128929483146E-2</v>
      </c>
    </row>
    <row r="18" spans="2:16" ht="14.25" customHeight="1" x14ac:dyDescent="0.3">
      <c r="B18" s="68" t="s">
        <v>14</v>
      </c>
      <c r="C18" s="69">
        <f>-'REC Style Analysis'!$P18*'Millage Rates'!B18/1000</f>
        <v>-242448.704042</v>
      </c>
      <c r="D18" s="69">
        <f>-'REC Style Analysis'!$P18*'Millage Rates'!C18/1000</f>
        <v>0</v>
      </c>
      <c r="E18" s="69">
        <f>-'REC Style Analysis'!$P18*'Millage Rates'!D18/1000</f>
        <v>0</v>
      </c>
      <c r="F18" s="69">
        <f>-'REC Style Analysis'!$P18*'Millage Rates'!G18/1000</f>
        <v>-9454.5303468999991</v>
      </c>
      <c r="G18" s="70">
        <f t="shared" si="0"/>
        <v>-251903.23438889999</v>
      </c>
      <c r="H18" s="69">
        <f>-'REC Style Analysis'!$P18*'Millage Rates'!I18/1000</f>
        <v>0</v>
      </c>
      <c r="I18" s="69">
        <f>-'REC Style Analysis'!$P18*'Millage Rates'!J18/1000</f>
        <v>0</v>
      </c>
      <c r="J18" s="69">
        <f>-'REC Style Analysis'!$P18*'Millage Rates'!K18/1000</f>
        <v>0</v>
      </c>
      <c r="K18" s="69">
        <f>-'REC Style Analysis'!$P18*'Millage Rates'!L18/1000</f>
        <v>-37840.923993199998</v>
      </c>
      <c r="L18" s="69">
        <f>-'REC Style Analysis'!$P18*'Millage Rates'!M18/1000</f>
        <v>-31593.010058800002</v>
      </c>
      <c r="M18" s="70">
        <f t="shared" si="1"/>
        <v>-69433.934051999997</v>
      </c>
      <c r="N18" s="43"/>
      <c r="O18" s="83">
        <f t="shared" si="2"/>
        <v>-321337.16844089999</v>
      </c>
      <c r="P18" s="84">
        <f>O18/'Taxes Levied'!M18</f>
        <v>-1.9753736251111827E-2</v>
      </c>
    </row>
    <row r="19" spans="2:16" ht="14.25" customHeight="1" x14ac:dyDescent="0.3">
      <c r="B19" s="68" t="s">
        <v>15</v>
      </c>
      <c r="C19" s="69">
        <f>-'REC Style Analysis'!$P19*'Millage Rates'!B19/1000</f>
        <v>-60334.82</v>
      </c>
      <c r="D19" s="69">
        <f>-'REC Style Analysis'!$P19*'Millage Rates'!C19/1000</f>
        <v>0</v>
      </c>
      <c r="E19" s="69">
        <f>-'REC Style Analysis'!$P19*'Millage Rates'!D19/1000</f>
        <v>0</v>
      </c>
      <c r="F19" s="69">
        <f>-'REC Style Analysis'!$P19*'Millage Rates'!G19/1000</f>
        <v>-2469.5041826000001</v>
      </c>
      <c r="G19" s="70">
        <f t="shared" si="0"/>
        <v>-62804.324182600001</v>
      </c>
      <c r="H19" s="69">
        <f>-'REC Style Analysis'!$P19*'Millage Rates'!I19/1000</f>
        <v>0</v>
      </c>
      <c r="I19" s="69">
        <f>-'REC Style Analysis'!$P19*'Millage Rates'!J19/1000</f>
        <v>0</v>
      </c>
      <c r="J19" s="69">
        <f>-'REC Style Analysis'!$P19*'Millage Rates'!K19/1000</f>
        <v>0</v>
      </c>
      <c r="K19" s="69">
        <f>-'REC Style Analysis'!$P19*'Millage Rates'!L19/1000</f>
        <v>-18100.446</v>
      </c>
      <c r="L19" s="69">
        <f>-'REC Style Analysis'!$P19*'Millage Rates'!M19/1000</f>
        <v>-3674.9938861999999</v>
      </c>
      <c r="M19" s="70">
        <f t="shared" si="1"/>
        <v>-21775.439886200002</v>
      </c>
      <c r="N19" s="43"/>
      <c r="O19" s="83">
        <f t="shared" si="2"/>
        <v>-84579.764068799996</v>
      </c>
      <c r="P19" s="84">
        <f>O19/'Taxes Levied'!M19</f>
        <v>-1.1993900658914805E-2</v>
      </c>
    </row>
    <row r="20" spans="2:16" ht="14.25" customHeight="1" x14ac:dyDescent="0.3">
      <c r="B20" s="71" t="s">
        <v>16</v>
      </c>
      <c r="C20" s="69">
        <f>-'REC Style Analysis'!$P20*'Millage Rates'!B20/1000</f>
        <v>0</v>
      </c>
      <c r="D20" s="69">
        <f>-'REC Style Analysis'!$P20*'Millage Rates'!C20/1000</f>
        <v>0</v>
      </c>
      <c r="E20" s="69">
        <f>-'REC Style Analysis'!$P20*'Millage Rates'!D20/1000</f>
        <v>0</v>
      </c>
      <c r="F20" s="69">
        <f>-'REC Style Analysis'!$P20*'Millage Rates'!G20/1000</f>
        <v>-756938.94206449995</v>
      </c>
      <c r="G20" s="70">
        <f t="shared" si="0"/>
        <v>-756938.94206449995</v>
      </c>
      <c r="H20" s="69">
        <f>-'REC Style Analysis'!$P20*'Millage Rates'!I20/1000</f>
        <v>-26264246.1560583</v>
      </c>
      <c r="I20" s="69">
        <f>-'REC Style Analysis'!$P20*'Millage Rates'!J20/1000</f>
        <v>0</v>
      </c>
      <c r="J20" s="69">
        <f>-'REC Style Analysis'!$P20*'Millage Rates'!K20/1000</f>
        <v>0</v>
      </c>
      <c r="K20" s="69">
        <f>-'REC Style Analysis'!$P20*'Millage Rates'!L20/1000</f>
        <v>0</v>
      </c>
      <c r="L20" s="69">
        <f>-'REC Style Analysis'!$P20*'Millage Rates'!M20/1000</f>
        <v>-826374.21475309995</v>
      </c>
      <c r="M20" s="70">
        <f t="shared" si="1"/>
        <v>-27090620.370811399</v>
      </c>
      <c r="N20" s="43"/>
      <c r="O20" s="83">
        <f t="shared" si="2"/>
        <v>-27847559.3128759</v>
      </c>
      <c r="P20" s="84">
        <f>O20/'Taxes Levied'!M20</f>
        <v>-4.2648994610196868E-2</v>
      </c>
    </row>
    <row r="21" spans="2:16" ht="14.25" customHeight="1" x14ac:dyDescent="0.3">
      <c r="B21" s="71" t="s">
        <v>17</v>
      </c>
      <c r="C21" s="69">
        <f>-'REC Style Analysis'!$P21*'Millage Rates'!B21/1000</f>
        <v>-3965129.0932769999</v>
      </c>
      <c r="D21" s="69">
        <f>-'REC Style Analysis'!$P21*'Millage Rates'!C21/1000</f>
        <v>0</v>
      </c>
      <c r="E21" s="69">
        <f>-'REC Style Analysis'!$P21*'Millage Rates'!D21/1000</f>
        <v>0</v>
      </c>
      <c r="F21" s="69">
        <f>-'REC Style Analysis'!$P21*'Millage Rates'!G21/1000</f>
        <v>-21933.6091308</v>
      </c>
      <c r="G21" s="70">
        <f t="shared" si="0"/>
        <v>-3987062.7024077997</v>
      </c>
      <c r="H21" s="69">
        <f>-'REC Style Analysis'!$P21*'Millage Rates'!I21/1000</f>
        <v>0</v>
      </c>
      <c r="I21" s="69">
        <f>-'REC Style Analysis'!$P21*'Millage Rates'!J21/1000</f>
        <v>0</v>
      </c>
      <c r="J21" s="69">
        <f>-'REC Style Analysis'!$P21*'Millage Rates'!K21/1000</f>
        <v>0</v>
      </c>
      <c r="K21" s="69">
        <f>-'REC Style Analysis'!$P21*'Millage Rates'!L21/1000</f>
        <v>-502135.82215020002</v>
      </c>
      <c r="L21" s="69">
        <f>-'REC Style Analysis'!$P21*'Millage Rates'!M21/1000</f>
        <v>-571172.75580779999</v>
      </c>
      <c r="M21" s="70">
        <f t="shared" si="1"/>
        <v>-1073308.5779579999</v>
      </c>
      <c r="N21" s="43"/>
      <c r="O21" s="83">
        <f t="shared" si="2"/>
        <v>-5060371.2803657996</v>
      </c>
      <c r="P21" s="84">
        <f>O21/'Taxes Levied'!M21</f>
        <v>-3.89489598505618E-2</v>
      </c>
    </row>
    <row r="22" spans="2:16" ht="14.25" customHeight="1" x14ac:dyDescent="0.3">
      <c r="B22" s="71" t="s">
        <v>18</v>
      </c>
      <c r="C22" s="69">
        <f>-'REC Style Analysis'!$P22*'Millage Rates'!B22/1000</f>
        <v>-3566049.3533063997</v>
      </c>
      <c r="D22" s="69">
        <f>-'REC Style Analysis'!$P22*'Millage Rates'!C22/1000</f>
        <v>-226263.80387999999</v>
      </c>
      <c r="E22" s="69">
        <f>-'REC Style Analysis'!$P22*'Millage Rates'!D22/1000</f>
        <v>0</v>
      </c>
      <c r="F22" s="69">
        <f>-'REC Style Analysis'!$P22*'Millage Rates'!G22/1000</f>
        <v>-140810.77503600001</v>
      </c>
      <c r="G22" s="70">
        <f t="shared" si="0"/>
        <v>-3933123.9322223999</v>
      </c>
      <c r="H22" s="69">
        <f>-'REC Style Analysis'!$P22*'Millage Rates'!I22/1000</f>
        <v>0</v>
      </c>
      <c r="I22" s="69">
        <f>-'REC Style Analysis'!$P22*'Millage Rates'!J22/1000</f>
        <v>0</v>
      </c>
      <c r="J22" s="69">
        <f>-'REC Style Analysis'!$P22*'Millage Rates'!K22/1000</f>
        <v>-100302.96393360001</v>
      </c>
      <c r="K22" s="69">
        <f>-'REC Style Analysis'!$P22*'Millage Rates'!L22/1000</f>
        <v>0</v>
      </c>
      <c r="L22" s="69">
        <f>-'REC Style Analysis'!$P22*'Millage Rates'!M22/1000</f>
        <v>-1345632.5796576003</v>
      </c>
      <c r="M22" s="70">
        <f t="shared" si="1"/>
        <v>-1445935.5435912004</v>
      </c>
      <c r="N22" s="43"/>
      <c r="O22" s="83">
        <f t="shared" si="2"/>
        <v>-5379059.4758136002</v>
      </c>
      <c r="P22" s="84">
        <f>O22/'Taxes Levied'!M22</f>
        <v>-5.9305982972718392E-2</v>
      </c>
    </row>
    <row r="23" spans="2:16" ht="14.25" customHeight="1" x14ac:dyDescent="0.3">
      <c r="B23" s="68" t="s">
        <v>19</v>
      </c>
      <c r="C23" s="69">
        <f>-'REC Style Analysis'!$P23*'Millage Rates'!B23/1000</f>
        <v>-174035.46683249998</v>
      </c>
      <c r="D23" s="69">
        <f>-'REC Style Analysis'!$P23*'Millage Rates'!C23/1000</f>
        <v>0</v>
      </c>
      <c r="E23" s="69">
        <f>-'REC Style Analysis'!$P23*'Millage Rates'!D23/1000</f>
        <v>0</v>
      </c>
      <c r="F23" s="69">
        <f>-'REC Style Analysis'!$P23*'Millage Rates'!G23/1000</f>
        <v>-1010.021103</v>
      </c>
      <c r="G23" s="70">
        <f t="shared" si="0"/>
        <v>-175045.48793549999</v>
      </c>
      <c r="H23" s="69">
        <f>-'REC Style Analysis'!$P23*'Millage Rates'!I23/1000</f>
        <v>0</v>
      </c>
      <c r="I23" s="69">
        <f>-'REC Style Analysis'!$P23*'Millage Rates'!J23/1000</f>
        <v>0</v>
      </c>
      <c r="J23" s="69">
        <f>-'REC Style Analysis'!$P23*'Millage Rates'!K23/1000</f>
        <v>-8554.823550000001</v>
      </c>
      <c r="K23" s="69">
        <f>-'REC Style Analysis'!$P23*'Millage Rates'!L23/1000</f>
        <v>0</v>
      </c>
      <c r="L23" s="69">
        <f>-'REC Style Analysis'!$P23*'Millage Rates'!M23/1000</f>
        <v>-34026.120765</v>
      </c>
      <c r="M23" s="70">
        <f t="shared" si="1"/>
        <v>-42580.944315000001</v>
      </c>
      <c r="N23" s="43"/>
      <c r="O23" s="83">
        <f t="shared" si="2"/>
        <v>-217626.43225049999</v>
      </c>
      <c r="P23" s="84">
        <f>O23/'Taxes Levied'!M23</f>
        <v>-1.5616641949335892E-2</v>
      </c>
    </row>
    <row r="24" spans="2:16" ht="14.25" customHeight="1" x14ac:dyDescent="0.3">
      <c r="B24" s="68" t="s">
        <v>20</v>
      </c>
      <c r="C24" s="69">
        <f>-'REC Style Analysis'!$P24*'Millage Rates'!B24/1000</f>
        <v>-480830.64509519999</v>
      </c>
      <c r="D24" s="69">
        <f>-'REC Style Analysis'!$P24*'Millage Rates'!C24/1000</f>
        <v>0</v>
      </c>
      <c r="E24" s="69">
        <f>-'REC Style Analysis'!$P24*'Millage Rates'!D24/1000</f>
        <v>0</v>
      </c>
      <c r="F24" s="69">
        <f>-'REC Style Analysis'!$P24*'Millage Rates'!G24/1000</f>
        <v>-1975.9276037999998</v>
      </c>
      <c r="G24" s="70">
        <f t="shared" si="0"/>
        <v>-482806.57269900001</v>
      </c>
      <c r="H24" s="69">
        <f>-'REC Style Analysis'!$P24*'Millage Rates'!I24/1000</f>
        <v>0</v>
      </c>
      <c r="I24" s="69">
        <f>-'REC Style Analysis'!$P24*'Millage Rates'!J24/1000</f>
        <v>0</v>
      </c>
      <c r="J24" s="69">
        <f>-'REC Style Analysis'!$P24*'Millage Rates'!K24/1000</f>
        <v>0</v>
      </c>
      <c r="K24" s="69">
        <f>-'REC Style Analysis'!$P24*'Millage Rates'!L24/1000</f>
        <v>0</v>
      </c>
      <c r="L24" s="69">
        <f>-'REC Style Analysis'!$P24*'Millage Rates'!M24/1000</f>
        <v>-75285.001188499999</v>
      </c>
      <c r="M24" s="70">
        <f t="shared" si="1"/>
        <v>-75285.001188499999</v>
      </c>
      <c r="N24" s="43"/>
      <c r="O24" s="83">
        <f t="shared" si="2"/>
        <v>-558091.57388749998</v>
      </c>
      <c r="P24" s="84">
        <f>O24/'Taxes Levied'!M24</f>
        <v>-3.9954772167913093E-2</v>
      </c>
    </row>
    <row r="25" spans="2:16" ht="14.25" customHeight="1" x14ac:dyDescent="0.3">
      <c r="B25" s="68" t="s">
        <v>21</v>
      </c>
      <c r="C25" s="69">
        <f>-'REC Style Analysis'!$P25*'Millage Rates'!B25/1000</f>
        <v>-225838.826</v>
      </c>
      <c r="D25" s="69">
        <f>-'REC Style Analysis'!$P25*'Millage Rates'!C25/1000</f>
        <v>0</v>
      </c>
      <c r="E25" s="69">
        <f>-'REC Style Analysis'!$P25*'Millage Rates'!D25/1000</f>
        <v>-26140.249796799999</v>
      </c>
      <c r="F25" s="69">
        <f>-'REC Style Analysis'!$P25*'Millage Rates'!G25/1000</f>
        <v>-9730.0875243999999</v>
      </c>
      <c r="G25" s="70">
        <f t="shared" si="0"/>
        <v>-261709.1633212</v>
      </c>
      <c r="H25" s="69">
        <f>-'REC Style Analysis'!$P25*'Millage Rates'!I25/1000</f>
        <v>0</v>
      </c>
      <c r="I25" s="69">
        <f>-'REC Style Analysis'!$P25*'Millage Rates'!J25/1000</f>
        <v>0</v>
      </c>
      <c r="J25" s="69">
        <f>-'REC Style Analysis'!$P25*'Millage Rates'!K25/1000</f>
        <v>0</v>
      </c>
      <c r="K25" s="69">
        <f>-'REC Style Analysis'!$P25*'Millage Rates'!L25/1000</f>
        <v>0</v>
      </c>
      <c r="L25" s="69">
        <f>-'REC Style Analysis'!$P25*'Millage Rates'!M25/1000</f>
        <v>-8287.0962887999995</v>
      </c>
      <c r="M25" s="70">
        <f t="shared" si="1"/>
        <v>-8287.0962887999995</v>
      </c>
      <c r="N25" s="43"/>
      <c r="O25" s="83">
        <f t="shared" si="2"/>
        <v>-269996.25961000001</v>
      </c>
      <c r="P25" s="84">
        <f>O25/'Taxes Levied'!M25</f>
        <v>-3.8878198619948824E-2</v>
      </c>
    </row>
    <row r="26" spans="2:16" ht="14.25" customHeight="1" x14ac:dyDescent="0.3">
      <c r="B26" s="68" t="s">
        <v>22</v>
      </c>
      <c r="C26" s="69">
        <f>-'REC Style Analysis'!$P26*'Millage Rates'!B26/1000</f>
        <v>-96691.832213199988</v>
      </c>
      <c r="D26" s="69">
        <f>-'REC Style Analysis'!$P26*'Millage Rates'!C26/1000</f>
        <v>0</v>
      </c>
      <c r="E26" s="69">
        <f>-'REC Style Analysis'!$P26*'Millage Rates'!D26/1000</f>
        <v>0</v>
      </c>
      <c r="F26" s="69">
        <f>-'REC Style Analysis'!$P26*'Millage Rates'!G26/1000</f>
        <v>-3001.2809456</v>
      </c>
      <c r="G26" s="70">
        <f t="shared" si="0"/>
        <v>-99693.113158799984</v>
      </c>
      <c r="H26" s="69">
        <f>-'REC Style Analysis'!$P26*'Millage Rates'!I26/1000</f>
        <v>0</v>
      </c>
      <c r="I26" s="69">
        <f>-'REC Style Analysis'!$P26*'Millage Rates'!J26/1000</f>
        <v>0</v>
      </c>
      <c r="J26" s="69">
        <f>-'REC Style Analysis'!$P26*'Millage Rates'!K26/1000</f>
        <v>-4694.5283055999998</v>
      </c>
      <c r="K26" s="69">
        <f>-'REC Style Analysis'!$P26*'Millage Rates'!L26/1000</f>
        <v>-29102.688999999998</v>
      </c>
      <c r="L26" s="69">
        <f>-'REC Style Analysis'!$P26*'Millage Rates'!M26/1000</f>
        <v>-3514.5465515999999</v>
      </c>
      <c r="M26" s="70">
        <f t="shared" si="1"/>
        <v>-37311.763857199992</v>
      </c>
      <c r="N26" s="43"/>
      <c r="O26" s="83">
        <f t="shared" si="2"/>
        <v>-137004.87701599998</v>
      </c>
      <c r="P26" s="84">
        <f>O26/'Taxes Levied'!M26</f>
        <v>-1.8347389837354167E-2</v>
      </c>
    </row>
    <row r="27" spans="2:16" ht="14.25" customHeight="1" x14ac:dyDescent="0.3">
      <c r="B27" s="68" t="s">
        <v>23</v>
      </c>
      <c r="C27" s="69">
        <f>-'REC Style Analysis'!$P27*'Millage Rates'!B27/1000</f>
        <v>-201251.82288739999</v>
      </c>
      <c r="D27" s="69">
        <f>-'REC Style Analysis'!$P27*'Millage Rates'!C27/1000</f>
        <v>0</v>
      </c>
      <c r="E27" s="69">
        <f>-'REC Style Analysis'!$P27*'Millage Rates'!D27/1000</f>
        <v>0</v>
      </c>
      <c r="F27" s="69">
        <f>-'REC Style Analysis'!$P27*'Millage Rates'!G27/1000</f>
        <v>-1016.7881502</v>
      </c>
      <c r="G27" s="70">
        <f t="shared" si="0"/>
        <v>-202268.6110376</v>
      </c>
      <c r="H27" s="69">
        <f>-'REC Style Analysis'!$P27*'Millage Rates'!I27/1000</f>
        <v>0</v>
      </c>
      <c r="I27" s="69">
        <f>-'REC Style Analysis'!$P27*'Millage Rates'!J27/1000</f>
        <v>-10731.837771099999</v>
      </c>
      <c r="J27" s="69">
        <f>-'REC Style Analysis'!$P27*'Millage Rates'!K27/1000</f>
        <v>0</v>
      </c>
      <c r="K27" s="69">
        <f>-'REC Style Analysis'!$P27*'Millage Rates'!L27/1000</f>
        <v>-7570.3489325</v>
      </c>
      <c r="L27" s="69">
        <f>-'REC Style Analysis'!$P27*'Millage Rates'!M27/1000</f>
        <v>-25080.7743716</v>
      </c>
      <c r="M27" s="70">
        <f t="shared" si="1"/>
        <v>-43382.961075200001</v>
      </c>
      <c r="N27" s="43"/>
      <c r="O27" s="83">
        <f t="shared" si="2"/>
        <v>-245651.5721128</v>
      </c>
      <c r="P27" s="84">
        <f>O27/'Taxes Levied'!M27</f>
        <v>-1.878093958323936E-2</v>
      </c>
    </row>
    <row r="28" spans="2:16" ht="14.25" customHeight="1" x14ac:dyDescent="0.3">
      <c r="B28" s="68" t="s">
        <v>24</v>
      </c>
      <c r="C28" s="69">
        <f>-'REC Style Analysis'!$P28*'Millage Rates'!B28/1000</f>
        <v>-70418.12</v>
      </c>
      <c r="D28" s="69">
        <f>-'REC Style Analysis'!$P28*'Millage Rates'!C28/1000</f>
        <v>0</v>
      </c>
      <c r="E28" s="69">
        <f>-'REC Style Analysis'!$P28*'Millage Rates'!D28/1000</f>
        <v>0</v>
      </c>
      <c r="F28" s="69">
        <f>-'REC Style Analysis'!$P28*'Millage Rates'!G28/1000</f>
        <v>-2882.2136516</v>
      </c>
      <c r="G28" s="70">
        <f t="shared" si="0"/>
        <v>-73300.333651599998</v>
      </c>
      <c r="H28" s="69">
        <f>-'REC Style Analysis'!$P28*'Millage Rates'!I28/1000</f>
        <v>0</v>
      </c>
      <c r="I28" s="69">
        <f>-'REC Style Analysis'!$P28*'Millage Rates'!J28/1000</f>
        <v>0</v>
      </c>
      <c r="J28" s="69">
        <f>-'REC Style Analysis'!$P28*'Millage Rates'!K28/1000</f>
        <v>0</v>
      </c>
      <c r="K28" s="69">
        <f>-'REC Style Analysis'!$P28*'Millage Rates'!L28/1000</f>
        <v>0</v>
      </c>
      <c r="L28" s="69">
        <f>-'REC Style Analysis'!$P28*'Millage Rates'!M28/1000</f>
        <v>-4284.9426020000001</v>
      </c>
      <c r="M28" s="70">
        <f t="shared" si="1"/>
        <v>-4284.9426020000001</v>
      </c>
      <c r="N28" s="43"/>
      <c r="O28" s="83">
        <f t="shared" si="2"/>
        <v>-77585.276253599994</v>
      </c>
      <c r="P28" s="84">
        <f>O28/'Taxes Levied'!M28</f>
        <v>-9.4277114861524864E-3</v>
      </c>
    </row>
    <row r="29" spans="2:16" ht="14.25" customHeight="1" x14ac:dyDescent="0.3">
      <c r="B29" s="68" t="s">
        <v>25</v>
      </c>
      <c r="C29" s="69">
        <f>-'REC Style Analysis'!$P29*'Millage Rates'!B29/1000</f>
        <v>-188573.26386500002</v>
      </c>
      <c r="D29" s="69">
        <f>-'REC Style Analysis'!$P29*'Millage Rates'!C29/1000</f>
        <v>0</v>
      </c>
      <c r="E29" s="69">
        <f>-'REC Style Analysis'!$P29*'Millage Rates'!D29/1000</f>
        <v>0</v>
      </c>
      <c r="F29" s="69">
        <f>-'REC Style Analysis'!$P29*'Millage Rates'!G29/1000</f>
        <v>-7028.772755</v>
      </c>
      <c r="G29" s="70">
        <f t="shared" si="0"/>
        <v>-195602.03662000003</v>
      </c>
      <c r="H29" s="69">
        <f>-'REC Style Analysis'!$P29*'Millage Rates'!I29/1000</f>
        <v>0</v>
      </c>
      <c r="I29" s="69">
        <f>-'REC Style Analysis'!$P29*'Millage Rates'!J29/1000</f>
        <v>0</v>
      </c>
      <c r="J29" s="69">
        <f>-'REC Style Analysis'!$P29*'Millage Rates'!K29/1000</f>
        <v>0</v>
      </c>
      <c r="K29" s="69">
        <f>-'REC Style Analysis'!$P29*'Millage Rates'!L29/1000</f>
        <v>0</v>
      </c>
      <c r="L29" s="69">
        <f>-'REC Style Analysis'!$P29*'Millage Rates'!M29/1000</f>
        <v>-14462.277375</v>
      </c>
      <c r="M29" s="70">
        <f t="shared" si="1"/>
        <v>-14462.277375</v>
      </c>
      <c r="N29" s="43"/>
      <c r="O29" s="83">
        <f t="shared" si="2"/>
        <v>-210064.31399500003</v>
      </c>
      <c r="P29" s="84">
        <f>O29/'Taxes Levied'!M29</f>
        <v>-1.3706425052985215E-2</v>
      </c>
    </row>
    <row r="30" spans="2:16" ht="14.25" customHeight="1" x14ac:dyDescent="0.3">
      <c r="B30" s="68" t="s">
        <v>26</v>
      </c>
      <c r="C30" s="69">
        <f>-'REC Style Analysis'!$P30*'Millage Rates'!B30/1000</f>
        <v>-233175.21931109999</v>
      </c>
      <c r="D30" s="69">
        <f>-'REC Style Analysis'!$P30*'Millage Rates'!C30/1000</f>
        <v>0</v>
      </c>
      <c r="E30" s="69">
        <f>-'REC Style Analysis'!$P30*'Millage Rates'!D30/1000</f>
        <v>0</v>
      </c>
      <c r="F30" s="69">
        <f>-'REC Style Analysis'!$P30*'Millage Rates'!G30/1000</f>
        <v>-117577.60678850001</v>
      </c>
      <c r="G30" s="70">
        <f t="shared" si="0"/>
        <v>-350752.8260996</v>
      </c>
      <c r="H30" s="69">
        <f>-'REC Style Analysis'!$P30*'Millage Rates'!I30/1000</f>
        <v>0</v>
      </c>
      <c r="I30" s="69">
        <f>-'REC Style Analysis'!$P30*'Millage Rates'!J30/1000</f>
        <v>0</v>
      </c>
      <c r="J30" s="69">
        <f>-'REC Style Analysis'!$P30*'Millage Rates'!K30/1000</f>
        <v>-4569.6400255999997</v>
      </c>
      <c r="K30" s="69">
        <f>-'REC Style Analysis'!$P30*'Millage Rates'!L30/1000</f>
        <v>0</v>
      </c>
      <c r="L30" s="69">
        <f>-'REC Style Analysis'!$P30*'Millage Rates'!M30/1000</f>
        <v>-28689.3205213</v>
      </c>
      <c r="M30" s="70">
        <f t="shared" si="1"/>
        <v>-33258.960546900002</v>
      </c>
      <c r="N30" s="43"/>
      <c r="O30" s="83">
        <f t="shared" si="2"/>
        <v>-384011.7866465</v>
      </c>
      <c r="P30" s="84">
        <f>O30/'Taxes Levied'!M30</f>
        <v>-1.4851952494026526E-2</v>
      </c>
    </row>
    <row r="31" spans="2:16" ht="14.25" customHeight="1" x14ac:dyDescent="0.3">
      <c r="B31" s="71" t="s">
        <v>27</v>
      </c>
      <c r="C31" s="69">
        <f>-'REC Style Analysis'!$P31*'Millage Rates'!B31/1000</f>
        <v>-2649961.7876325003</v>
      </c>
      <c r="D31" s="69">
        <f>-'REC Style Analysis'!$P31*'Millage Rates'!C31/1000</f>
        <v>0</v>
      </c>
      <c r="E31" s="69">
        <f>-'REC Style Analysis'!$P31*'Millage Rates'!D31/1000</f>
        <v>0</v>
      </c>
      <c r="F31" s="69">
        <f>-'REC Style Analysis'!$P31*'Millage Rates'!G31/1000</f>
        <v>-112539.8277905</v>
      </c>
      <c r="G31" s="70">
        <f t="shared" si="0"/>
        <v>-2762501.6154230004</v>
      </c>
      <c r="H31" s="69">
        <f>-'REC Style Analysis'!$P31*'Millage Rates'!I31/1000</f>
        <v>0</v>
      </c>
      <c r="I31" s="69">
        <f>-'REC Style Analysis'!$P31*'Millage Rates'!J31/1000</f>
        <v>0</v>
      </c>
      <c r="J31" s="69">
        <f>-'REC Style Analysis'!$P31*'Millage Rates'!K31/1000</f>
        <v>0</v>
      </c>
      <c r="K31" s="69">
        <f>-'REC Style Analysis'!$P31*'Millage Rates'!L31/1000</f>
        <v>-265895.27597050002</v>
      </c>
      <c r="L31" s="69">
        <f>-'REC Style Analysis'!$P31*'Millage Rates'!M31/1000</f>
        <v>-118511.1903745</v>
      </c>
      <c r="M31" s="70">
        <f t="shared" si="1"/>
        <v>-384406.46634500002</v>
      </c>
      <c r="N31" s="43"/>
      <c r="O31" s="83">
        <f t="shared" si="2"/>
        <v>-3146908.0817680005</v>
      </c>
      <c r="P31" s="84">
        <f>O31/'Taxes Levied'!M31</f>
        <v>-4.4112022209783344E-2</v>
      </c>
    </row>
    <row r="32" spans="2:16" ht="14.25" customHeight="1" x14ac:dyDescent="0.3">
      <c r="B32" s="68" t="s">
        <v>28</v>
      </c>
      <c r="C32" s="69">
        <f>-'REC Style Analysis'!$P32*'Millage Rates'!B32/1000</f>
        <v>-1176590.8251000002</v>
      </c>
      <c r="D32" s="69">
        <f>-'REC Style Analysis'!$P32*'Millage Rates'!C32/1000</f>
        <v>0</v>
      </c>
      <c r="E32" s="69">
        <f>-'REC Style Analysis'!$P32*'Millage Rates'!D32/1000</f>
        <v>0</v>
      </c>
      <c r="F32" s="69">
        <f>-'REC Style Analysis'!$P32*'Millage Rates'!G32/1000</f>
        <v>0</v>
      </c>
      <c r="G32" s="70">
        <f t="shared" si="0"/>
        <v>-1176590.8251000002</v>
      </c>
      <c r="H32" s="69">
        <f>-'REC Style Analysis'!$P32*'Millage Rates'!I32/1000</f>
        <v>0</v>
      </c>
      <c r="I32" s="69">
        <f>-'REC Style Analysis'!$P32*'Millage Rates'!J32/1000</f>
        <v>0</v>
      </c>
      <c r="J32" s="69">
        <f>-'REC Style Analysis'!$P32*'Millage Rates'!K32/1000</f>
        <v>-45921.445419399999</v>
      </c>
      <c r="K32" s="69">
        <f>-'REC Style Analysis'!$P32*'Millage Rates'!L32/1000</f>
        <v>0</v>
      </c>
      <c r="L32" s="69">
        <f>-'REC Style Analysis'!$P32*'Millage Rates'!M32/1000</f>
        <v>-101503.3207712</v>
      </c>
      <c r="M32" s="70">
        <f t="shared" si="1"/>
        <v>-147424.7661906</v>
      </c>
      <c r="N32" s="43"/>
      <c r="O32" s="83">
        <f t="shared" si="2"/>
        <v>-1324015.5912906001</v>
      </c>
      <c r="P32" s="84">
        <f>O32/'Taxes Levied'!M32</f>
        <v>-2.9713332805440154E-2</v>
      </c>
    </row>
    <row r="33" spans="2:16" ht="14.25" customHeight="1" x14ac:dyDescent="0.3">
      <c r="B33" s="71" t="s">
        <v>29</v>
      </c>
      <c r="C33" s="69">
        <f>-'REC Style Analysis'!$P33*'Millage Rates'!B33/1000</f>
        <v>-19422654.184365999</v>
      </c>
      <c r="D33" s="69">
        <f>-'REC Style Analysis'!$P33*'Millage Rates'!C33/1000</f>
        <v>-204655.85861200001</v>
      </c>
      <c r="E33" s="69">
        <f>-'REC Style Analysis'!$P33*'Millage Rates'!D33/1000</f>
        <v>0</v>
      </c>
      <c r="F33" s="69">
        <f>-'REC Style Analysis'!$P33*'Millage Rates'!G33/1000</f>
        <v>-3170132.803268</v>
      </c>
      <c r="G33" s="70">
        <f t="shared" si="0"/>
        <v>-22797442.846246</v>
      </c>
      <c r="H33" s="69">
        <f>-'REC Style Analysis'!$P33*'Millage Rates'!I33/1000</f>
        <v>0</v>
      </c>
      <c r="I33" s="69">
        <f>-'REC Style Analysis'!$P33*'Millage Rates'!J33/1000</f>
        <v>-1824283.3489519998</v>
      </c>
      <c r="J33" s="69">
        <f>-'REC Style Analysis'!$P33*'Millage Rates'!K33/1000</f>
        <v>-1662998.2683240001</v>
      </c>
      <c r="K33" s="69">
        <f>-'REC Style Analysis'!$P33*'Millage Rates'!L33/1000</f>
        <v>-9057038.2461900003</v>
      </c>
      <c r="L33" s="69">
        <f>-'REC Style Analysis'!$P33*'Millage Rates'!M33/1000</f>
        <v>-7678999.5425890004</v>
      </c>
      <c r="M33" s="70">
        <f t="shared" si="1"/>
        <v>-20223319.406055</v>
      </c>
      <c r="N33" s="43"/>
      <c r="O33" s="83">
        <f t="shared" si="2"/>
        <v>-43020762.252301</v>
      </c>
      <c r="P33" s="84">
        <f>O33/'Taxes Levied'!M33</f>
        <v>-4.2688912816782387E-2</v>
      </c>
    </row>
    <row r="34" spans="2:16" ht="14.25" customHeight="1" x14ac:dyDescent="0.3">
      <c r="B34" s="68" t="s">
        <v>30</v>
      </c>
      <c r="C34" s="69">
        <f>-'REC Style Analysis'!$P34*'Millage Rates'!B34/1000</f>
        <v>-139299.68377599999</v>
      </c>
      <c r="D34" s="69">
        <f>-'REC Style Analysis'!$P34*'Millage Rates'!C34/1000</f>
        <v>0</v>
      </c>
      <c r="E34" s="69">
        <f>-'REC Style Analysis'!$P34*'Millage Rates'!D34/1000</f>
        <v>0</v>
      </c>
      <c r="F34" s="69">
        <f>-'REC Style Analysis'!$P34*'Millage Rates'!G34/1000</f>
        <v>-554.41152959999999</v>
      </c>
      <c r="G34" s="70">
        <f t="shared" si="0"/>
        <v>-139854.0953056</v>
      </c>
      <c r="H34" s="69">
        <f>-'REC Style Analysis'!$P34*'Millage Rates'!I34/1000</f>
        <v>0</v>
      </c>
      <c r="I34" s="69">
        <f>-'REC Style Analysis'!$P34*'Millage Rates'!J34/1000</f>
        <v>0</v>
      </c>
      <c r="J34" s="69">
        <f>-'REC Style Analysis'!$P34*'Millage Rates'!K34/1000</f>
        <v>0</v>
      </c>
      <c r="K34" s="69">
        <f>-'REC Style Analysis'!$P34*'Millage Rates'!L34/1000</f>
        <v>0</v>
      </c>
      <c r="L34" s="69">
        <f>-'REC Style Analysis'!$P34*'Millage Rates'!M34/1000</f>
        <v>-154.50813120000001</v>
      </c>
      <c r="M34" s="70">
        <f t="shared" si="1"/>
        <v>-154.50813120000001</v>
      </c>
      <c r="N34" s="43"/>
      <c r="O34" s="83">
        <f t="shared" si="2"/>
        <v>-140008.60343680001</v>
      </c>
      <c r="P34" s="84">
        <f>O34/'Taxes Levied'!M34</f>
        <v>-3.4337050770046888E-2</v>
      </c>
    </row>
    <row r="35" spans="2:16" ht="14.25" customHeight="1" x14ac:dyDescent="0.3">
      <c r="B35" s="71" t="s">
        <v>31</v>
      </c>
      <c r="C35" s="69">
        <f>-'REC Style Analysis'!$P35*'Millage Rates'!B35/1000</f>
        <v>-1793430.3054499999</v>
      </c>
      <c r="D35" s="69">
        <f>-'REC Style Analysis'!$P35*'Millage Rates'!C35/1000</f>
        <v>-167750.474675</v>
      </c>
      <c r="E35" s="69">
        <f>-'REC Style Analysis'!$P35*'Millage Rates'!D35/1000</f>
        <v>0</v>
      </c>
      <c r="F35" s="69">
        <f>-'REC Style Analysis'!$P35*'Millage Rates'!G35/1000</f>
        <v>0</v>
      </c>
      <c r="G35" s="70">
        <f t="shared" si="0"/>
        <v>-1961180.7801249998</v>
      </c>
      <c r="H35" s="69">
        <f>-'REC Style Analysis'!$P35*'Millage Rates'!I35/1000</f>
        <v>0</v>
      </c>
      <c r="I35" s="69">
        <f>-'REC Style Analysis'!$P35*'Millage Rates'!J35/1000</f>
        <v>-1004367.9390499999</v>
      </c>
      <c r="J35" s="69">
        <f>-'REC Style Analysis'!$P35*'Millage Rates'!K35/1000</f>
        <v>-772676.93982500001</v>
      </c>
      <c r="K35" s="69">
        <f>-'REC Style Analysis'!$P35*'Millage Rates'!L35/1000</f>
        <v>-316340.14107499999</v>
      </c>
      <c r="L35" s="69">
        <f>-'REC Style Analysis'!$P35*'Millage Rates'!M35/1000</f>
        <v>-561427.69427500002</v>
      </c>
      <c r="M35" s="70">
        <f t="shared" si="1"/>
        <v>-2654812.7142249998</v>
      </c>
      <c r="N35" s="43"/>
      <c r="O35" s="83">
        <f t="shared" si="2"/>
        <v>-4615993.4943499994</v>
      </c>
      <c r="P35" s="84">
        <f>O35/'Taxes Levied'!M35</f>
        <v>-3.522587778398055E-2</v>
      </c>
    </row>
    <row r="36" spans="2:16" ht="14.25" customHeight="1" x14ac:dyDescent="0.3">
      <c r="B36" s="68" t="s">
        <v>32</v>
      </c>
      <c r="C36" s="69">
        <f>-'REC Style Analysis'!$P36*'Millage Rates'!B36/1000</f>
        <v>-375430.7432271</v>
      </c>
      <c r="D36" s="69">
        <f>-'REC Style Analysis'!$P36*'Millage Rates'!C36/1000</f>
        <v>0</v>
      </c>
      <c r="E36" s="69">
        <f>-'REC Style Analysis'!$P36*'Millage Rates'!D36/1000</f>
        <v>0</v>
      </c>
      <c r="F36" s="69">
        <f>-'REC Style Analysis'!$P36*'Millage Rates'!G36/1000</f>
        <v>-1745.3688318</v>
      </c>
      <c r="G36" s="70">
        <f t="shared" si="0"/>
        <v>-377176.11205890001</v>
      </c>
      <c r="H36" s="69">
        <f>-'REC Style Analysis'!$P36*'Millage Rates'!I36/1000</f>
        <v>0</v>
      </c>
      <c r="I36" s="69">
        <f>-'REC Style Analysis'!$P36*'Millage Rates'!J36/1000</f>
        <v>0</v>
      </c>
      <c r="J36" s="69">
        <f>-'REC Style Analysis'!$P36*'Millage Rates'!K36/1000</f>
        <v>-10443.600387</v>
      </c>
      <c r="K36" s="69">
        <f>-'REC Style Analysis'!$P36*'Millage Rates'!L36/1000</f>
        <v>0</v>
      </c>
      <c r="L36" s="69">
        <f>-'REC Style Analysis'!$P36*'Millage Rates'!M36/1000</f>
        <v>-37382.366864700001</v>
      </c>
      <c r="M36" s="70">
        <f t="shared" si="1"/>
        <v>-47825.9672517</v>
      </c>
      <c r="N36" s="43"/>
      <c r="O36" s="83">
        <f t="shared" si="2"/>
        <v>-425002.07931060001</v>
      </c>
      <c r="P36" s="84">
        <f>O36/'Taxes Levied'!M36</f>
        <v>-3.1339890981264149E-2</v>
      </c>
    </row>
    <row r="37" spans="2:16" ht="14.25" customHeight="1" x14ac:dyDescent="0.3">
      <c r="B37" s="68" t="s">
        <v>33</v>
      </c>
      <c r="C37" s="69">
        <f>-'REC Style Analysis'!$P37*'Millage Rates'!B37/1000</f>
        <v>-181925.60965920001</v>
      </c>
      <c r="D37" s="69">
        <f>-'REC Style Analysis'!$P37*'Millage Rates'!C37/1000</f>
        <v>0</v>
      </c>
      <c r="E37" s="69">
        <f>-'REC Style Analysis'!$P37*'Millage Rates'!D37/1000</f>
        <v>0</v>
      </c>
      <c r="F37" s="69">
        <f>-'REC Style Analysis'!$P37*'Millage Rates'!G37/1000</f>
        <v>0</v>
      </c>
      <c r="G37" s="70">
        <f t="shared" ref="G37:G68" si="3">SUM(C37:F37)</f>
        <v>-181925.60965920001</v>
      </c>
      <c r="H37" s="69">
        <f>-'REC Style Analysis'!$P37*'Millage Rates'!I37/1000</f>
        <v>0</v>
      </c>
      <c r="I37" s="69">
        <f>-'REC Style Analysis'!$P37*'Millage Rates'!J37/1000</f>
        <v>0</v>
      </c>
      <c r="J37" s="69">
        <f>-'REC Style Analysis'!$P37*'Millage Rates'!K37/1000</f>
        <v>-3893.1203808000005</v>
      </c>
      <c r="K37" s="69">
        <f>-'REC Style Analysis'!$P37*'Millage Rates'!L37/1000</f>
        <v>0</v>
      </c>
      <c r="L37" s="69">
        <f>-'REC Style Analysis'!$P37*'Millage Rates'!M37/1000</f>
        <v>-24603.012576000001</v>
      </c>
      <c r="M37" s="70">
        <f t="shared" si="1"/>
        <v>-28496.1329568</v>
      </c>
      <c r="N37" s="43"/>
      <c r="O37" s="83">
        <f t="shared" ref="O37:O71" si="4">SUM(G37,M37)</f>
        <v>-210421.742616</v>
      </c>
      <c r="P37" s="84">
        <f>O37/'Taxes Levied'!M37</f>
        <v>-4.1182751028043453E-2</v>
      </c>
    </row>
    <row r="38" spans="2:16" ht="14.25" customHeight="1" x14ac:dyDescent="0.3">
      <c r="B38" s="68" t="s">
        <v>34</v>
      </c>
      <c r="C38" s="69">
        <f>-'REC Style Analysis'!$P38*'Millage Rates'!B38/1000</f>
        <v>-67836.052130700002</v>
      </c>
      <c r="D38" s="69">
        <f>-'REC Style Analysis'!$P38*'Millage Rates'!C38/1000</f>
        <v>0</v>
      </c>
      <c r="E38" s="69">
        <f>-'REC Style Analysis'!$P38*'Millage Rates'!D38/1000</f>
        <v>0</v>
      </c>
      <c r="F38" s="69">
        <f>-'REC Style Analysis'!$P38*'Millage Rates'!G38/1000</f>
        <v>-3094.5572637</v>
      </c>
      <c r="G38" s="70">
        <f t="shared" si="3"/>
        <v>-70930.609394400002</v>
      </c>
      <c r="H38" s="69">
        <f>-'REC Style Analysis'!$P38*'Millage Rates'!I38/1000</f>
        <v>0</v>
      </c>
      <c r="I38" s="69">
        <f>-'REC Style Analysis'!$P38*'Millage Rates'!J38/1000</f>
        <v>0</v>
      </c>
      <c r="J38" s="69">
        <f>-'REC Style Analysis'!$P38*'Millage Rates'!K38/1000</f>
        <v>0</v>
      </c>
      <c r="K38" s="69">
        <f>-'REC Style Analysis'!$P38*'Millage Rates'!L38/1000</f>
        <v>0</v>
      </c>
      <c r="L38" s="69">
        <f>-'REC Style Analysis'!$P38*'Millage Rates'!M38/1000</f>
        <v>-4031.3167187999998</v>
      </c>
      <c r="M38" s="70">
        <f t="shared" si="1"/>
        <v>-4031.3167187999998</v>
      </c>
      <c r="N38" s="43"/>
      <c r="O38" s="83">
        <f t="shared" si="4"/>
        <v>-74961.926113199996</v>
      </c>
      <c r="P38" s="84">
        <f>O38/'Taxes Levied'!M38</f>
        <v>-2.9592574141665676E-2</v>
      </c>
    </row>
    <row r="39" spans="2:16" ht="14.25" customHeight="1" x14ac:dyDescent="0.3">
      <c r="B39" s="71" t="s">
        <v>35</v>
      </c>
      <c r="C39" s="69">
        <f>-'REC Style Analysis'!$P39*'Millage Rates'!B39/1000</f>
        <v>-5652661.1284619998</v>
      </c>
      <c r="D39" s="69">
        <f>-'REC Style Analysis'!$P39*'Millage Rates'!C39/1000</f>
        <v>-168320.74169160001</v>
      </c>
      <c r="E39" s="69">
        <f>-'REC Style Analysis'!$P39*'Millage Rates'!D39/1000</f>
        <v>0</v>
      </c>
      <c r="F39" s="69">
        <f>-'REC Style Analysis'!$P39*'Millage Rates'!G39/1000</f>
        <v>-282080.82301860006</v>
      </c>
      <c r="G39" s="70">
        <f t="shared" si="3"/>
        <v>-6103062.6931721997</v>
      </c>
      <c r="H39" s="69">
        <f>-'REC Style Analysis'!$P39*'Millage Rates'!I39/1000</f>
        <v>0</v>
      </c>
      <c r="I39" s="69">
        <f>-'REC Style Analysis'!$P39*'Millage Rates'!J39/1000</f>
        <v>0</v>
      </c>
      <c r="J39" s="69">
        <f>-'REC Style Analysis'!$P39*'Millage Rates'!K39/1000</f>
        <v>-1314867.7361144999</v>
      </c>
      <c r="K39" s="69">
        <f>-'REC Style Analysis'!$P39*'Millage Rates'!L39/1000</f>
        <v>-1056974.736213</v>
      </c>
      <c r="L39" s="69">
        <f>-'REC Style Analysis'!$P39*'Millage Rates'!M39/1000</f>
        <v>-2924849.0035938001</v>
      </c>
      <c r="M39" s="70">
        <f t="shared" si="1"/>
        <v>-5296691.4759212993</v>
      </c>
      <c r="N39" s="43"/>
      <c r="O39" s="83">
        <f t="shared" si="4"/>
        <v>-11399754.169093499</v>
      </c>
      <c r="P39" s="84">
        <f>O39/'Taxes Levied'!M39</f>
        <v>-6.4111023031439687E-2</v>
      </c>
    </row>
    <row r="40" spans="2:16" ht="14.25" customHeight="1" x14ac:dyDescent="0.3">
      <c r="B40" s="71" t="s">
        <v>36</v>
      </c>
      <c r="C40" s="69">
        <f>-'REC Style Analysis'!$P40*'Millage Rates'!B40/1000</f>
        <v>-9394005.3014412001</v>
      </c>
      <c r="D40" s="69">
        <f>-'REC Style Analysis'!$P40*'Millage Rates'!C40/1000</f>
        <v>0</v>
      </c>
      <c r="E40" s="69">
        <f>-'REC Style Analysis'!$P40*'Millage Rates'!D40/1000</f>
        <v>0</v>
      </c>
      <c r="F40" s="69">
        <f>-'REC Style Analysis'!$P40*'Millage Rates'!G40/1000</f>
        <v>-919316.57075279998</v>
      </c>
      <c r="G40" s="70">
        <f t="shared" si="3"/>
        <v>-10313321.872194</v>
      </c>
      <c r="H40" s="69">
        <f>-'REC Style Analysis'!$P40*'Millage Rates'!I40/1000</f>
        <v>-2086319.8462391999</v>
      </c>
      <c r="I40" s="69">
        <f>-'REC Style Analysis'!$P40*'Millage Rates'!J40/1000</f>
        <v>0</v>
      </c>
      <c r="J40" s="69">
        <f>-'REC Style Analysis'!$P40*'Millage Rates'!K40/1000</f>
        <v>-4773998.8922669999</v>
      </c>
      <c r="K40" s="69">
        <f>-'REC Style Analysis'!$P40*'Millage Rates'!L40/1000</f>
        <v>-214754.57732519999</v>
      </c>
      <c r="L40" s="69">
        <f>-'REC Style Analysis'!$P40*'Millage Rates'!M40/1000</f>
        <v>-5294419.2718758006</v>
      </c>
      <c r="M40" s="70">
        <f t="shared" si="1"/>
        <v>-12369492.587707199</v>
      </c>
      <c r="N40" s="43"/>
      <c r="O40" s="83">
        <f t="shared" si="4"/>
        <v>-22682814.459901199</v>
      </c>
      <c r="P40" s="84">
        <f>O40/'Taxes Levied'!M40</f>
        <v>-3.4111564435868748E-2</v>
      </c>
    </row>
    <row r="41" spans="2:16" ht="14.25" customHeight="1" x14ac:dyDescent="0.3">
      <c r="B41" s="71" t="s">
        <v>37</v>
      </c>
      <c r="C41" s="69">
        <f>-'REC Style Analysis'!$P41*'Millage Rates'!B41/1000</f>
        <v>-6848532.4268087996</v>
      </c>
      <c r="D41" s="69">
        <f>-'REC Style Analysis'!$P41*'Millage Rates'!C41/1000</f>
        <v>0</v>
      </c>
      <c r="E41" s="69">
        <f>-'REC Style Analysis'!$P41*'Millage Rates'!D41/1000</f>
        <v>0</v>
      </c>
      <c r="F41" s="69">
        <f>-'REC Style Analysis'!$P41*'Millage Rates'!G41/1000</f>
        <v>-30147.248968200001</v>
      </c>
      <c r="G41" s="70">
        <f t="shared" si="3"/>
        <v>-6878679.6757769994</v>
      </c>
      <c r="H41" s="69">
        <f>-'REC Style Analysis'!$P41*'Millage Rates'!I41/1000</f>
        <v>0</v>
      </c>
      <c r="I41" s="69">
        <f>-'REC Style Analysis'!$P41*'Millage Rates'!J41/1000</f>
        <v>0</v>
      </c>
      <c r="J41" s="69">
        <f>-'REC Style Analysis'!$P41*'Millage Rates'!K41/1000</f>
        <v>0</v>
      </c>
      <c r="K41" s="69">
        <f>-'REC Style Analysis'!$P41*'Millage Rates'!L41/1000</f>
        <v>-411847.66350000002</v>
      </c>
      <c r="L41" s="69">
        <f>-'REC Style Analysis'!$P41*'Millage Rates'!M41/1000</f>
        <v>-2275787.8189683002</v>
      </c>
      <c r="M41" s="70">
        <f t="shared" si="1"/>
        <v>-2687635.4824683005</v>
      </c>
      <c r="N41" s="43"/>
      <c r="O41" s="83">
        <f t="shared" si="4"/>
        <v>-9566315.158245299</v>
      </c>
      <c r="P41" s="84">
        <f>O41/'Taxes Levied'!M41</f>
        <v>-5.5422926980957181E-2</v>
      </c>
    </row>
    <row r="42" spans="2:16" ht="14.25" customHeight="1" x14ac:dyDescent="0.3">
      <c r="B42" s="68" t="s">
        <v>38</v>
      </c>
      <c r="C42" s="69">
        <f>-'REC Style Analysis'!$P42*'Millage Rates'!B42/1000</f>
        <v>-460911.78</v>
      </c>
      <c r="D42" s="69">
        <f>-'REC Style Analysis'!$P42*'Millage Rates'!C42/1000</f>
        <v>0</v>
      </c>
      <c r="E42" s="69">
        <f>-'REC Style Analysis'!$P42*'Millage Rates'!D42/1000</f>
        <v>0</v>
      </c>
      <c r="F42" s="69">
        <f>-'REC Style Analysis'!$P42*'Millage Rates'!G42/1000</f>
        <v>0</v>
      </c>
      <c r="G42" s="70">
        <f t="shared" si="3"/>
        <v>-460911.78</v>
      </c>
      <c r="H42" s="69">
        <f>-'REC Style Analysis'!$P42*'Millage Rates'!I42/1000</f>
        <v>0</v>
      </c>
      <c r="I42" s="69">
        <f>-'REC Style Analysis'!$P42*'Millage Rates'!J42/1000</f>
        <v>0</v>
      </c>
      <c r="J42" s="69">
        <f>-'REC Style Analysis'!$P42*'Millage Rates'!K42/1000</f>
        <v>-25759.847260000002</v>
      </c>
      <c r="K42" s="69">
        <f>-'REC Style Analysis'!$P42*'Millage Rates'!L42/1000</f>
        <v>0</v>
      </c>
      <c r="L42" s="69">
        <f>-'REC Style Analysis'!$P42*'Millage Rates'!M42/1000</f>
        <v>-86400.473782000001</v>
      </c>
      <c r="M42" s="70">
        <f t="shared" si="1"/>
        <v>-112160.321042</v>
      </c>
      <c r="N42" s="43"/>
      <c r="O42" s="83">
        <f t="shared" si="4"/>
        <v>-573072.10104199999</v>
      </c>
      <c r="P42" s="84">
        <f>O42/'Taxes Levied'!M42</f>
        <v>-3.1258120759418952E-2</v>
      </c>
    </row>
    <row r="43" spans="2:16" ht="14.25" customHeight="1" x14ac:dyDescent="0.3">
      <c r="B43" s="68" t="s">
        <v>39</v>
      </c>
      <c r="C43" s="69">
        <f>-'REC Style Analysis'!$P43*'Millage Rates'!B43/1000</f>
        <v>-58778.21</v>
      </c>
      <c r="D43" s="69">
        <f>-'REC Style Analysis'!$P43*'Millage Rates'!C43/1000</f>
        <v>0</v>
      </c>
      <c r="E43" s="69">
        <f>-'REC Style Analysis'!$P43*'Millage Rates'!D43/1000</f>
        <v>0</v>
      </c>
      <c r="F43" s="69">
        <f>-'REC Style Analysis'!$P43*'Millage Rates'!G43/1000</f>
        <v>-215.12824859999998</v>
      </c>
      <c r="G43" s="70">
        <f t="shared" si="3"/>
        <v>-58993.338248599997</v>
      </c>
      <c r="H43" s="69">
        <f>-'REC Style Analysis'!$P43*'Millage Rates'!I43/1000</f>
        <v>0</v>
      </c>
      <c r="I43" s="69">
        <f>-'REC Style Analysis'!$P43*'Millage Rates'!J43/1000</f>
        <v>0</v>
      </c>
      <c r="J43" s="69">
        <f>-'REC Style Analysis'!$P43*'Millage Rates'!K43/1000</f>
        <v>0</v>
      </c>
      <c r="K43" s="69">
        <f>-'REC Style Analysis'!$P43*'Millage Rates'!L43/1000</f>
        <v>0</v>
      </c>
      <c r="L43" s="69">
        <f>-'REC Style Analysis'!$P43*'Millage Rates'!M43/1000</f>
        <v>-2823.1174262999998</v>
      </c>
      <c r="M43" s="70">
        <f t="shared" si="1"/>
        <v>-2823.1174262999998</v>
      </c>
      <c r="N43" s="43"/>
      <c r="O43" s="83">
        <f t="shared" si="4"/>
        <v>-61816.455674899997</v>
      </c>
      <c r="P43" s="84">
        <f>O43/'Taxes Levied'!M43</f>
        <v>-2.6237873275478236E-2</v>
      </c>
    </row>
    <row r="44" spans="2:16" ht="14.25" customHeight="1" x14ac:dyDescent="0.3">
      <c r="B44" s="68" t="s">
        <v>40</v>
      </c>
      <c r="C44" s="69">
        <f>-'REC Style Analysis'!$P44*'Millage Rates'!B44/1000</f>
        <v>-135182.47</v>
      </c>
      <c r="D44" s="69">
        <f>-'REC Style Analysis'!$P44*'Millage Rates'!C44/1000</f>
        <v>0</v>
      </c>
      <c r="E44" s="69">
        <f>-'REC Style Analysis'!$P44*'Millage Rates'!D44/1000</f>
        <v>0</v>
      </c>
      <c r="F44" s="69">
        <f>-'REC Style Analysis'!$P44*'Millage Rates'!G44/1000</f>
        <v>-5533.0184970999999</v>
      </c>
      <c r="G44" s="70">
        <f t="shared" si="3"/>
        <v>-140715.48849710001</v>
      </c>
      <c r="H44" s="69">
        <f>-'REC Style Analysis'!$P44*'Millage Rates'!I44/1000</f>
        <v>0</v>
      </c>
      <c r="I44" s="69">
        <f>-'REC Style Analysis'!$P44*'Millage Rates'!J44/1000</f>
        <v>0</v>
      </c>
      <c r="J44" s="69">
        <f>-'REC Style Analysis'!$P44*'Millage Rates'!K44/1000</f>
        <v>0</v>
      </c>
      <c r="K44" s="69">
        <f>-'REC Style Analysis'!$P44*'Millage Rates'!L44/1000</f>
        <v>0</v>
      </c>
      <c r="L44" s="69">
        <f>-'REC Style Analysis'!$P44*'Millage Rates'!M44/1000</f>
        <v>-15587.8906157</v>
      </c>
      <c r="M44" s="70">
        <f t="shared" si="1"/>
        <v>-15587.8906157</v>
      </c>
      <c r="N44" s="43"/>
      <c r="O44" s="83">
        <f t="shared" si="4"/>
        <v>-156303.3791128</v>
      </c>
      <c r="P44" s="84">
        <f>O44/'Taxes Levied'!M44</f>
        <v>-2.0515859560203558E-2</v>
      </c>
    </row>
    <row r="45" spans="2:16" ht="14.25" customHeight="1" x14ac:dyDescent="0.3">
      <c r="B45" s="71" t="s">
        <v>41</v>
      </c>
      <c r="C45" s="69">
        <f>-'REC Style Analysis'!$P45*'Millage Rates'!B45/1000</f>
        <v>-8417639.0770848002</v>
      </c>
      <c r="D45" s="69">
        <f>-'REC Style Analysis'!$P45*'Millage Rates'!C45/1000</f>
        <v>-15732.434496000002</v>
      </c>
      <c r="E45" s="69">
        <f>-'REC Style Analysis'!$P45*'Millage Rates'!D45/1000</f>
        <v>0</v>
      </c>
      <c r="F45" s="69">
        <f>-'REC Style Analysis'!$P45*'Millage Rates'!G45/1000</f>
        <v>-663515.4248688001</v>
      </c>
      <c r="G45" s="70">
        <f t="shared" si="3"/>
        <v>-9096886.9364496004</v>
      </c>
      <c r="H45" s="69">
        <f>-'REC Style Analysis'!$P45*'Millage Rates'!I45/1000</f>
        <v>0</v>
      </c>
      <c r="I45" s="69">
        <f>-'REC Style Analysis'!$P45*'Millage Rates'!J45/1000</f>
        <v>0</v>
      </c>
      <c r="J45" s="69">
        <f>-'REC Style Analysis'!$P45*'Millage Rates'!K45/1000</f>
        <v>-602945.55205919989</v>
      </c>
      <c r="K45" s="69">
        <f>-'REC Style Analysis'!$P45*'Millage Rates'!L45/1000</f>
        <v>-583542.21618079999</v>
      </c>
      <c r="L45" s="69">
        <f>-'REC Style Analysis'!$P45*'Millage Rates'!M45/1000</f>
        <v>-1446204.0410448001</v>
      </c>
      <c r="M45" s="70">
        <f t="shared" si="1"/>
        <v>-2632691.8092847997</v>
      </c>
      <c r="N45" s="43"/>
      <c r="O45" s="83">
        <f t="shared" si="4"/>
        <v>-11729578.745734401</v>
      </c>
      <c r="P45" s="84">
        <f>O45/'Taxes Levied'!M45</f>
        <v>-4.2888470857988498E-2</v>
      </c>
    </row>
    <row r="46" spans="2:16" ht="14.25" customHeight="1" x14ac:dyDescent="0.3">
      <c r="B46" s="71" t="s">
        <v>42</v>
      </c>
      <c r="C46" s="69">
        <f>-'REC Style Analysis'!$P46*'Millage Rates'!B46/1000</f>
        <v>-3083161.8585600001</v>
      </c>
      <c r="D46" s="69">
        <f>-'REC Style Analysis'!$P46*'Millage Rates'!C46/1000</f>
        <v>-40145.3367</v>
      </c>
      <c r="E46" s="69">
        <f>-'REC Style Analysis'!$P46*'Millage Rates'!D46/1000</f>
        <v>0</v>
      </c>
      <c r="F46" s="69">
        <f>-'REC Style Analysis'!$P46*'Millage Rates'!G46/1000</f>
        <v>0</v>
      </c>
      <c r="G46" s="70">
        <f t="shared" si="3"/>
        <v>-3123307.1952599999</v>
      </c>
      <c r="H46" s="69">
        <f>-'REC Style Analysis'!$P46*'Millage Rates'!I46/1000</f>
        <v>0</v>
      </c>
      <c r="I46" s="69">
        <f>-'REC Style Analysis'!$P46*'Millage Rates'!J46/1000</f>
        <v>-31233.071952599999</v>
      </c>
      <c r="J46" s="69">
        <f>-'REC Style Analysis'!$P46*'Millage Rates'!K46/1000</f>
        <v>-260543.23518300001</v>
      </c>
      <c r="K46" s="69">
        <f>-'REC Style Analysis'!$P46*'Millage Rates'!L46/1000</f>
        <v>-2460587.9770164001</v>
      </c>
      <c r="L46" s="69">
        <f>-'REC Style Analysis'!$P46*'Millage Rates'!M46/1000</f>
        <v>-1499348.0350716</v>
      </c>
      <c r="M46" s="70">
        <f t="shared" si="1"/>
        <v>-4251712.3192236004</v>
      </c>
      <c r="N46" s="43"/>
      <c r="O46" s="83">
        <f t="shared" si="4"/>
        <v>-7375019.5144836009</v>
      </c>
      <c r="P46" s="84">
        <f>O46/'Taxes Levied'!M46</f>
        <v>-5.1440776408151964E-2</v>
      </c>
    </row>
    <row r="47" spans="2:16" ht="14.25" customHeight="1" x14ac:dyDescent="0.3">
      <c r="B47" s="71" t="s">
        <v>43</v>
      </c>
      <c r="C47" s="69">
        <f>-'REC Style Analysis'!$P47*'Millage Rates'!B47/1000</f>
        <v>-4545871.3007913996</v>
      </c>
      <c r="D47" s="69">
        <f>-'REC Style Analysis'!$P47*'Millage Rates'!C47/1000</f>
        <v>0</v>
      </c>
      <c r="E47" s="69">
        <f>-'REC Style Analysis'!$P47*'Millage Rates'!D47/1000</f>
        <v>0</v>
      </c>
      <c r="F47" s="69">
        <f>-'REC Style Analysis'!$P47*'Millage Rates'!G47/1000</f>
        <v>-527742.68229899998</v>
      </c>
      <c r="G47" s="70">
        <f t="shared" si="3"/>
        <v>-5073613.9830903998</v>
      </c>
      <c r="H47" s="69">
        <f>-'REC Style Analysis'!$P47*'Millage Rates'!I47/1000</f>
        <v>0</v>
      </c>
      <c r="I47" s="69">
        <f>-'REC Style Analysis'!$P47*'Millage Rates'!J47/1000</f>
        <v>0</v>
      </c>
      <c r="J47" s="69">
        <f>-'REC Style Analysis'!$P47*'Millage Rates'!K47/1000</f>
        <v>0</v>
      </c>
      <c r="K47" s="69">
        <f>-'REC Style Analysis'!$P47*'Millage Rates'!L47/1000</f>
        <v>-1767446.2999728001</v>
      </c>
      <c r="L47" s="69">
        <f>-'REC Style Analysis'!$P47*'Millage Rates'!M47/1000</f>
        <v>-741826.29075679998</v>
      </c>
      <c r="M47" s="70">
        <f t="shared" si="1"/>
        <v>-2509272.5907295998</v>
      </c>
      <c r="N47" s="43"/>
      <c r="O47" s="83">
        <f t="shared" si="4"/>
        <v>-7582886.5738199996</v>
      </c>
      <c r="P47" s="84">
        <f>O47/'Taxes Levied'!M47</f>
        <v>-3.7208646974435405E-2</v>
      </c>
    </row>
    <row r="48" spans="2:16" ht="14.25" customHeight="1" x14ac:dyDescent="0.3">
      <c r="B48" s="71" t="s">
        <v>44</v>
      </c>
      <c r="C48" s="69">
        <f>-'REC Style Analysis'!$P48*'Millage Rates'!B48/1000</f>
        <v>-979887.99848449999</v>
      </c>
      <c r="D48" s="69">
        <f>-'REC Style Analysis'!$P48*'Millage Rates'!C48/1000</f>
        <v>0</v>
      </c>
      <c r="E48" s="69">
        <f>-'REC Style Analysis'!$P48*'Millage Rates'!D48/1000</f>
        <v>0</v>
      </c>
      <c r="F48" s="69">
        <f>-'REC Style Analysis'!$P48*'Millage Rates'!G48/1000</f>
        <v>-201919.88264349996</v>
      </c>
      <c r="G48" s="70">
        <f t="shared" si="3"/>
        <v>-1181807.8811279999</v>
      </c>
      <c r="H48" s="69">
        <f>-'REC Style Analysis'!$P48*'Millage Rates'!I48/1000</f>
        <v>0</v>
      </c>
      <c r="I48" s="69">
        <f>-'REC Style Analysis'!$P48*'Millage Rates'!J48/1000</f>
        <v>0</v>
      </c>
      <c r="J48" s="69">
        <f>-'REC Style Analysis'!$P48*'Millage Rates'!K48/1000</f>
        <v>-152747.14497349999</v>
      </c>
      <c r="K48" s="69">
        <f>-'REC Style Analysis'!$P48*'Millage Rates'!L48/1000</f>
        <v>-240011.43999350001</v>
      </c>
      <c r="L48" s="69">
        <f>-'REC Style Analysis'!$P48*'Millage Rates'!M48/1000</f>
        <v>-482031.34391999996</v>
      </c>
      <c r="M48" s="70">
        <f t="shared" si="1"/>
        <v>-874789.92888699996</v>
      </c>
      <c r="N48" s="43"/>
      <c r="O48" s="83">
        <f t="shared" si="4"/>
        <v>-2056597.8100149999</v>
      </c>
      <c r="P48" s="84">
        <f>O48/'Taxes Levied'!M48</f>
        <v>-1.5033536642639858E-2</v>
      </c>
    </row>
    <row r="49" spans="2:16" ht="14.25" customHeight="1" x14ac:dyDescent="0.3">
      <c r="B49" s="71" t="s">
        <v>45</v>
      </c>
      <c r="C49" s="69">
        <f>-'REC Style Analysis'!$P49*'Millage Rates'!B49/1000</f>
        <v>-2195458.7670840002</v>
      </c>
      <c r="D49" s="69">
        <f>-'REC Style Analysis'!$P49*'Millage Rates'!C49/1000</f>
        <v>0</v>
      </c>
      <c r="E49" s="69">
        <f>-'REC Style Analysis'!$P49*'Millage Rates'!D49/1000</f>
        <v>0</v>
      </c>
      <c r="F49" s="69">
        <f>-'REC Style Analysis'!$P49*'Millage Rates'!G49/1000</f>
        <v>-107148.551066</v>
      </c>
      <c r="G49" s="70">
        <f t="shared" si="3"/>
        <v>-2302607.3181500002</v>
      </c>
      <c r="H49" s="69">
        <f>-'REC Style Analysis'!$P49*'Millage Rates'!I49/1000</f>
        <v>-405058.29788319999</v>
      </c>
      <c r="I49" s="69">
        <f>-'REC Style Analysis'!$P49*'Millage Rates'!J49/1000</f>
        <v>0</v>
      </c>
      <c r="J49" s="69">
        <f>-'REC Style Analysis'!$P49*'Millage Rates'!K49/1000</f>
        <v>-33498.548570400002</v>
      </c>
      <c r="K49" s="69">
        <f>-'REC Style Analysis'!$P49*'Millage Rates'!L49/1000</f>
        <v>0</v>
      </c>
      <c r="L49" s="69">
        <f>-'REC Style Analysis'!$P49*'Millage Rates'!M49/1000</f>
        <v>-558275.71115479991</v>
      </c>
      <c r="M49" s="70">
        <f t="shared" si="1"/>
        <v>-996832.55760839989</v>
      </c>
      <c r="N49" s="43"/>
      <c r="O49" s="83">
        <f t="shared" si="4"/>
        <v>-3299439.8757584002</v>
      </c>
      <c r="P49" s="84">
        <f>O49/'Taxes Levied'!M49</f>
        <v>-4.6490011676164761E-2</v>
      </c>
    </row>
    <row r="50" spans="2:16" ht="14.25" customHeight="1" x14ac:dyDescent="0.3">
      <c r="B50" s="71" t="s">
        <v>46</v>
      </c>
      <c r="C50" s="69">
        <f>-'REC Style Analysis'!$P50*'Millage Rates'!B50/1000</f>
        <v>-2194154.8936812002</v>
      </c>
      <c r="D50" s="69">
        <f>-'REC Style Analysis'!$P50*'Millage Rates'!C50/1000</f>
        <v>0</v>
      </c>
      <c r="E50" s="69">
        <f>-'REC Style Analysis'!$P50*'Millage Rates'!D50/1000</f>
        <v>0</v>
      </c>
      <c r="F50" s="69">
        <f>-'REC Style Analysis'!$P50*'Millage Rates'!G50/1000</f>
        <v>-23407.388687400002</v>
      </c>
      <c r="G50" s="70">
        <f t="shared" si="3"/>
        <v>-2217562.2823686004</v>
      </c>
      <c r="H50" s="69">
        <f>-'REC Style Analysis'!$P50*'Millage Rates'!I50/1000</f>
        <v>0</v>
      </c>
      <c r="I50" s="69">
        <f>-'REC Style Analysis'!$P50*'Millage Rates'!J50/1000</f>
        <v>0</v>
      </c>
      <c r="J50" s="69">
        <f>-'REC Style Analysis'!$P50*'Millage Rates'!K50/1000</f>
        <v>-723710.41089239996</v>
      </c>
      <c r="K50" s="69">
        <f>-'REC Style Analysis'!$P50*'Millage Rates'!L50/1000</f>
        <v>-90048.096371200008</v>
      </c>
      <c r="L50" s="69">
        <f>-'REC Style Analysis'!$P50*'Millage Rates'!M50/1000</f>
        <v>-1113705.6464546002</v>
      </c>
      <c r="M50" s="70">
        <f t="shared" si="1"/>
        <v>-1927464.1537182</v>
      </c>
      <c r="N50" s="43"/>
      <c r="O50" s="83">
        <f t="shared" si="4"/>
        <v>-4145026.4360868004</v>
      </c>
      <c r="P50" s="84">
        <f>O50/'Taxes Levied'!M50</f>
        <v>-4.0782468566724683E-2</v>
      </c>
    </row>
    <row r="51" spans="2:16" ht="14.25" customHeight="1" x14ac:dyDescent="0.3">
      <c r="B51" s="68" t="s">
        <v>47</v>
      </c>
      <c r="C51" s="69">
        <f>-'REC Style Analysis'!$P51*'Millage Rates'!B51/1000</f>
        <v>-319974.93871979997</v>
      </c>
      <c r="D51" s="69">
        <f>-'REC Style Analysis'!$P51*'Millage Rates'!C51/1000</f>
        <v>0</v>
      </c>
      <c r="E51" s="69">
        <f>-'REC Style Analysis'!$P51*'Millage Rates'!D51/1000</f>
        <v>0</v>
      </c>
      <c r="F51" s="69">
        <f>-'REC Style Analysis'!$P51*'Millage Rates'!G51/1000</f>
        <v>-15732.4748</v>
      </c>
      <c r="G51" s="70">
        <f t="shared" si="3"/>
        <v>-335707.4135198</v>
      </c>
      <c r="H51" s="69">
        <f>-'REC Style Analysis'!$P51*'Millage Rates'!I51/1000</f>
        <v>0</v>
      </c>
      <c r="I51" s="69">
        <f>-'REC Style Analysis'!$P51*'Millage Rates'!J51/1000</f>
        <v>0</v>
      </c>
      <c r="J51" s="69">
        <f>-'REC Style Analysis'!$P51*'Millage Rates'!K51/1000</f>
        <v>-13026.489134399999</v>
      </c>
      <c r="K51" s="69">
        <f>-'REC Style Analysis'!$P51*'Millage Rates'!L51/1000</f>
        <v>0</v>
      </c>
      <c r="L51" s="69">
        <f>-'REC Style Analysis'!$P51*'Millage Rates'!M51/1000</f>
        <v>-47936.850715600005</v>
      </c>
      <c r="M51" s="70">
        <f t="shared" si="1"/>
        <v>-60963.339850000004</v>
      </c>
      <c r="N51" s="43"/>
      <c r="O51" s="83">
        <f t="shared" si="4"/>
        <v>-396670.75336979999</v>
      </c>
      <c r="P51" s="84">
        <f>O51/'Taxes Levied'!M51</f>
        <v>-2.3732961780879969E-2</v>
      </c>
    </row>
    <row r="52" spans="2:16" ht="14.25" customHeight="1" x14ac:dyDescent="0.3">
      <c r="B52" s="71" t="s">
        <v>96</v>
      </c>
      <c r="C52" s="69">
        <f>-'REC Style Analysis'!$P52*'Millage Rates'!B52/1000</f>
        <v>-14983262.781590601</v>
      </c>
      <c r="D52" s="69">
        <f>-'REC Style Analysis'!$P52*'Millage Rates'!C52/1000</f>
        <v>0</v>
      </c>
      <c r="E52" s="69">
        <f>-'REC Style Analysis'!$P52*'Millage Rates'!D52/1000</f>
        <v>0</v>
      </c>
      <c r="F52" s="69">
        <f>-'REC Style Analysis'!$P52*'Millage Rates'!G52/1000</f>
        <v>0</v>
      </c>
      <c r="G52" s="70">
        <f t="shared" si="3"/>
        <v>-14983262.781590601</v>
      </c>
      <c r="H52" s="69">
        <f>-'REC Style Analysis'!$P52*'Millage Rates'!I52/1000</f>
        <v>0</v>
      </c>
      <c r="I52" s="69">
        <f>-'REC Style Analysis'!$P52*'Millage Rates'!J52/1000</f>
        <v>-50003.8986104</v>
      </c>
      <c r="J52" s="69">
        <f>-'REC Style Analysis'!$P52*'Millage Rates'!K52/1000</f>
        <v>-2235647.2777366</v>
      </c>
      <c r="K52" s="69">
        <f>-'REC Style Analysis'!$P52*'Millage Rates'!L52/1000</f>
        <v>-7585726.5648696003</v>
      </c>
      <c r="L52" s="69">
        <f>-'REC Style Analysis'!$P52*'Millage Rates'!M52/1000</f>
        <v>-7841151.884798401</v>
      </c>
      <c r="M52" s="70">
        <f t="shared" si="1"/>
        <v>-17712529.626015</v>
      </c>
      <c r="N52" s="43"/>
      <c r="O52" s="83">
        <f t="shared" si="4"/>
        <v>-32695792.407605603</v>
      </c>
      <c r="P52" s="84">
        <f>O52/'Taxes Levied'!M52</f>
        <v>-3.0879547441006398E-2</v>
      </c>
    </row>
    <row r="53" spans="2:16" ht="14.25" customHeight="1" x14ac:dyDescent="0.3">
      <c r="B53" s="71" t="s">
        <v>97</v>
      </c>
      <c r="C53" s="69">
        <f>-'REC Style Analysis'!$P53*'Millage Rates'!B53/1000</f>
        <v>-4401902.2725</v>
      </c>
      <c r="D53" s="69">
        <f>-'REC Style Analysis'!$P53*'Millage Rates'!C53/1000</f>
        <v>-93124.688076000006</v>
      </c>
      <c r="E53" s="69">
        <f>-'REC Style Analysis'!$P53*'Millage Rates'!D53/1000</f>
        <v>-195640.101</v>
      </c>
      <c r="F53" s="69">
        <f>-'REC Style Analysis'!$P53*'Millage Rates'!G53/1000</f>
        <v>0</v>
      </c>
      <c r="G53" s="70">
        <f t="shared" si="3"/>
        <v>-4690667.0615759995</v>
      </c>
      <c r="H53" s="69">
        <f>-'REC Style Analysis'!$P53*'Millage Rates'!I53/1000</f>
        <v>0</v>
      </c>
      <c r="I53" s="69">
        <f>-'REC Style Analysis'!$P53*'Millage Rates'!J53/1000</f>
        <v>0</v>
      </c>
      <c r="J53" s="69">
        <f>-'REC Style Analysis'!$P53*'Millage Rates'!K53/1000</f>
        <v>-216508.37844</v>
      </c>
      <c r="K53" s="69">
        <f>-'REC Style Analysis'!$P53*'Millage Rates'!L53/1000</f>
        <v>-566899.79933099996</v>
      </c>
      <c r="L53" s="69">
        <f>-'REC Style Analysis'!$P53*'Millage Rates'!M53/1000</f>
        <v>-648612.14818200003</v>
      </c>
      <c r="M53" s="70">
        <f t="shared" si="1"/>
        <v>-1432020.325953</v>
      </c>
      <c r="N53" s="43"/>
      <c r="O53" s="83">
        <f t="shared" si="4"/>
        <v>-6122687.3875289997</v>
      </c>
      <c r="P53" s="84">
        <f>O53/'Taxes Levied'!M53</f>
        <v>-3.1039130070805325E-2</v>
      </c>
    </row>
    <row r="54" spans="2:16" ht="14.25" customHeight="1" x14ac:dyDescent="0.3">
      <c r="B54" s="71" t="s">
        <v>48</v>
      </c>
      <c r="C54" s="69">
        <f>-'REC Style Analysis'!$P54*'Millage Rates'!B54/1000</f>
        <v>-25639637.162528001</v>
      </c>
      <c r="D54" s="69">
        <f>-'REC Style Analysis'!$P54*'Millage Rates'!C54/1000</f>
        <v>-711571.6514624001</v>
      </c>
      <c r="E54" s="69">
        <f>-'REC Style Analysis'!$P54*'Millage Rates'!D54/1000</f>
        <v>0</v>
      </c>
      <c r="F54" s="69">
        <f>-'REC Style Analysis'!$P54*'Millage Rates'!G54/1000</f>
        <v>-10431200.7052736</v>
      </c>
      <c r="G54" s="70">
        <f t="shared" si="3"/>
        <v>-36782409.519263998</v>
      </c>
      <c r="H54" s="69">
        <f>-'REC Style Analysis'!$P54*'Millage Rates'!I54/1000</f>
        <v>0</v>
      </c>
      <c r="I54" s="69">
        <f>-'REC Style Analysis'!$P54*'Millage Rates'!J54/1000</f>
        <v>-9852613.0549887996</v>
      </c>
      <c r="J54" s="69">
        <f>-'REC Style Analysis'!$P54*'Millage Rates'!K54/1000</f>
        <v>-855280.16886400001</v>
      </c>
      <c r="K54" s="69">
        <f>-'REC Style Analysis'!$P54*'Millage Rates'!L54/1000</f>
        <v>0</v>
      </c>
      <c r="L54" s="69">
        <f>-'REC Style Analysis'!$P54*'Millage Rates'!M54/1000</f>
        <v>-18413458.130796798</v>
      </c>
      <c r="M54" s="70">
        <f t="shared" si="1"/>
        <v>-29121351.354649596</v>
      </c>
      <c r="N54" s="43"/>
      <c r="O54" s="83">
        <f t="shared" si="4"/>
        <v>-65903760.873913594</v>
      </c>
      <c r="P54" s="84">
        <f>O54/'Taxes Levied'!M54</f>
        <v>-3.248440482232956E-2</v>
      </c>
    </row>
    <row r="55" spans="2:16" ht="14.25" customHeight="1" x14ac:dyDescent="0.3">
      <c r="B55" s="71" t="s">
        <v>49</v>
      </c>
      <c r="C55" s="69">
        <f>-'REC Style Analysis'!$P55*'Millage Rates'!B55/1000</f>
        <v>-10577314.5810332</v>
      </c>
      <c r="D55" s="69">
        <f>-'REC Style Analysis'!$P55*'Millage Rates'!C55/1000</f>
        <v>0</v>
      </c>
      <c r="E55" s="69">
        <f>-'REC Style Analysis'!$P55*'Millage Rates'!D55/1000</f>
        <v>0</v>
      </c>
      <c r="F55" s="69">
        <f>-'REC Style Analysis'!$P55*'Millage Rates'!G55/1000</f>
        <v>-461182.9284569</v>
      </c>
      <c r="G55" s="70">
        <f t="shared" si="3"/>
        <v>-11038497.509490101</v>
      </c>
      <c r="H55" s="69">
        <f>-'REC Style Analysis'!$P55*'Millage Rates'!I55/1000</f>
        <v>0</v>
      </c>
      <c r="I55" s="69">
        <f>-'REC Style Analysis'!$P55*'Millage Rates'!J55/1000</f>
        <v>-2340117.5365867</v>
      </c>
      <c r="J55" s="69">
        <f>-'REC Style Analysis'!$P55*'Millage Rates'!K55/1000</f>
        <v>-313387.49494780001</v>
      </c>
      <c r="K55" s="69">
        <f>-'REC Style Analysis'!$P55*'Millage Rates'!L55/1000</f>
        <v>0</v>
      </c>
      <c r="L55" s="69">
        <f>-'REC Style Analysis'!$P55*'Millage Rates'!M55/1000</f>
        <v>-745233.79455200001</v>
      </c>
      <c r="M55" s="70">
        <f t="shared" si="1"/>
        <v>-3398738.8260864997</v>
      </c>
      <c r="N55" s="43"/>
      <c r="O55" s="83">
        <f t="shared" si="4"/>
        <v>-14437236.335576601</v>
      </c>
      <c r="P55" s="84">
        <f>O55/'Taxes Levied'!M55</f>
        <v>-6.0655173950269897E-2</v>
      </c>
    </row>
    <row r="56" spans="2:16" ht="14.25" customHeight="1" x14ac:dyDescent="0.3">
      <c r="B56" s="71" t="s">
        <v>50</v>
      </c>
      <c r="C56" s="69">
        <f>-'REC Style Analysis'!$P56*'Millage Rates'!B56/1000</f>
        <v>-14850696.7210395</v>
      </c>
      <c r="D56" s="69">
        <f>-'REC Style Analysis'!$P56*'Millage Rates'!C56/1000</f>
        <v>0</v>
      </c>
      <c r="E56" s="69">
        <f>-'REC Style Analysis'!$P56*'Millage Rates'!D56/1000</f>
        <v>-217320.40315880001</v>
      </c>
      <c r="F56" s="69">
        <f>-'REC Style Analysis'!$P56*'Millage Rates'!G56/1000</f>
        <v>-3461925.2824442</v>
      </c>
      <c r="G56" s="70">
        <f t="shared" si="3"/>
        <v>-18529942.4066425</v>
      </c>
      <c r="H56" s="69">
        <f>-'REC Style Analysis'!$P56*'Millage Rates'!I56/1000</f>
        <v>-2412763.1806658995</v>
      </c>
      <c r="I56" s="69">
        <f>-'REC Style Analysis'!$P56*'Millage Rates'!J56/1000</f>
        <v>0</v>
      </c>
      <c r="J56" s="69">
        <f>-'REC Style Analysis'!$P56*'Millage Rates'!K56/1000</f>
        <v>-2697925.8340336001</v>
      </c>
      <c r="K56" s="69">
        <f>-'REC Style Analysis'!$P56*'Millage Rates'!L56/1000</f>
        <v>-2508192.7359390003</v>
      </c>
      <c r="L56" s="69">
        <f>-'REC Style Analysis'!$P56*'Millage Rates'!M56/1000</f>
        <v>-10639410.1520555</v>
      </c>
      <c r="M56" s="70">
        <f t="shared" si="1"/>
        <v>-18258291.902694002</v>
      </c>
      <c r="N56" s="43"/>
      <c r="O56" s="83">
        <f t="shared" si="4"/>
        <v>-36788234.309336498</v>
      </c>
      <c r="P56" s="84">
        <f>O56/'Taxes Levied'!M56</f>
        <v>-4.1272341340292507E-2</v>
      </c>
    </row>
    <row r="57" spans="2:16" ht="14.25" customHeight="1" x14ac:dyDescent="0.3">
      <c r="B57" s="71" t="s">
        <v>51</v>
      </c>
      <c r="C57" s="69">
        <f>-'REC Style Analysis'!$P57*'Millage Rates'!B57/1000</f>
        <v>-7117466.0484509999</v>
      </c>
      <c r="D57" s="69">
        <f>-'REC Style Analysis'!$P57*'Millage Rates'!C57/1000</f>
        <v>0</v>
      </c>
      <c r="E57" s="69">
        <f>-'REC Style Analysis'!$P57*'Millage Rates'!D57/1000</f>
        <v>0</v>
      </c>
      <c r="F57" s="69">
        <f>-'REC Style Analysis'!$P57*'Millage Rates'!G57/1000</f>
        <v>0</v>
      </c>
      <c r="G57" s="70">
        <f t="shared" si="3"/>
        <v>-7117466.0484509999</v>
      </c>
      <c r="H57" s="69">
        <f>-'REC Style Analysis'!$P57*'Millage Rates'!I57/1000</f>
        <v>0</v>
      </c>
      <c r="I57" s="69">
        <f>-'REC Style Analysis'!$P57*'Millage Rates'!J57/1000</f>
        <v>0</v>
      </c>
      <c r="J57" s="69">
        <f>-'REC Style Analysis'!$P57*'Millage Rates'!K57/1000</f>
        <v>-554157.94051200012</v>
      </c>
      <c r="K57" s="69">
        <f>-'REC Style Analysis'!$P57*'Millage Rates'!L57/1000</f>
        <v>-547545.82872180012</v>
      </c>
      <c r="L57" s="69">
        <f>-'REC Style Analysis'!$P57*'Millage Rates'!M57/1000</f>
        <v>-2494235.5030809999</v>
      </c>
      <c r="M57" s="70">
        <f t="shared" si="1"/>
        <v>-3595939.2723147999</v>
      </c>
      <c r="N57" s="43"/>
      <c r="O57" s="83">
        <f t="shared" si="4"/>
        <v>-10713405.320765801</v>
      </c>
      <c r="P57" s="84">
        <f>O57/'Taxes Levied'!M57</f>
        <v>-3.6750536180656788E-2</v>
      </c>
    </row>
    <row r="58" spans="2:16" ht="14.25" customHeight="1" x14ac:dyDescent="0.3">
      <c r="B58" s="68" t="s">
        <v>52</v>
      </c>
      <c r="C58" s="69">
        <f>-'REC Style Analysis'!$P58*'Millage Rates'!B58/1000</f>
        <v>-736054.96300360002</v>
      </c>
      <c r="D58" s="69">
        <f>-'REC Style Analysis'!$P58*'Millage Rates'!C58/1000</f>
        <v>0</v>
      </c>
      <c r="E58" s="69">
        <f>-'REC Style Analysis'!$P58*'Millage Rates'!D58/1000</f>
        <v>0</v>
      </c>
      <c r="F58" s="69">
        <f>-'REC Style Analysis'!$P58*'Millage Rates'!G58/1000</f>
        <v>0</v>
      </c>
      <c r="G58" s="70">
        <f t="shared" si="3"/>
        <v>-736054.96300360002</v>
      </c>
      <c r="H58" s="69">
        <f>-'REC Style Analysis'!$P58*'Millage Rates'!I58/1000</f>
        <v>-78808.09347159999</v>
      </c>
      <c r="I58" s="69">
        <f>-'REC Style Analysis'!$P58*'Millage Rates'!J58/1000</f>
        <v>0</v>
      </c>
      <c r="J58" s="69">
        <f>-'REC Style Analysis'!$P58*'Millage Rates'!K58/1000</f>
        <v>-23689.385812400003</v>
      </c>
      <c r="K58" s="69">
        <f>-'REC Style Analysis'!$P58*'Millage Rates'!L58/1000</f>
        <v>0</v>
      </c>
      <c r="L58" s="69">
        <f>-'REC Style Analysis'!$P58*'Millage Rates'!M58/1000</f>
        <v>-91745.768976799998</v>
      </c>
      <c r="M58" s="70">
        <f t="shared" si="1"/>
        <v>-194243.2482608</v>
      </c>
      <c r="N58" s="43"/>
      <c r="O58" s="83">
        <f t="shared" si="4"/>
        <v>-930298.21126440004</v>
      </c>
      <c r="P58" s="84">
        <f>O58/'Taxes Levied'!M58</f>
        <v>-2.3934035152674251E-2</v>
      </c>
    </row>
    <row r="59" spans="2:16" ht="14.25" customHeight="1" x14ac:dyDescent="0.3">
      <c r="B59" s="71" t="s">
        <v>53</v>
      </c>
      <c r="C59" s="69">
        <f>-'REC Style Analysis'!$P59*'Millage Rates'!B59/1000</f>
        <v>-7060483.5352704003</v>
      </c>
      <c r="D59" s="69">
        <f>-'REC Style Analysis'!$P59*'Millage Rates'!C59/1000</f>
        <v>0</v>
      </c>
      <c r="E59" s="69">
        <f>-'REC Style Analysis'!$P59*'Millage Rates'!D59/1000</f>
        <v>0</v>
      </c>
      <c r="F59" s="69">
        <f>-'REC Style Analysis'!$P59*'Millage Rates'!G59/1000</f>
        <v>-385690.54099199997</v>
      </c>
      <c r="G59" s="70">
        <f t="shared" si="3"/>
        <v>-7446174.0762624005</v>
      </c>
      <c r="H59" s="69">
        <f>-'REC Style Analysis'!$P59*'Millage Rates'!I59/1000</f>
        <v>0</v>
      </c>
      <c r="I59" s="69">
        <f>-'REC Style Analysis'!$P59*'Millage Rates'!J59/1000</f>
        <v>-1661778.6834816001</v>
      </c>
      <c r="J59" s="69">
        <f>-'REC Style Analysis'!$P59*'Millage Rates'!K59/1000</f>
        <v>-320706.79929599998</v>
      </c>
      <c r="K59" s="69">
        <f>-'REC Style Analysis'!$P59*'Millage Rates'!L59/1000</f>
        <v>-4693.2702336000002</v>
      </c>
      <c r="L59" s="69">
        <f>-'REC Style Analysis'!$P59*'Millage Rates'!M59/1000</f>
        <v>-742258.73848320008</v>
      </c>
      <c r="M59" s="70">
        <f t="shared" si="1"/>
        <v>-2729437.4914944004</v>
      </c>
      <c r="N59" s="43"/>
      <c r="O59" s="83">
        <f t="shared" si="4"/>
        <v>-10175611.567756802</v>
      </c>
      <c r="P59" s="84">
        <f>O59/'Taxes Levied'!M59</f>
        <v>-5.451204469813728E-2</v>
      </c>
    </row>
    <row r="60" spans="2:16" ht="14.25" customHeight="1" x14ac:dyDescent="0.3">
      <c r="B60" s="71" t="s">
        <v>54</v>
      </c>
      <c r="C60" s="69">
        <f>-'REC Style Analysis'!$P60*'Millage Rates'!B60/1000</f>
        <v>-5663497.1524320003</v>
      </c>
      <c r="D60" s="69">
        <f>-'REC Style Analysis'!$P60*'Millage Rates'!C60/1000</f>
        <v>0</v>
      </c>
      <c r="E60" s="69">
        <f>-'REC Style Analysis'!$P60*'Millage Rates'!D60/1000</f>
        <v>0</v>
      </c>
      <c r="F60" s="69">
        <f>-'REC Style Analysis'!$P60*'Millage Rates'!G60/1000</f>
        <v>-2905304.4184415997</v>
      </c>
      <c r="G60" s="70">
        <f t="shared" si="3"/>
        <v>-8568801.5708735995</v>
      </c>
      <c r="H60" s="69">
        <f>-'REC Style Analysis'!$P60*'Millage Rates'!I60/1000</f>
        <v>0</v>
      </c>
      <c r="I60" s="69">
        <f>-'REC Style Analysis'!$P60*'Millage Rates'!J60/1000</f>
        <v>-160808.81144999998</v>
      </c>
      <c r="J60" s="69">
        <f>-'REC Style Analysis'!$P60*'Millage Rates'!K60/1000</f>
        <v>0</v>
      </c>
      <c r="K60" s="69">
        <f>-'REC Style Analysis'!$P60*'Millage Rates'!L60/1000</f>
        <v>-677137.52699040005</v>
      </c>
      <c r="L60" s="69">
        <f>-'REC Style Analysis'!$P60*'Millage Rates'!M60/1000</f>
        <v>-2849683.4883635999</v>
      </c>
      <c r="M60" s="70">
        <f t="shared" si="1"/>
        <v>-3687629.826804</v>
      </c>
      <c r="N60" s="43"/>
      <c r="O60" s="83">
        <f t="shared" si="4"/>
        <v>-12256431.3976776</v>
      </c>
      <c r="P60" s="84">
        <f>O60/'Taxes Levied'!M60</f>
        <v>-4.295207640301834E-2</v>
      </c>
    </row>
    <row r="61" spans="2:16" ht="14.25" customHeight="1" x14ac:dyDescent="0.3">
      <c r="B61" s="71" t="s">
        <v>55</v>
      </c>
      <c r="C61" s="69">
        <f>-'REC Style Analysis'!$P61*'Millage Rates'!B61/1000</f>
        <v>-3490630.7732634996</v>
      </c>
      <c r="D61" s="69">
        <f>-'REC Style Analysis'!$P61*'Millage Rates'!C61/1000</f>
        <v>0</v>
      </c>
      <c r="E61" s="69">
        <f>-'REC Style Analysis'!$P61*'Millage Rates'!D61/1000</f>
        <v>0</v>
      </c>
      <c r="F61" s="69">
        <f>-'REC Style Analysis'!$P61*'Millage Rates'!G61/1000</f>
        <v>-20959.934096999998</v>
      </c>
      <c r="G61" s="70">
        <f t="shared" si="3"/>
        <v>-3511590.7073604995</v>
      </c>
      <c r="H61" s="69">
        <f>-'REC Style Analysis'!$P61*'Millage Rates'!I61/1000</f>
        <v>0</v>
      </c>
      <c r="I61" s="69">
        <f>-'REC Style Analysis'!$P61*'Millage Rates'!J61/1000</f>
        <v>0</v>
      </c>
      <c r="J61" s="69">
        <f>-'REC Style Analysis'!$P61*'Millage Rates'!K61/1000</f>
        <v>-230101.13443099998</v>
      </c>
      <c r="K61" s="69">
        <f>-'REC Style Analysis'!$P61*'Millage Rates'!L61/1000</f>
        <v>0</v>
      </c>
      <c r="L61" s="69">
        <f>-'REC Style Analysis'!$P61*'Millage Rates'!M61/1000</f>
        <v>-175639.66632650001</v>
      </c>
      <c r="M61" s="70">
        <f t="shared" si="1"/>
        <v>-405740.80075749999</v>
      </c>
      <c r="N61" s="43"/>
      <c r="O61" s="83">
        <f t="shared" si="4"/>
        <v>-3917331.5081179994</v>
      </c>
      <c r="P61" s="84">
        <f>O61/'Taxes Levied'!M61</f>
        <v>-6.8359423641804723E-2</v>
      </c>
    </row>
    <row r="62" spans="2:16" ht="14.25" customHeight="1" x14ac:dyDescent="0.3">
      <c r="B62" s="71" t="s">
        <v>56</v>
      </c>
      <c r="C62" s="69">
        <f>-'REC Style Analysis'!$P62*'Millage Rates'!B62/1000</f>
        <v>-5871318.793212601</v>
      </c>
      <c r="D62" s="69">
        <f>-'REC Style Analysis'!$P62*'Millage Rates'!C62/1000</f>
        <v>-260849.53026599999</v>
      </c>
      <c r="E62" s="69">
        <f>-'REC Style Analysis'!$P62*'Millage Rates'!D62/1000</f>
        <v>-97359.331718999994</v>
      </c>
      <c r="F62" s="69">
        <f>-'REC Style Analysis'!$P62*'Millage Rates'!G62/1000</f>
        <v>-2615108.3893428002</v>
      </c>
      <c r="G62" s="70">
        <f t="shared" si="3"/>
        <v>-8844636.0445404015</v>
      </c>
      <c r="H62" s="69">
        <f>-'REC Style Analysis'!$P62*'Millage Rates'!I62/1000</f>
        <v>0</v>
      </c>
      <c r="I62" s="69">
        <f>-'REC Style Analysis'!$P62*'Millage Rates'!J62/1000</f>
        <v>0</v>
      </c>
      <c r="J62" s="69">
        <f>-'REC Style Analysis'!$P62*'Millage Rates'!K62/1000</f>
        <v>0</v>
      </c>
      <c r="K62" s="69">
        <f>-'REC Style Analysis'!$P62*'Millage Rates'!L62/1000</f>
        <v>-1080321.1883762998</v>
      </c>
      <c r="L62" s="69">
        <f>-'REC Style Analysis'!$P62*'Millage Rates'!M62/1000</f>
        <v>-2435452.8677934003</v>
      </c>
      <c r="M62" s="70">
        <f t="shared" si="1"/>
        <v>-3515774.0561696999</v>
      </c>
      <c r="N62" s="43"/>
      <c r="O62" s="83">
        <f t="shared" si="4"/>
        <v>-12360410.100710101</v>
      </c>
      <c r="P62" s="84">
        <f>O62/'Taxes Levied'!M62</f>
        <v>-3.6395612876780226E-2</v>
      </c>
    </row>
    <row r="63" spans="2:16" ht="14.25" customHeight="1" x14ac:dyDescent="0.3">
      <c r="B63" s="71" t="s">
        <v>57</v>
      </c>
      <c r="C63" s="69">
        <f>-'REC Style Analysis'!$P63*'Millage Rates'!B63/1000</f>
        <v>-7721519.8935276996</v>
      </c>
      <c r="D63" s="69">
        <f>-'REC Style Analysis'!$P63*'Millage Rates'!C63/1000</f>
        <v>0</v>
      </c>
      <c r="E63" s="69">
        <f>-'REC Style Analysis'!$P63*'Millage Rates'!D63/1000</f>
        <v>0</v>
      </c>
      <c r="F63" s="69">
        <f>-'REC Style Analysis'!$P63*'Millage Rates'!G63/1000</f>
        <v>-456946.21428949991</v>
      </c>
      <c r="G63" s="70">
        <f t="shared" si="3"/>
        <v>-8178466.1078171991</v>
      </c>
      <c r="H63" s="69">
        <f>-'REC Style Analysis'!$P63*'Millage Rates'!I63/1000</f>
        <v>0</v>
      </c>
      <c r="I63" s="69">
        <f>-'REC Style Analysis'!$P63*'Millage Rates'!J63/1000</f>
        <v>0</v>
      </c>
      <c r="J63" s="69">
        <f>-'REC Style Analysis'!$P63*'Millage Rates'!K63/1000</f>
        <v>0</v>
      </c>
      <c r="K63" s="69">
        <f>-'REC Style Analysis'!$P63*'Millage Rates'!L63/1000</f>
        <v>-2760683.7140610004</v>
      </c>
      <c r="L63" s="69">
        <f>-'REC Style Analysis'!$P63*'Millage Rates'!M63/1000</f>
        <v>-3450458.6753194998</v>
      </c>
      <c r="M63" s="70">
        <f t="shared" si="1"/>
        <v>-6211142.3893804997</v>
      </c>
      <c r="N63" s="43"/>
      <c r="O63" s="83">
        <f t="shared" si="4"/>
        <v>-14389608.497197699</v>
      </c>
      <c r="P63" s="84">
        <f>O63/'Taxes Levied'!M63</f>
        <v>-5.5445102436487453E-2</v>
      </c>
    </row>
    <row r="64" spans="2:16" ht="14.25" customHeight="1" x14ac:dyDescent="0.3">
      <c r="B64" s="71" t="s">
        <v>58</v>
      </c>
      <c r="C64" s="69">
        <f>-'REC Style Analysis'!$P64*'Millage Rates'!B64/1000</f>
        <v>-4567009.6188599998</v>
      </c>
      <c r="D64" s="69">
        <f>-'REC Style Analysis'!$P64*'Millage Rates'!C64/1000</f>
        <v>0</v>
      </c>
      <c r="E64" s="69">
        <f>-'REC Style Analysis'!$P64*'Millage Rates'!D64/1000</f>
        <v>0</v>
      </c>
      <c r="F64" s="69">
        <f>-'REC Style Analysis'!$P64*'Millage Rates'!G64/1000</f>
        <v>0</v>
      </c>
      <c r="G64" s="70">
        <f t="shared" si="3"/>
        <v>-4567009.6188599998</v>
      </c>
      <c r="H64" s="69">
        <f>-'REC Style Analysis'!$P64*'Millage Rates'!I64/1000</f>
        <v>0</v>
      </c>
      <c r="I64" s="69">
        <f>-'REC Style Analysis'!$P64*'Millage Rates'!J64/1000</f>
        <v>0</v>
      </c>
      <c r="J64" s="69">
        <f>-'REC Style Analysis'!$P64*'Millage Rates'!K64/1000</f>
        <v>-271814.68697579997</v>
      </c>
      <c r="K64" s="69">
        <f>-'REC Style Analysis'!$P64*'Millage Rates'!L64/1000</f>
        <v>0</v>
      </c>
      <c r="L64" s="69">
        <f>-'REC Style Analysis'!$P64*'Millage Rates'!M64/1000</f>
        <v>-302206.95134460001</v>
      </c>
      <c r="M64" s="70">
        <f t="shared" si="1"/>
        <v>-574021.63832039991</v>
      </c>
      <c r="N64" s="43"/>
      <c r="O64" s="83">
        <f t="shared" si="4"/>
        <v>-5141031.2571804002</v>
      </c>
      <c r="P64" s="84">
        <f>O64/'Taxes Levied'!M64</f>
        <v>-7.8015675352304414E-2</v>
      </c>
    </row>
    <row r="65" spans="1:23" ht="14.25" customHeight="1" x14ac:dyDescent="0.3">
      <c r="B65" s="68" t="s">
        <v>59</v>
      </c>
      <c r="C65" s="69">
        <f>-'REC Style Analysis'!$P65*'Millage Rates'!B65/1000</f>
        <v>-391716.04499999998</v>
      </c>
      <c r="D65" s="69">
        <f>-'REC Style Analysis'!$P65*'Millage Rates'!C65/1000</f>
        <v>0</v>
      </c>
      <c r="E65" s="69">
        <f>-'REC Style Analysis'!$P65*'Millage Rates'!D65/1000</f>
        <v>0</v>
      </c>
      <c r="F65" s="69">
        <f>-'REC Style Analysis'!$P65*'Millage Rates'!G65/1000</f>
        <v>-17814.3752465</v>
      </c>
      <c r="G65" s="70">
        <f t="shared" si="3"/>
        <v>-409530.4202465</v>
      </c>
      <c r="H65" s="69">
        <f>-'REC Style Analysis'!$P65*'Millage Rates'!I65/1000</f>
        <v>0</v>
      </c>
      <c r="I65" s="69">
        <f>-'REC Style Analysis'!$P65*'Millage Rates'!J65/1000</f>
        <v>0</v>
      </c>
      <c r="J65" s="69">
        <f>-'REC Style Analysis'!$P65*'Millage Rates'!K65/1000</f>
        <v>0</v>
      </c>
      <c r="K65" s="69">
        <f>-'REC Style Analysis'!$P65*'Millage Rates'!L65/1000</f>
        <v>0</v>
      </c>
      <c r="L65" s="69">
        <f>-'REC Style Analysis'!$P65*'Millage Rates'!M65/1000</f>
        <v>-51837.089955000003</v>
      </c>
      <c r="M65" s="70">
        <f t="shared" si="1"/>
        <v>-51837.089955000003</v>
      </c>
      <c r="N65" s="43"/>
      <c r="O65" s="83">
        <f t="shared" si="4"/>
        <v>-461367.51020150003</v>
      </c>
      <c r="P65" s="84">
        <f>O65/'Taxes Levied'!M65</f>
        <v>-2.643883221078815E-2</v>
      </c>
    </row>
    <row r="66" spans="1:23" ht="14.25" customHeight="1" x14ac:dyDescent="0.3">
      <c r="B66" s="68" t="s">
        <v>60</v>
      </c>
      <c r="C66" s="69">
        <f>-'REC Style Analysis'!$P66*'Millage Rates'!B66/1000</f>
        <v>-131606.13922680001</v>
      </c>
      <c r="D66" s="69">
        <f>-'REC Style Analysis'!$P66*'Millage Rates'!C66/1000</f>
        <v>0</v>
      </c>
      <c r="E66" s="69">
        <f>-'REC Style Analysis'!$P66*'Millage Rates'!D66/1000</f>
        <v>0</v>
      </c>
      <c r="F66" s="69">
        <f>-'REC Style Analysis'!$P66*'Millage Rates'!G66/1000</f>
        <v>-7437.4385974000006</v>
      </c>
      <c r="G66" s="70">
        <f t="shared" si="3"/>
        <v>-139043.57782420001</v>
      </c>
      <c r="H66" s="69">
        <f>-'REC Style Analysis'!$P66*'Millage Rates'!I66/1000</f>
        <v>0</v>
      </c>
      <c r="I66" s="69">
        <f>-'REC Style Analysis'!$P66*'Millage Rates'!J66/1000</f>
        <v>-17489.701075000001</v>
      </c>
      <c r="J66" s="69">
        <f>-'REC Style Analysis'!$P66*'Millage Rates'!K66/1000</f>
        <v>0</v>
      </c>
      <c r="K66" s="69">
        <f>-'REC Style Analysis'!$P66*'Millage Rates'!L66/1000</f>
        <v>0</v>
      </c>
      <c r="L66" s="69">
        <f>-'REC Style Analysis'!$P66*'Millage Rates'!M66/1000</f>
        <v>-18345.560732800001</v>
      </c>
      <c r="M66" s="70">
        <f t="shared" si="1"/>
        <v>-35835.261807800001</v>
      </c>
      <c r="N66" s="43"/>
      <c r="O66" s="83">
        <f t="shared" si="4"/>
        <v>-174878.83963200002</v>
      </c>
      <c r="P66" s="84">
        <f>O66/'Taxes Levied'!M66</f>
        <v>-1.4045187899566283E-2</v>
      </c>
    </row>
    <row r="67" spans="1:23" ht="14.25" customHeight="1" x14ac:dyDescent="0.3">
      <c r="B67" s="68" t="s">
        <v>61</v>
      </c>
      <c r="C67" s="69">
        <f>-'REC Style Analysis'!$P67*'Millage Rates'!B67/1000</f>
        <v>-96865.64</v>
      </c>
      <c r="D67" s="69">
        <f>-'REC Style Analysis'!$P67*'Millage Rates'!C67/1000</f>
        <v>0</v>
      </c>
      <c r="E67" s="69">
        <f>-'REC Style Analysis'!$P67*'Millage Rates'!D67/1000</f>
        <v>0</v>
      </c>
      <c r="F67" s="69">
        <f>-'REC Style Analysis'!$P67*'Millage Rates'!G67/1000</f>
        <v>-8807.9926452</v>
      </c>
      <c r="G67" s="70">
        <f t="shared" si="3"/>
        <v>-105673.63264520001</v>
      </c>
      <c r="H67" s="69">
        <f>-'REC Style Analysis'!$P67*'Millage Rates'!I67/1000</f>
        <v>0</v>
      </c>
      <c r="I67" s="69">
        <f>-'REC Style Analysis'!$P67*'Millage Rates'!J67/1000</f>
        <v>0</v>
      </c>
      <c r="J67" s="69">
        <f>-'REC Style Analysis'!$P67*'Millage Rates'!K67/1000</f>
        <v>0</v>
      </c>
      <c r="K67" s="69">
        <f>-'REC Style Analysis'!$P67*'Millage Rates'!L67/1000</f>
        <v>0</v>
      </c>
      <c r="L67" s="69">
        <f>-'REC Style Analysis'!$P67*'Millage Rates'!M67/1000</f>
        <v>-3782.6032420000001</v>
      </c>
      <c r="M67" s="70">
        <f t="shared" si="1"/>
        <v>-3782.6032420000001</v>
      </c>
      <c r="N67" s="43"/>
      <c r="O67" s="83">
        <f t="shared" si="4"/>
        <v>-109456.2358872</v>
      </c>
      <c r="P67" s="84">
        <f>O67/'Taxes Levied'!M67</f>
        <v>-4.2764878414089692E-2</v>
      </c>
    </row>
    <row r="68" spans="1:23" ht="14.25" customHeight="1" x14ac:dyDescent="0.3">
      <c r="B68" s="71" t="s">
        <v>62</v>
      </c>
      <c r="C68" s="69">
        <f>-'REC Style Analysis'!$P68*'Millage Rates'!B68/1000</f>
        <v>-8089100.0352999996</v>
      </c>
      <c r="D68" s="69">
        <f>-'REC Style Analysis'!$P68*'Millage Rates'!C68/1000</f>
        <v>0</v>
      </c>
      <c r="E68" s="69">
        <f>-'REC Style Analysis'!$P68*'Millage Rates'!D68/1000</f>
        <v>-1262430.0382960001</v>
      </c>
      <c r="F68" s="69">
        <f>-'REC Style Analysis'!$P68*'Millage Rates'!G68/1000</f>
        <v>-425009.27234650002</v>
      </c>
      <c r="G68" s="70">
        <f t="shared" si="3"/>
        <v>-9776539.345942501</v>
      </c>
      <c r="H68" s="69">
        <f>-'REC Style Analysis'!$P68*'Millage Rates'!I68/1000</f>
        <v>0</v>
      </c>
      <c r="I68" s="69">
        <f>-'REC Style Analysis'!$P68*'Millage Rates'!J68/1000</f>
        <v>-1464127.1063893002</v>
      </c>
      <c r="J68" s="69">
        <f>-'REC Style Analysis'!$P68*'Millage Rates'!K68/1000</f>
        <v>-1809836.6767504001</v>
      </c>
      <c r="K68" s="69">
        <f>-'REC Style Analysis'!$P68*'Millage Rates'!L68/1000</f>
        <v>-641956.28312929999</v>
      </c>
      <c r="L68" s="69">
        <f>-'REC Style Analysis'!$P68*'Millage Rates'!M68/1000</f>
        <v>-6013251.3147658007</v>
      </c>
      <c r="M68" s="70">
        <f t="shared" si="1"/>
        <v>-9929171.3810348008</v>
      </c>
      <c r="N68" s="43"/>
      <c r="O68" s="83">
        <f t="shared" si="4"/>
        <v>-19705710.726977304</v>
      </c>
      <c r="P68" s="84">
        <f>O68/'Taxes Levied'!M68</f>
        <v>-4.5758624618354914E-2</v>
      </c>
    </row>
    <row r="69" spans="1:23" ht="14.25" customHeight="1" x14ac:dyDescent="0.3">
      <c r="B69" s="68" t="s">
        <v>63</v>
      </c>
      <c r="C69" s="69">
        <f>-'REC Style Analysis'!$P69*'Millage Rates'!B69/1000</f>
        <v>-535111.68975000002</v>
      </c>
      <c r="D69" s="69">
        <f>-'REC Style Analysis'!$P69*'Millage Rates'!C69/1000</f>
        <v>0</v>
      </c>
      <c r="E69" s="69">
        <f>-'REC Style Analysis'!$P69*'Millage Rates'!D69/1000</f>
        <v>0</v>
      </c>
      <c r="F69" s="69">
        <f>-'REC Style Analysis'!$P69*'Millage Rates'!G69/1000</f>
        <v>-2373.9500418000002</v>
      </c>
      <c r="G69" s="70">
        <f>SUM(C69:F69)</f>
        <v>-537485.63979180006</v>
      </c>
      <c r="H69" s="69">
        <f>-'REC Style Analysis'!$P69*'Millage Rates'!I69/1000</f>
        <v>0</v>
      </c>
      <c r="I69" s="69">
        <f>-'REC Style Analysis'!$P69*'Millage Rates'!J69/1000</f>
        <v>0</v>
      </c>
      <c r="J69" s="69">
        <f>-'REC Style Analysis'!$P69*'Millage Rates'!K69/1000</f>
        <v>0</v>
      </c>
      <c r="K69" s="69">
        <f>-'REC Style Analysis'!$P69*'Millage Rates'!L69/1000</f>
        <v>0</v>
      </c>
      <c r="L69" s="69">
        <f>-'REC Style Analysis'!$P69*'Millage Rates'!M69/1000</f>
        <v>-8769.345509599998</v>
      </c>
      <c r="M69" s="70">
        <f>SUM(H69:L69)</f>
        <v>-8769.345509599998</v>
      </c>
      <c r="N69" s="43"/>
      <c r="O69" s="83">
        <f t="shared" si="4"/>
        <v>-546254.98530140007</v>
      </c>
      <c r="P69" s="84">
        <f>O69/'Taxes Levied'!M69</f>
        <v>-6.0378193982993461E-2</v>
      </c>
    </row>
    <row r="70" spans="1:23" ht="14.25" customHeight="1" x14ac:dyDescent="0.3">
      <c r="B70" s="71" t="s">
        <v>64</v>
      </c>
      <c r="C70" s="69">
        <f>-'REC Style Analysis'!$P70*'Millage Rates'!B70/1000</f>
        <v>-760506.62181030004</v>
      </c>
      <c r="D70" s="69">
        <f>-'REC Style Analysis'!$P70*'Millage Rates'!C70/1000</f>
        <v>0</v>
      </c>
      <c r="E70" s="69">
        <f>-'REC Style Analysis'!$P70*'Millage Rates'!D70/1000</f>
        <v>0</v>
      </c>
      <c r="F70" s="69">
        <f>-'REC Style Analysis'!$P70*'Millage Rates'!G70/1000</f>
        <v>-7654.6331046000005</v>
      </c>
      <c r="G70" s="70">
        <f>SUM(C70:F70)</f>
        <v>-768161.25491490006</v>
      </c>
      <c r="H70" s="69">
        <f>-'REC Style Analysis'!$P70*'Millage Rates'!I70/1000</f>
        <v>0</v>
      </c>
      <c r="I70" s="69">
        <f>-'REC Style Analysis'!$P70*'Millage Rates'!J70/1000</f>
        <v>-6964.4612673000001</v>
      </c>
      <c r="J70" s="69">
        <f>-'REC Style Analysis'!$P70*'Millage Rates'!K70/1000</f>
        <v>-213723.21228389998</v>
      </c>
      <c r="K70" s="69">
        <f>-'REC Style Analysis'!$P70*'Millage Rates'!L70/1000</f>
        <v>0</v>
      </c>
      <c r="L70" s="69">
        <f>-'REC Style Analysis'!$P70*'Millage Rates'!M70/1000</f>
        <v>-26770.301567999999</v>
      </c>
      <c r="M70" s="70">
        <f>SUM(H70:L70)</f>
        <v>-247457.97511919998</v>
      </c>
      <c r="N70" s="43"/>
      <c r="O70" s="83">
        <f t="shared" si="4"/>
        <v>-1015619.2300341</v>
      </c>
      <c r="P70" s="84">
        <f>O70/'Taxes Levied'!M70</f>
        <v>-1.3471500927243786E-2</v>
      </c>
    </row>
    <row r="71" spans="1:23" ht="14.25" customHeight="1" x14ac:dyDescent="0.3">
      <c r="B71" s="68" t="s">
        <v>65</v>
      </c>
      <c r="C71" s="69">
        <f>-'REC Style Analysis'!$P71*'Millage Rates'!B71/1000</f>
        <v>-184558.28536800001</v>
      </c>
      <c r="D71" s="69">
        <f>-'REC Style Analysis'!$P71*'Millage Rates'!C71/1000</f>
        <v>0</v>
      </c>
      <c r="E71" s="69">
        <f>-'REC Style Analysis'!$P71*'Millage Rates'!D71/1000</f>
        <v>0</v>
      </c>
      <c r="F71" s="69">
        <f>-'REC Style Analysis'!$P71*'Millage Rates'!G71/1000</f>
        <v>-730.09438439999997</v>
      </c>
      <c r="G71" s="70">
        <f>SUM(C71:F71)</f>
        <v>-185288.37975240001</v>
      </c>
      <c r="H71" s="69">
        <f>-'REC Style Analysis'!$P71*'Millage Rates'!I71/1000</f>
        <v>0</v>
      </c>
      <c r="I71" s="69">
        <f>-'REC Style Analysis'!$P71*'Millage Rates'!J71/1000</f>
        <v>0</v>
      </c>
      <c r="J71" s="69">
        <f>-'REC Style Analysis'!$P71*'Millage Rates'!K71/1000</f>
        <v>0</v>
      </c>
      <c r="K71" s="69">
        <f>-'REC Style Analysis'!$P71*'Millage Rates'!L71/1000</f>
        <v>0</v>
      </c>
      <c r="L71" s="69">
        <f>-'REC Style Analysis'!$P71*'Millage Rates'!M71/1000</f>
        <v>-24645.672457000001</v>
      </c>
      <c r="M71" s="70">
        <f>SUM(H71:L71)</f>
        <v>-24645.672457000001</v>
      </c>
      <c r="N71" s="43"/>
      <c r="O71" s="83">
        <f t="shared" si="4"/>
        <v>-209934.05220940002</v>
      </c>
      <c r="P71" s="84">
        <f>O71/'Taxes Levied'!M71</f>
        <v>-2.4046376459747124E-2</v>
      </c>
    </row>
    <row r="72" spans="1:23" ht="1.5" customHeight="1" x14ac:dyDescent="0.3">
      <c r="B72" s="68"/>
      <c r="C72" s="69"/>
      <c r="D72" s="69"/>
      <c r="E72" s="69"/>
      <c r="F72" s="72"/>
      <c r="G72" s="70"/>
      <c r="H72" s="73"/>
      <c r="I72" s="73"/>
      <c r="J72" s="73"/>
      <c r="K72" s="73"/>
      <c r="L72" s="72"/>
      <c r="M72" s="70"/>
      <c r="N72" s="43"/>
      <c r="O72" s="83"/>
      <c r="P72" s="84"/>
    </row>
    <row r="73" spans="1:23" ht="14.25" customHeight="1" x14ac:dyDescent="0.3">
      <c r="B73" s="74" t="s">
        <v>94</v>
      </c>
      <c r="C73" s="100">
        <f>SUM(C6,C8,C11,C16,C18,C19,C23,C24,C25,C26,C27,C28,C29,C30,C32,C34,C36,C37,C38,C42,C43,C44,C51,C58,C65,C66,C67,C69,C71)</f>
        <v>-8491841.7642031983</v>
      </c>
      <c r="D73" s="100">
        <f>SUM(D6,D8,D11,D16,D18,D19,D23,D24,D25,D26,D27,D28,D29,D30,D32,D34,D36,D37,D38,D42,D43,D44,D51,D58,D65,D66,D67,D69,D71)</f>
        <v>0</v>
      </c>
      <c r="E73" s="100">
        <f>SUM(E6,E8,E11,E16,E18,E19,E23,E24,E25,E26,E27,E28,E29,E30,E32,E34,E36,E37,E38,E42,E43,E44,E51,E58,E65,E66,E67,E69,E71)</f>
        <v>-29257.385776799998</v>
      </c>
      <c r="F73" s="101">
        <f>SUM(F6,F8,F11,F16,F18,F19,F23,F24,F25,F26,F27,F28,F29,F30,F32,F34,F36,F37,F38,F42,F43,F44,F51,F58,F65,F66,F67,F69,F71)</f>
        <v>-410023.88685169996</v>
      </c>
      <c r="G73" s="102">
        <f>SUM(C73:F73)</f>
        <v>-8931123.0368316974</v>
      </c>
      <c r="H73" s="103">
        <f>SUM(H6,H8,H11,H16,H18,H19,H23,H24,H25,H26,H27,H28,H29,H30,H32,H34,H36,H37,H38,H42,H43,H44,H51,H58,H65,H66,H67,H69,H71)</f>
        <v>-78808.09347159999</v>
      </c>
      <c r="I73" s="104">
        <f>SUM(I6,I8,I11,I16,I18,I19,I23,I24,I25,I26,I27,I28,I29,I30,I32,I34,I36,I37,I38,I42,I43,I44,I51,I58,I65,I66,I67,I69,I71)</f>
        <v>-28221.5388461</v>
      </c>
      <c r="J73" s="104">
        <f>SUM(J6,J8,J11,J16,J18,J19,J23,J24,J25,J26,J27,J28,J29,J30,J32,J34,J36,J37,J38,J42,J43,J44,J51,J58,J65,J66,J67,J69,J71)</f>
        <v>-167165.77217099999</v>
      </c>
      <c r="K73" s="104">
        <f>SUM(K6,K8,K11,K16,K18,K19,K23,K24,K25,K26,K27,K28,K29,K30,K32,K34,K36,K37,K38,K42,K43,K44,K51,K58,K65,K66,K67,K69,K71)</f>
        <v>-92614.407925699998</v>
      </c>
      <c r="L73" s="101">
        <f>SUM(L6,L8,L11,L16,L18,L19,L23,L24,L25,L26,L27,L28,L29,L30,L32,L34,L36,L37,L38,L42,L43,L44,L51,L58,L65,L66,L67,L69,L71)</f>
        <v>-978671.44438360003</v>
      </c>
      <c r="M73" s="102">
        <f>SUM(H73:L73)</f>
        <v>-1345481.2567980001</v>
      </c>
      <c r="N73" s="105"/>
      <c r="O73" s="106">
        <f>SUM(G73,M73)</f>
        <v>-10276604.293629698</v>
      </c>
      <c r="P73" s="84">
        <f>O73/'Taxes Levied'!M73</f>
        <v>-2.7118720878162372E-2</v>
      </c>
    </row>
    <row r="74" spans="1:23" s="10" customFormat="1" ht="15" customHeight="1" thickBot="1" x14ac:dyDescent="0.35">
      <c r="A74" s="89"/>
      <c r="B74" s="75" t="s">
        <v>95</v>
      </c>
      <c r="C74" s="76">
        <f>SUM(C5:C71)</f>
        <v>-295788050.68737781</v>
      </c>
      <c r="D74" s="77">
        <f t="shared" ref="D74:L74" si="5">SUM(D5:D71)</f>
        <v>-5774527.384083</v>
      </c>
      <c r="E74" s="77">
        <f t="shared" si="5"/>
        <v>-3473391.5199073004</v>
      </c>
      <c r="F74" s="78">
        <f t="shared" si="5"/>
        <v>-41221533.203859188</v>
      </c>
      <c r="G74" s="79">
        <f>SUM(C74:F74)</f>
        <v>-346257502.79522729</v>
      </c>
      <c r="H74" s="76">
        <f t="shared" si="5"/>
        <v>-34447077.507764101</v>
      </c>
      <c r="I74" s="77">
        <f t="shared" si="5"/>
        <v>-29663658.426017303</v>
      </c>
      <c r="J74" s="77">
        <f t="shared" si="5"/>
        <v>-28507001.227565702</v>
      </c>
      <c r="K74" s="77">
        <f t="shared" si="5"/>
        <v>-41328842.968763798</v>
      </c>
      <c r="L74" s="78">
        <f t="shared" si="5"/>
        <v>-153108903.61151665</v>
      </c>
      <c r="M74" s="80">
        <f>SUM(H74:L74)</f>
        <v>-287055483.74162757</v>
      </c>
      <c r="N74" s="48"/>
      <c r="O74" s="85">
        <f>SUM(G74,M74)</f>
        <v>-633312986.53685486</v>
      </c>
      <c r="P74" s="86">
        <f>O74/'Taxes Levied'!M74</f>
        <v>-3.6404291100548082E-2</v>
      </c>
      <c r="Q74" s="89"/>
      <c r="R74" s="89"/>
      <c r="S74" s="89"/>
      <c r="T74" s="89"/>
      <c r="U74" s="89"/>
      <c r="V74" s="89"/>
      <c r="W74" s="89"/>
    </row>
    <row r="75" spans="1:23" s="89" customFormat="1" ht="6" customHeight="1" x14ac:dyDescent="0.2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</row>
    <row r="76" spans="1:23" s="89" customFormat="1" ht="18" x14ac:dyDescent="0.25">
      <c r="B76" s="97" t="s">
        <v>98</v>
      </c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8"/>
    </row>
    <row r="77" spans="1:23" s="89" customFormat="1" ht="4.5" customHeight="1" x14ac:dyDescent="0.25">
      <c r="B77" s="97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</row>
    <row r="78" spans="1:23" s="89" customFormat="1" ht="15.75" x14ac:dyDescent="0.25">
      <c r="B78" s="99" t="s">
        <v>151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</row>
    <row r="79" spans="1:23" s="89" customFormat="1" x14ac:dyDescent="0.2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  <row r="80" spans="1:23" s="89" customFormat="1" x14ac:dyDescent="0.2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  <row r="81" spans="2:15" s="89" customFormat="1" x14ac:dyDescent="0.2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2:15" s="89" customFormat="1" x14ac:dyDescent="0.2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  <row r="83" spans="2:15" s="89" customFormat="1" x14ac:dyDescent="0.2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  <row r="84" spans="2:15" s="89" customFormat="1" x14ac:dyDescent="0.2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  <row r="85" spans="2:15" s="89" customFormat="1" x14ac:dyDescent="0.2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  <row r="86" spans="2:15" s="89" customFormat="1" x14ac:dyDescent="0.2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</row>
    <row r="87" spans="2:15" s="89" customFormat="1" x14ac:dyDescent="0.2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  <row r="88" spans="2:15" s="89" customFormat="1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</row>
    <row r="89" spans="2:15" s="89" customFormat="1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  <row r="90" spans="2:15" s="89" customFormat="1" x14ac:dyDescent="0.2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  <row r="91" spans="2:15" s="89" customFormat="1" x14ac:dyDescent="0.2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</row>
    <row r="92" spans="2:15" s="89" customFormat="1" x14ac:dyDescent="0.2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</row>
  </sheetData>
  <mergeCells count="2">
    <mergeCell ref="C3:G3"/>
    <mergeCell ref="H3:M3"/>
  </mergeCells>
  <conditionalFormatting sqref="B5:P74">
    <cfRule type="expression" dxfId="60" priority="6" stopIfTrue="1">
      <formula>MOD(ROW(),3)=1</formula>
    </cfRule>
  </conditionalFormatting>
  <conditionalFormatting sqref="B3:IV3">
    <cfRule type="containsBlanks" dxfId="59" priority="10" stopIfTrue="1">
      <formula>LEN(TRIM(B3))=0</formula>
    </cfRule>
  </conditionalFormatting>
  <pageMargins left="0.7" right="0.7" top="0.75" bottom="0.75" header="0.3" footer="0.3"/>
  <pageSetup paperSize="5" scale="69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zoomScale="80" zoomScaleNormal="80" workbookViewId="0">
      <pane xSplit="7" ySplit="3" topLeftCell="H67" activePane="bottomRight" state="frozen"/>
      <selection pane="topRight" activeCell="H1" sqref="H1"/>
      <selection pane="bottomLeft" activeCell="A4" sqref="A4"/>
      <selection pane="bottomRight" activeCell="N82" sqref="N82"/>
    </sheetView>
  </sheetViews>
  <sheetFormatPr defaultColWidth="11.42578125" defaultRowHeight="15" x14ac:dyDescent="0.25"/>
  <cols>
    <col min="1" max="1" width="18.7109375" bestFit="1" customWidth="1"/>
    <col min="2" max="4" width="26.5703125" customWidth="1"/>
    <col min="5" max="5" width="5.42578125" customWidth="1"/>
    <col min="6" max="6" width="26" customWidth="1"/>
    <col min="7" max="7" width="27.42578125" customWidth="1"/>
  </cols>
  <sheetData>
    <row r="1" spans="1:10" ht="98.1" customHeight="1" x14ac:dyDescent="0.25">
      <c r="A1" s="200" t="s">
        <v>123</v>
      </c>
      <c r="B1" s="200"/>
      <c r="C1" s="200"/>
      <c r="D1" s="200"/>
      <c r="F1" s="200" t="s">
        <v>102</v>
      </c>
      <c r="G1" s="200"/>
    </row>
    <row r="2" spans="1:10" ht="6.95" customHeight="1" thickBot="1" x14ac:dyDescent="0.3">
      <c r="B2" s="47"/>
      <c r="C2" s="47"/>
      <c r="D2" s="47"/>
      <c r="F2" s="47"/>
      <c r="G2" s="47"/>
    </row>
    <row r="3" spans="1:10" ht="126.75" thickBot="1" x14ac:dyDescent="0.3">
      <c r="A3" s="116" t="s">
        <v>1</v>
      </c>
      <c r="B3" s="117" t="s">
        <v>148</v>
      </c>
      <c r="C3" s="117" t="s">
        <v>149</v>
      </c>
      <c r="D3" s="117" t="s">
        <v>150</v>
      </c>
      <c r="F3" s="117" t="s">
        <v>103</v>
      </c>
      <c r="G3" s="117" t="s">
        <v>104</v>
      </c>
      <c r="J3" s="125"/>
    </row>
    <row r="4" spans="1:10" ht="18" x14ac:dyDescent="0.25">
      <c r="A4" s="114" t="s">
        <v>2</v>
      </c>
      <c r="B4" s="115">
        <f>'REC Style Analysis'!R5</f>
        <v>49503</v>
      </c>
      <c r="C4" s="115">
        <f>'REC Style Analysis'!S5</f>
        <v>43855</v>
      </c>
      <c r="D4" s="115">
        <f>'REC Style Analysis'!O5</f>
        <v>28475</v>
      </c>
      <c r="F4" s="118">
        <f>-'Revenue Impact'!$O5/'Properties Affected'!B4</f>
        <v>196.70978497658527</v>
      </c>
      <c r="G4" s="118">
        <f>-'Revenue Impact'!$O5/'Properties Affected'!D4</f>
        <v>341.97452100775769</v>
      </c>
      <c r="I4" s="124"/>
    </row>
    <row r="5" spans="1:10" ht="18" x14ac:dyDescent="0.25">
      <c r="A5" s="109" t="s">
        <v>3</v>
      </c>
      <c r="B5" s="110">
        <f>'REC Style Analysis'!R6</f>
        <v>5829</v>
      </c>
      <c r="C5" s="110">
        <f>'REC Style Analysis'!S6</f>
        <v>4556</v>
      </c>
      <c r="D5" s="110">
        <f>'REC Style Analysis'!O6</f>
        <v>2199</v>
      </c>
      <c r="F5" s="113">
        <f>-'Revenue Impact'!$O6/'Properties Affected'!B5</f>
        <v>76.358915632183908</v>
      </c>
      <c r="G5" s="113">
        <f>-'Revenue Impact'!$O6/'Properties Affected'!D5</f>
        <v>202.40842165529787</v>
      </c>
    </row>
    <row r="6" spans="1:10" ht="18" x14ac:dyDescent="0.25">
      <c r="A6" s="109" t="s">
        <v>4</v>
      </c>
      <c r="B6" s="110">
        <f>'REC Style Analysis'!R7</f>
        <v>39439</v>
      </c>
      <c r="C6" s="110">
        <f>'REC Style Analysis'!S7</f>
        <v>32793</v>
      </c>
      <c r="D6" s="110">
        <f>'REC Style Analysis'!O7</f>
        <v>21289</v>
      </c>
      <c r="F6" s="113">
        <f>-'Revenue Impact'!$O7/'Properties Affected'!B6</f>
        <v>77.801964656472023</v>
      </c>
      <c r="G6" s="113">
        <f>-'Revenue Impact'!$O7/'Properties Affected'!D6</f>
        <v>144.13226004446429</v>
      </c>
    </row>
    <row r="7" spans="1:10" ht="18" x14ac:dyDescent="0.25">
      <c r="A7" s="109" t="s">
        <v>5</v>
      </c>
      <c r="B7" s="110">
        <f>'REC Style Analysis'!R8</f>
        <v>6249</v>
      </c>
      <c r="C7" s="110">
        <f>'REC Style Analysis'!S8</f>
        <v>4177</v>
      </c>
      <c r="D7" s="110">
        <f>'REC Style Analysis'!O8</f>
        <v>1618</v>
      </c>
      <c r="F7" s="113">
        <f>-'Revenue Impact'!$O8/'Properties Affected'!B7</f>
        <v>54.768913573403736</v>
      </c>
      <c r="G7" s="113">
        <f>-'Revenue Impact'!$O8/'Properties Affected'!D7</f>
        <v>211.52715755265757</v>
      </c>
    </row>
    <row r="8" spans="1:10" ht="18" x14ac:dyDescent="0.25">
      <c r="A8" s="109" t="s">
        <v>6</v>
      </c>
      <c r="B8" s="110">
        <f>'REC Style Analysis'!R9</f>
        <v>150125</v>
      </c>
      <c r="C8" s="110">
        <f>'REC Style Analysis'!S9</f>
        <v>128564</v>
      </c>
      <c r="D8" s="110">
        <f>'REC Style Analysis'!O9</f>
        <v>77080</v>
      </c>
      <c r="F8" s="113">
        <f>-'Revenue Impact'!$O9/'Properties Affected'!B8</f>
        <v>124.22630691685464</v>
      </c>
      <c r="G8" s="113">
        <f>-'Revenue Impact'!$O9/'Properties Affected'!D8</f>
        <v>241.94958907489365</v>
      </c>
    </row>
    <row r="9" spans="1:10" ht="18" x14ac:dyDescent="0.25">
      <c r="A9" s="109" t="s">
        <v>7</v>
      </c>
      <c r="B9" s="110">
        <f>'REC Style Analysis'!R10</f>
        <v>387539</v>
      </c>
      <c r="C9" s="110">
        <f>'REC Style Analysis'!S10</f>
        <v>343432</v>
      </c>
      <c r="D9" s="110">
        <f>'REC Style Analysis'!O10</f>
        <v>253534</v>
      </c>
      <c r="F9" s="113">
        <f>-'Revenue Impact'!$O10/'Properties Affected'!B9</f>
        <v>199.17985149959617</v>
      </c>
      <c r="G9" s="113">
        <f>-'Revenue Impact'!$O10/'Properties Affected'!D9</f>
        <v>304.456051142261</v>
      </c>
    </row>
    <row r="10" spans="1:10" ht="18" x14ac:dyDescent="0.25">
      <c r="A10" s="109" t="s">
        <v>8</v>
      </c>
      <c r="B10" s="110">
        <f>'REC Style Analysis'!R11</f>
        <v>3251</v>
      </c>
      <c r="C10" s="110">
        <f>'REC Style Analysis'!S11</f>
        <v>1668</v>
      </c>
      <c r="D10" s="110">
        <f>'REC Style Analysis'!O11</f>
        <v>558</v>
      </c>
      <c r="F10" s="113">
        <f>-'Revenue Impact'!$O11/'Properties Affected'!B10</f>
        <v>34.384945512796065</v>
      </c>
      <c r="G10" s="113">
        <f>-'Revenue Impact'!$O11/'Properties Affected'!D10</f>
        <v>200.33236176003587</v>
      </c>
    </row>
    <row r="11" spans="1:10" ht="18" x14ac:dyDescent="0.25">
      <c r="A11" s="109" t="s">
        <v>9</v>
      </c>
      <c r="B11" s="110">
        <f>'REC Style Analysis'!R12</f>
        <v>51606</v>
      </c>
      <c r="C11" s="110">
        <f>'REC Style Analysis'!S12</f>
        <v>44517</v>
      </c>
      <c r="D11" s="110">
        <f>'REC Style Analysis'!O12</f>
        <v>28453</v>
      </c>
      <c r="F11" s="113">
        <f>-'Revenue Impact'!$O12/'Properties Affected'!B11</f>
        <v>121.8942797796574</v>
      </c>
      <c r="G11" s="113">
        <f>-'Revenue Impact'!$O12/'Properties Affected'!D11</f>
        <v>221.08305634938318</v>
      </c>
    </row>
    <row r="12" spans="1:10" ht="18" x14ac:dyDescent="0.25">
      <c r="A12" s="109" t="s">
        <v>10</v>
      </c>
      <c r="B12" s="110">
        <f>'REC Style Analysis'!R13</f>
        <v>45878</v>
      </c>
      <c r="C12" s="110">
        <f>'REC Style Analysis'!S13</f>
        <v>33213</v>
      </c>
      <c r="D12" s="110">
        <f>'REC Style Analysis'!O13</f>
        <v>16410</v>
      </c>
      <c r="F12" s="113">
        <f>-'Revenue Impact'!$O13/'Properties Affected'!B12</f>
        <v>73.363501619006925</v>
      </c>
      <c r="G12" s="113">
        <f>-'Revenue Impact'!$O13/'Properties Affected'!D12</f>
        <v>205.10485845684337</v>
      </c>
    </row>
    <row r="13" spans="1:10" ht="18" x14ac:dyDescent="0.25">
      <c r="A13" s="109" t="s">
        <v>11</v>
      </c>
      <c r="B13" s="110">
        <f>'REC Style Analysis'!R14</f>
        <v>50841</v>
      </c>
      <c r="C13" s="110">
        <f>'REC Style Analysis'!S14</f>
        <v>45797</v>
      </c>
      <c r="D13" s="110">
        <f>'REC Style Analysis'!O14</f>
        <v>30944</v>
      </c>
      <c r="F13" s="113">
        <f>-'Revenue Impact'!$O14/'Properties Affected'!B13</f>
        <v>112.84081826745341</v>
      </c>
      <c r="G13" s="113">
        <f>-'Revenue Impact'!$O14/'Properties Affected'!D13</f>
        <v>185.39749358633659</v>
      </c>
    </row>
    <row r="14" spans="1:10" ht="18" x14ac:dyDescent="0.25">
      <c r="A14" s="109" t="s">
        <v>12</v>
      </c>
      <c r="B14" s="110">
        <f>'REC Style Analysis'!R15</f>
        <v>86593</v>
      </c>
      <c r="C14" s="110">
        <f>'REC Style Analysis'!S15</f>
        <v>83655</v>
      </c>
      <c r="D14" s="110">
        <f>'REC Style Analysis'!O15</f>
        <v>71474</v>
      </c>
      <c r="F14" s="113">
        <f>-'Revenue Impact'!$O15/'Properties Affected'!B14</f>
        <v>115.08251396761402</v>
      </c>
      <c r="G14" s="113">
        <f>-'Revenue Impact'!$O15/'Properties Affected'!D14</f>
        <v>139.42608685672553</v>
      </c>
    </row>
    <row r="15" spans="1:10" ht="18" x14ac:dyDescent="0.25">
      <c r="A15" s="109" t="s">
        <v>13</v>
      </c>
      <c r="B15" s="110">
        <f>'REC Style Analysis'!R16</f>
        <v>15259</v>
      </c>
      <c r="C15" s="110">
        <f>'REC Style Analysis'!S16</f>
        <v>10591</v>
      </c>
      <c r="D15" s="110">
        <f>'REC Style Analysis'!O16</f>
        <v>4797</v>
      </c>
      <c r="F15" s="113">
        <f>-'Revenue Impact'!$O16/'Properties Affected'!B15</f>
        <v>70.585247059650044</v>
      </c>
      <c r="G15" s="113">
        <f>-'Revenue Impact'!$O16/'Properties Affected'!D15</f>
        <v>224.52788928146757</v>
      </c>
    </row>
    <row r="16" spans="1:10" ht="18" x14ac:dyDescent="0.25">
      <c r="A16" s="109" t="s">
        <v>85</v>
      </c>
      <c r="B16" s="110">
        <f>'REC Style Analysis'!R17</f>
        <v>416694</v>
      </c>
      <c r="C16" s="110">
        <f>'REC Style Analysis'!S17</f>
        <v>389332</v>
      </c>
      <c r="D16" s="110">
        <f>'REC Style Analysis'!O17</f>
        <v>269126</v>
      </c>
      <c r="F16" s="113">
        <f>-'Revenue Impact'!$O17/'Properties Affected'!B16</f>
        <v>178.79140715521967</v>
      </c>
      <c r="G16" s="113">
        <f>-'Revenue Impact'!$O17/'Properties Affected'!D16</f>
        <v>276.8268640456036</v>
      </c>
    </row>
    <row r="17" spans="1:7" ht="18" x14ac:dyDescent="0.25">
      <c r="A17" s="109" t="s">
        <v>14</v>
      </c>
      <c r="B17" s="110">
        <f>'REC Style Analysis'!R18</f>
        <v>5836</v>
      </c>
      <c r="C17" s="110">
        <f>'REC Style Analysis'!S18</f>
        <v>4002</v>
      </c>
      <c r="D17" s="110">
        <f>'REC Style Analysis'!O18</f>
        <v>1393</v>
      </c>
      <c r="F17" s="113">
        <f>-'Revenue Impact'!$O18/'Properties Affected'!B17</f>
        <v>55.061200898029469</v>
      </c>
      <c r="G17" s="113">
        <f>-'Revenue Impact'!$O18/'Properties Affected'!D17</f>
        <v>230.67994862950465</v>
      </c>
    </row>
    <row r="18" spans="1:7" ht="18" x14ac:dyDescent="0.25">
      <c r="A18" s="109" t="s">
        <v>15</v>
      </c>
      <c r="B18" s="110">
        <f>'REC Style Analysis'!R19</f>
        <v>4563</v>
      </c>
      <c r="C18" s="110">
        <f>'REC Style Analysis'!S19</f>
        <v>1432</v>
      </c>
      <c r="D18" s="110">
        <f>'REC Style Analysis'!O19</f>
        <v>313</v>
      </c>
      <c r="F18" s="113">
        <f>-'Revenue Impact'!$O19/'Properties Affected'!B18</f>
        <v>18.535999138461538</v>
      </c>
      <c r="G18" s="113">
        <f>-'Revenue Impact'!$O19/'Properties Affected'!D18</f>
        <v>270.22288839872203</v>
      </c>
    </row>
    <row r="19" spans="1:7" ht="18" x14ac:dyDescent="0.25">
      <c r="A19" s="109" t="s">
        <v>16</v>
      </c>
      <c r="B19" s="110">
        <f>'REC Style Analysis'!R20</f>
        <v>190011</v>
      </c>
      <c r="C19" s="110">
        <f>'REC Style Analysis'!S20</f>
        <v>164551</v>
      </c>
      <c r="D19" s="110">
        <f>'REC Style Analysis'!O20</f>
        <v>107195</v>
      </c>
      <c r="F19" s="113">
        <f>-'Revenue Impact'!$O20/'Properties Affected'!B19</f>
        <v>146.55761673206234</v>
      </c>
      <c r="G19" s="113">
        <f>-'Revenue Impact'!$O20/'Properties Affected'!D19</f>
        <v>259.78412531252297</v>
      </c>
    </row>
    <row r="20" spans="1:7" ht="18" x14ac:dyDescent="0.25">
      <c r="A20" s="109" t="s">
        <v>17</v>
      </c>
      <c r="B20" s="110">
        <f>'REC Style Analysis'!R21</f>
        <v>68993</v>
      </c>
      <c r="C20" s="110">
        <f>'REC Style Analysis'!S21</f>
        <v>57181</v>
      </c>
      <c r="D20" s="110">
        <f>'REC Style Analysis'!O21</f>
        <v>29213</v>
      </c>
      <c r="F20" s="113">
        <f>-'Revenue Impact'!$O21/'Properties Affected'!B20</f>
        <v>73.346155122487787</v>
      </c>
      <c r="G20" s="113">
        <f>-'Revenue Impact'!$O21/'Properties Affected'!D20</f>
        <v>173.22326636654228</v>
      </c>
    </row>
    <row r="21" spans="1:7" ht="18" x14ac:dyDescent="0.25">
      <c r="A21" s="109" t="s">
        <v>18</v>
      </c>
      <c r="B21" s="110">
        <f>'REC Style Analysis'!R22</f>
        <v>29904</v>
      </c>
      <c r="C21" s="110">
        <f>'REC Style Analysis'!S22</f>
        <v>28828</v>
      </c>
      <c r="D21" s="110">
        <f>'REC Style Analysis'!O22</f>
        <v>20420</v>
      </c>
      <c r="F21" s="113">
        <f>-'Revenue Impact'!$O22/'Properties Affected'!B21</f>
        <v>179.87759081773677</v>
      </c>
      <c r="G21" s="113">
        <f>-'Revenue Impact'!$O22/'Properties Affected'!D21</f>
        <v>263.42113005943196</v>
      </c>
    </row>
    <row r="22" spans="1:7" ht="18" x14ac:dyDescent="0.25">
      <c r="A22" s="109" t="s">
        <v>19</v>
      </c>
      <c r="B22" s="110">
        <f>'REC Style Analysis'!R23</f>
        <v>3067</v>
      </c>
      <c r="C22" s="110">
        <f>'REC Style Analysis'!S23</f>
        <v>1995</v>
      </c>
      <c r="D22" s="110">
        <f>'REC Style Analysis'!O23</f>
        <v>1246</v>
      </c>
      <c r="F22" s="113">
        <f>-'Revenue Impact'!$O23/'Properties Affected'!B22</f>
        <v>70.957428187316594</v>
      </c>
      <c r="G22" s="113">
        <f>-'Revenue Impact'!$O23/'Properties Affected'!D22</f>
        <v>174.66005798595504</v>
      </c>
    </row>
    <row r="23" spans="1:7" ht="18" x14ac:dyDescent="0.25">
      <c r="A23" s="109" t="s">
        <v>20</v>
      </c>
      <c r="B23" s="110">
        <f>'REC Style Analysis'!R24</f>
        <v>10333</v>
      </c>
      <c r="C23" s="110">
        <f>'REC Style Analysis'!S24</f>
        <v>6019</v>
      </c>
      <c r="D23" s="110">
        <f>'REC Style Analysis'!O24</f>
        <v>2760</v>
      </c>
      <c r="F23" s="113">
        <f>-'Revenue Impact'!$O24/'Properties Affected'!B23</f>
        <v>54.010604266669894</v>
      </c>
      <c r="G23" s="113">
        <f>-'Revenue Impact'!$O24/'Properties Affected'!D23</f>
        <v>202.20709198822462</v>
      </c>
    </row>
    <row r="24" spans="1:7" ht="18" x14ac:dyDescent="0.25">
      <c r="A24" s="109" t="s">
        <v>21</v>
      </c>
      <c r="B24" s="110">
        <f>'REC Style Analysis'!R25</f>
        <v>4730</v>
      </c>
      <c r="C24" s="110">
        <f>'REC Style Analysis'!S25</f>
        <v>2875</v>
      </c>
      <c r="D24" s="110">
        <f>'REC Style Analysis'!O25</f>
        <v>1202</v>
      </c>
      <c r="F24" s="113">
        <f>-'Revenue Impact'!$O25/'Properties Affected'!B24</f>
        <v>57.08166165116279</v>
      </c>
      <c r="G24" s="113">
        <f>-'Revenue Impact'!$O25/'Properties Affected'!D24</f>
        <v>224.62251215474211</v>
      </c>
    </row>
    <row r="25" spans="1:7" ht="18" x14ac:dyDescent="0.25">
      <c r="A25" s="109" t="s">
        <v>22</v>
      </c>
      <c r="B25" s="110">
        <f>'REC Style Analysis'!R26</f>
        <v>2379</v>
      </c>
      <c r="C25" s="110">
        <f>'REC Style Analysis'!S26</f>
        <v>1495</v>
      </c>
      <c r="D25" s="110">
        <f>'REC Style Analysis'!O26</f>
        <v>540</v>
      </c>
      <c r="F25" s="113">
        <f>-'Revenue Impact'!$O26/'Properties Affected'!B25</f>
        <v>57.589271549390496</v>
      </c>
      <c r="G25" s="113">
        <f>-'Revenue Impact'!$O26/'Properties Affected'!D25</f>
        <v>253.71273521481478</v>
      </c>
    </row>
    <row r="26" spans="1:7" ht="18" x14ac:dyDescent="0.25">
      <c r="A26" s="109" t="s">
        <v>23</v>
      </c>
      <c r="B26" s="110">
        <f>'REC Style Analysis'!R27</f>
        <v>3654</v>
      </c>
      <c r="C26" s="110">
        <f>'REC Style Analysis'!S27</f>
        <v>2407</v>
      </c>
      <c r="D26" s="110">
        <f>'REC Style Analysis'!O27</f>
        <v>1274</v>
      </c>
      <c r="F26" s="113">
        <f>-'Revenue Impact'!$O27/'Properties Affected'!B26</f>
        <v>67.22812592030651</v>
      </c>
      <c r="G26" s="113">
        <f>-'Revenue Impact'!$O27/'Properties Affected'!D26</f>
        <v>192.81913038681319</v>
      </c>
    </row>
    <row r="27" spans="1:7" ht="18" x14ac:dyDescent="0.25">
      <c r="A27" s="109" t="s">
        <v>24</v>
      </c>
      <c r="B27" s="110">
        <f>'REC Style Analysis'!R28</f>
        <v>2683</v>
      </c>
      <c r="C27" s="110">
        <f>'REC Style Analysis'!S28</f>
        <v>1285</v>
      </c>
      <c r="D27" s="110">
        <f>'REC Style Analysis'!O28</f>
        <v>363</v>
      </c>
      <c r="F27" s="113">
        <f>-'Revenue Impact'!$O28/'Properties Affected'!B27</f>
        <v>28.917359766530002</v>
      </c>
      <c r="G27" s="113">
        <f>-'Revenue Impact'!$O28/'Properties Affected'!D27</f>
        <v>213.73354339834708</v>
      </c>
    </row>
    <row r="28" spans="1:7" ht="18" x14ac:dyDescent="0.25">
      <c r="A28" s="109" t="s">
        <v>25</v>
      </c>
      <c r="B28" s="110">
        <f>'REC Style Analysis'!R29</f>
        <v>4473</v>
      </c>
      <c r="C28" s="110">
        <f>'REC Style Analysis'!S29</f>
        <v>2664</v>
      </c>
      <c r="D28" s="110">
        <f>'REC Style Analysis'!O29</f>
        <v>1050</v>
      </c>
      <c r="F28" s="113">
        <f>-'Revenue Impact'!$O29/'Properties Affected'!B28</f>
        <v>46.962735076011633</v>
      </c>
      <c r="G28" s="113">
        <f>-'Revenue Impact'!$O29/'Properties Affected'!D28</f>
        <v>200.06125142380955</v>
      </c>
    </row>
    <row r="29" spans="1:7" ht="18" x14ac:dyDescent="0.25">
      <c r="A29" s="109" t="s">
        <v>26</v>
      </c>
      <c r="B29" s="110">
        <f>'REC Style Analysis'!R30</f>
        <v>6481</v>
      </c>
      <c r="C29" s="110">
        <f>'REC Style Analysis'!S30</f>
        <v>3835</v>
      </c>
      <c r="D29" s="110">
        <f>'REC Style Analysis'!O30</f>
        <v>1353</v>
      </c>
      <c r="F29" s="113">
        <f>-'Revenue Impact'!$O30/'Properties Affected'!B29</f>
        <v>59.251934369155997</v>
      </c>
      <c r="G29" s="113">
        <f>-'Revenue Impact'!$O30/'Properties Affected'!D29</f>
        <v>283.82245871877308</v>
      </c>
    </row>
    <row r="30" spans="1:7" ht="18" x14ac:dyDescent="0.25">
      <c r="A30" s="109" t="s">
        <v>27</v>
      </c>
      <c r="B30" s="110">
        <f>'REC Style Analysis'!R31</f>
        <v>48412</v>
      </c>
      <c r="C30" s="110">
        <f>'REC Style Analysis'!S31</f>
        <v>40105</v>
      </c>
      <c r="D30" s="110">
        <f>'REC Style Analysis'!O31</f>
        <v>17289</v>
      </c>
      <c r="F30" s="113">
        <f>-'Revenue Impact'!$O31/'Properties Affected'!B30</f>
        <v>65.00264566157152</v>
      </c>
      <c r="G30" s="113">
        <f>-'Revenue Impact'!$O31/'Properties Affected'!D30</f>
        <v>182.01793520550643</v>
      </c>
    </row>
    <row r="31" spans="1:7" ht="18" x14ac:dyDescent="0.25">
      <c r="A31" s="109" t="s">
        <v>28</v>
      </c>
      <c r="B31" s="110">
        <f>'REC Style Analysis'!R32</f>
        <v>23811</v>
      </c>
      <c r="C31" s="110">
        <f>'REC Style Analysis'!S32</f>
        <v>17654</v>
      </c>
      <c r="D31" s="110">
        <f>'REC Style Analysis'!O32</f>
        <v>6779</v>
      </c>
      <c r="F31" s="113">
        <f>-'Revenue Impact'!$O32/'Properties Affected'!B31</f>
        <v>55.605207311351904</v>
      </c>
      <c r="G31" s="113">
        <f>-'Revenue Impact'!$O32/'Properties Affected'!D31</f>
        <v>195.31134257126422</v>
      </c>
    </row>
    <row r="32" spans="1:7" ht="18" x14ac:dyDescent="0.25">
      <c r="A32" s="109" t="s">
        <v>29</v>
      </c>
      <c r="B32" s="110">
        <f>'REC Style Analysis'!R33</f>
        <v>260356</v>
      </c>
      <c r="C32" s="110">
        <f>'REC Style Analysis'!S33</f>
        <v>228910</v>
      </c>
      <c r="D32" s="110">
        <f>'REC Style Analysis'!O33</f>
        <v>152289</v>
      </c>
      <c r="F32" s="113">
        <f>-'Revenue Impact'!$O33/'Properties Affected'!B32</f>
        <v>165.23822094478714</v>
      </c>
      <c r="G32" s="113">
        <f>-'Revenue Impact'!$O33/'Properties Affected'!D32</f>
        <v>282.49421988653808</v>
      </c>
    </row>
    <row r="33" spans="1:7" ht="18" x14ac:dyDescent="0.25">
      <c r="A33" s="109" t="s">
        <v>30</v>
      </c>
      <c r="B33" s="110">
        <f>'REC Style Analysis'!R34</f>
        <v>4690</v>
      </c>
      <c r="C33" s="110">
        <f>'REC Style Analysis'!S34</f>
        <v>2552</v>
      </c>
      <c r="D33" s="110">
        <f>'REC Style Analysis'!O34</f>
        <v>803</v>
      </c>
      <c r="F33" s="113">
        <f>-'Revenue Impact'!$O34/'Properties Affected'!B33</f>
        <v>29.852580690149257</v>
      </c>
      <c r="G33" s="113">
        <f>-'Revenue Impact'!$O34/'Properties Affected'!D33</f>
        <v>174.35691586151933</v>
      </c>
    </row>
    <row r="34" spans="1:7" ht="18" x14ac:dyDescent="0.25">
      <c r="A34" s="109" t="s">
        <v>31</v>
      </c>
      <c r="B34" s="110">
        <f>'REC Style Analysis'!R35</f>
        <v>40696</v>
      </c>
      <c r="C34" s="110">
        <f>'REC Style Analysis'!S35</f>
        <v>36170</v>
      </c>
      <c r="D34" s="110">
        <f>'REC Style Analysis'!O35</f>
        <v>23704</v>
      </c>
      <c r="F34" s="113">
        <f>-'Revenue Impact'!$O35/'Properties Affected'!B34</f>
        <v>113.42622111141142</v>
      </c>
      <c r="G34" s="113">
        <f>-'Revenue Impact'!$O35/'Properties Affected'!D34</f>
        <v>194.73479135799863</v>
      </c>
    </row>
    <row r="35" spans="1:7" ht="18" x14ac:dyDescent="0.25">
      <c r="A35" s="109" t="s">
        <v>32</v>
      </c>
      <c r="B35" s="110">
        <f>'REC Style Analysis'!R36</f>
        <v>10322</v>
      </c>
      <c r="C35" s="110">
        <f>'REC Style Analysis'!S36</f>
        <v>5582</v>
      </c>
      <c r="D35" s="110">
        <f>'REC Style Analysis'!O36</f>
        <v>2317</v>
      </c>
      <c r="F35" s="113">
        <f>-'Revenue Impact'!$O36/'Properties Affected'!B35</f>
        <v>41.174392492792094</v>
      </c>
      <c r="G35" s="113">
        <f>-'Revenue Impact'!$O36/'Properties Affected'!D35</f>
        <v>183.42774247328441</v>
      </c>
    </row>
    <row r="36" spans="1:7" ht="18" x14ac:dyDescent="0.25">
      <c r="A36" s="109" t="s">
        <v>33</v>
      </c>
      <c r="B36" s="110">
        <f>'REC Style Analysis'!R37</f>
        <v>3561</v>
      </c>
      <c r="C36" s="110">
        <f>'REC Style Analysis'!S37</f>
        <v>2367</v>
      </c>
      <c r="D36" s="110">
        <f>'REC Style Analysis'!O37</f>
        <v>1151</v>
      </c>
      <c r="F36" s="113">
        <f>-'Revenue Impact'!$O37/'Properties Affected'!B36</f>
        <v>59.090632579612468</v>
      </c>
      <c r="G36" s="113">
        <f>-'Revenue Impact'!$O37/'Properties Affected'!D36</f>
        <v>182.81645752910512</v>
      </c>
    </row>
    <row r="37" spans="1:7" ht="18" x14ac:dyDescent="0.25">
      <c r="A37" s="109" t="s">
        <v>34</v>
      </c>
      <c r="B37" s="110">
        <f>'REC Style Analysis'!R38</f>
        <v>1672</v>
      </c>
      <c r="C37" s="110">
        <f>'REC Style Analysis'!S38</f>
        <v>1035</v>
      </c>
      <c r="D37" s="110">
        <f>'REC Style Analysis'!O38</f>
        <v>395</v>
      </c>
      <c r="F37" s="113">
        <f>-'Revenue Impact'!$O38/'Properties Affected'!B37</f>
        <v>44.833687866746409</v>
      </c>
      <c r="G37" s="113">
        <f>-'Revenue Impact'!$O38/'Properties Affected'!D37</f>
        <v>189.77702813468352</v>
      </c>
    </row>
    <row r="38" spans="1:7" ht="18" x14ac:dyDescent="0.25">
      <c r="A38" s="109" t="s">
        <v>35</v>
      </c>
      <c r="B38" s="110">
        <f>'REC Style Analysis'!R39</f>
        <v>82588</v>
      </c>
      <c r="C38" s="110">
        <f>'REC Style Analysis'!S39</f>
        <v>73610</v>
      </c>
      <c r="D38" s="110">
        <f>'REC Style Analysis'!O39</f>
        <v>50249</v>
      </c>
      <c r="F38" s="113">
        <f>-'Revenue Impact'!$O39/'Properties Affected'!B38</f>
        <v>138.03160470157286</v>
      </c>
      <c r="G38" s="113">
        <f>-'Revenue Impact'!$O39/'Properties Affected'!D38</f>
        <v>226.86529421667095</v>
      </c>
    </row>
    <row r="39" spans="1:7" ht="18" x14ac:dyDescent="0.25">
      <c r="A39" s="109" t="s">
        <v>36</v>
      </c>
      <c r="B39" s="110">
        <f>'REC Style Analysis'!R40</f>
        <v>164762</v>
      </c>
      <c r="C39" s="110">
        <f>'REC Style Analysis'!S40</f>
        <v>145476</v>
      </c>
      <c r="D39" s="110">
        <f>'REC Style Analysis'!O40</f>
        <v>102125</v>
      </c>
      <c r="F39" s="113">
        <f>-'Revenue Impact'!$O40/'Properties Affected'!B39</f>
        <v>137.67018159467111</v>
      </c>
      <c r="G39" s="113">
        <f>-'Revenue Impact'!$O40/'Properties Affected'!D39</f>
        <v>222.10834232461394</v>
      </c>
    </row>
    <row r="40" spans="1:7" ht="18" x14ac:dyDescent="0.25">
      <c r="A40" s="109" t="s">
        <v>37</v>
      </c>
      <c r="B40" s="110">
        <f>'REC Style Analysis'!R41</f>
        <v>53781</v>
      </c>
      <c r="C40" s="110">
        <f>'REC Style Analysis'!S41</f>
        <v>48460</v>
      </c>
      <c r="D40" s="110">
        <f>'REC Style Analysis'!O41</f>
        <v>36311</v>
      </c>
      <c r="F40" s="113">
        <f>-'Revenue Impact'!$O41/'Properties Affected'!B40</f>
        <v>177.87536784822333</v>
      </c>
      <c r="G40" s="113">
        <f>-'Revenue Impact'!$O41/'Properties Affected'!D40</f>
        <v>263.45501799028665</v>
      </c>
    </row>
    <row r="41" spans="1:7" ht="18" x14ac:dyDescent="0.25">
      <c r="A41" s="109" t="s">
        <v>38</v>
      </c>
      <c r="B41" s="110">
        <f>'REC Style Analysis'!R42</f>
        <v>11715</v>
      </c>
      <c r="C41" s="110">
        <f>'REC Style Analysis'!S42</f>
        <v>6634</v>
      </c>
      <c r="D41" s="110">
        <f>'REC Style Analysis'!O42</f>
        <v>2563</v>
      </c>
      <c r="F41" s="113">
        <f>-'Revenue Impact'!$O42/'Properties Affected'!B41</f>
        <v>48.917806320273151</v>
      </c>
      <c r="G41" s="113">
        <f>-'Revenue Impact'!$O42/'Properties Affected'!D41</f>
        <v>223.59426494030433</v>
      </c>
    </row>
    <row r="42" spans="1:7" ht="18" x14ac:dyDescent="0.25">
      <c r="A42" s="109" t="s">
        <v>39</v>
      </c>
      <c r="B42" s="110">
        <f>'REC Style Analysis'!R43</f>
        <v>1556</v>
      </c>
      <c r="C42" s="110">
        <f>'REC Style Analysis'!S43</f>
        <v>710</v>
      </c>
      <c r="D42" s="110">
        <f>'REC Style Analysis'!O43</f>
        <v>306</v>
      </c>
      <c r="F42" s="113">
        <f>-'Revenue Impact'!$O43/'Properties Affected'!B42</f>
        <v>39.727799276928017</v>
      </c>
      <c r="G42" s="113">
        <f>-'Revenue Impact'!$O43/'Properties Affected'!D42</f>
        <v>202.01456102908494</v>
      </c>
    </row>
    <row r="43" spans="1:7" ht="18" x14ac:dyDescent="0.25">
      <c r="A43" s="109" t="s">
        <v>40</v>
      </c>
      <c r="B43" s="110">
        <f>'REC Style Analysis'!R44</f>
        <v>4174</v>
      </c>
      <c r="C43" s="110">
        <f>'REC Style Analysis'!S44</f>
        <v>2249</v>
      </c>
      <c r="D43" s="110">
        <f>'REC Style Analysis'!O44</f>
        <v>722</v>
      </c>
      <c r="F43" s="113">
        <f>-'Revenue Impact'!$O44/'Properties Affected'!B43</f>
        <v>37.446904435265935</v>
      </c>
      <c r="G43" s="113">
        <f>-'Revenue Impact'!$O44/'Properties Affected'!D43</f>
        <v>216.48667467146814</v>
      </c>
    </row>
    <row r="44" spans="1:7" ht="18" x14ac:dyDescent="0.25">
      <c r="A44" s="109" t="s">
        <v>41</v>
      </c>
      <c r="B44" s="110">
        <f>'REC Style Analysis'!R45</f>
        <v>82846</v>
      </c>
      <c r="C44" s="110">
        <f>'REC Style Analysis'!S45</f>
        <v>74642</v>
      </c>
      <c r="D44" s="110">
        <f>'REC Style Analysis'!O45</f>
        <v>56812</v>
      </c>
      <c r="F44" s="113">
        <f>-'Revenue Impact'!$O45/'Properties Affected'!B44</f>
        <v>141.58292187594333</v>
      </c>
      <c r="G44" s="113">
        <f>-'Revenue Impact'!$O45/'Properties Affected'!D44</f>
        <v>206.46304910466804</v>
      </c>
    </row>
    <row r="45" spans="1:7" ht="18" x14ac:dyDescent="0.25">
      <c r="A45" s="109" t="s">
        <v>42</v>
      </c>
      <c r="B45" s="110">
        <f>'REC Style Analysis'!R46</f>
        <v>92355</v>
      </c>
      <c r="C45" s="110">
        <f>'REC Style Analysis'!S46</f>
        <v>70531</v>
      </c>
      <c r="D45" s="110">
        <f>'REC Style Analysis'!O46</f>
        <v>38255</v>
      </c>
      <c r="F45" s="113">
        <f>-'Revenue Impact'!$O46/'Properties Affected'!B45</f>
        <v>79.855118991755731</v>
      </c>
      <c r="G45" s="113">
        <f>-'Revenue Impact'!$O46/'Properties Affected'!D45</f>
        <v>192.78576694506864</v>
      </c>
    </row>
    <row r="46" spans="1:7" ht="18" x14ac:dyDescent="0.25">
      <c r="A46" s="109" t="s">
        <v>43</v>
      </c>
      <c r="B46" s="110">
        <f>'REC Style Analysis'!R47</f>
        <v>44214</v>
      </c>
      <c r="C46" s="110">
        <f>'REC Style Analysis'!S47</f>
        <v>39189</v>
      </c>
      <c r="D46" s="110">
        <f>'REC Style Analysis'!O47</f>
        <v>30947</v>
      </c>
      <c r="F46" s="113">
        <f>-'Revenue Impact'!$O47/'Properties Affected'!B46</f>
        <v>171.50419717329351</v>
      </c>
      <c r="G46" s="113">
        <f>-'Revenue Impact'!$O47/'Properties Affected'!D46</f>
        <v>245.02816343490483</v>
      </c>
    </row>
    <row r="47" spans="1:7" ht="18" x14ac:dyDescent="0.25">
      <c r="A47" s="109" t="s">
        <v>44</v>
      </c>
      <c r="B47" s="110">
        <f>'REC Style Analysis'!R48</f>
        <v>15931</v>
      </c>
      <c r="C47" s="110">
        <f>'REC Style Analysis'!S48</f>
        <v>15733</v>
      </c>
      <c r="D47" s="110">
        <f>'REC Style Analysis'!O48</f>
        <v>14307</v>
      </c>
      <c r="F47" s="113">
        <f>-'Revenue Impact'!$O48/'Properties Affected'!B47</f>
        <v>129.09408135176699</v>
      </c>
      <c r="G47" s="113">
        <f>-'Revenue Impact'!$O48/'Properties Affected'!D47</f>
        <v>143.74766268365136</v>
      </c>
    </row>
    <row r="48" spans="1:7" ht="18" x14ac:dyDescent="0.25">
      <c r="A48" s="109" t="s">
        <v>45</v>
      </c>
      <c r="B48" s="110">
        <f>'REC Style Analysis'!R49</f>
        <v>21806</v>
      </c>
      <c r="C48" s="110">
        <f>'REC Style Analysis'!S49</f>
        <v>19366</v>
      </c>
      <c r="D48" s="110">
        <f>'REC Style Analysis'!O49</f>
        <v>14738</v>
      </c>
      <c r="F48" s="113">
        <f>-'Revenue Impact'!$O49/'Properties Affected'!B48</f>
        <v>151.3088083902779</v>
      </c>
      <c r="G48" s="113">
        <f>-'Revenue Impact'!$O49/'Properties Affected'!D48</f>
        <v>223.87297297858598</v>
      </c>
    </row>
    <row r="49" spans="1:7" ht="18" x14ac:dyDescent="0.25">
      <c r="A49" s="109" t="s">
        <v>46</v>
      </c>
      <c r="B49" s="110">
        <f>'REC Style Analysis'!R50</f>
        <v>44234</v>
      </c>
      <c r="C49" s="110">
        <f>'REC Style Analysis'!S50</f>
        <v>40621</v>
      </c>
      <c r="D49" s="110">
        <f>'REC Style Analysis'!O50</f>
        <v>29021</v>
      </c>
      <c r="F49" s="113">
        <f>-'Revenue Impact'!$O50/'Properties Affected'!B49</f>
        <v>93.706796493349017</v>
      </c>
      <c r="G49" s="113">
        <f>-'Revenue Impact'!$O50/'Properties Affected'!D49</f>
        <v>142.82851852406191</v>
      </c>
    </row>
    <row r="50" spans="1:7" ht="18" x14ac:dyDescent="0.25">
      <c r="A50" s="109" t="s">
        <v>47</v>
      </c>
      <c r="B50" s="110">
        <f>'REC Style Analysis'!R51</f>
        <v>7750</v>
      </c>
      <c r="C50" s="110">
        <f>'REC Style Analysis'!S51</f>
        <v>4808</v>
      </c>
      <c r="D50" s="110">
        <f>'REC Style Analysis'!O51</f>
        <v>1910</v>
      </c>
      <c r="F50" s="113">
        <f>-'Revenue Impact'!$O51/'Properties Affected'!B50</f>
        <v>51.183323015458065</v>
      </c>
      <c r="G50" s="113">
        <f>-'Revenue Impact'!$O51/'Properties Affected'!D50</f>
        <v>207.68102270670155</v>
      </c>
    </row>
    <row r="51" spans="1:7" ht="18" x14ac:dyDescent="0.25">
      <c r="A51" s="109" t="s">
        <v>91</v>
      </c>
      <c r="B51" s="110">
        <f>'REC Style Analysis'!R52</f>
        <v>216821</v>
      </c>
      <c r="C51" s="110">
        <f>'REC Style Analysis'!S52</f>
        <v>194527</v>
      </c>
      <c r="D51" s="110">
        <f>'REC Style Analysis'!O52</f>
        <v>147739</v>
      </c>
      <c r="F51" s="113">
        <f>-'Revenue Impact'!$O52/'Properties Affected'!B51</f>
        <v>150.79624394134149</v>
      </c>
      <c r="G51" s="113">
        <f>-'Revenue Impact'!$O52/'Properties Affected'!D51</f>
        <v>221.30779555571382</v>
      </c>
    </row>
    <row r="52" spans="1:7" ht="18" x14ac:dyDescent="0.25">
      <c r="A52" s="109" t="s">
        <v>90</v>
      </c>
      <c r="B52" s="110">
        <f>'REC Style Analysis'!R53</f>
        <v>57229</v>
      </c>
      <c r="C52" s="110">
        <f>'REC Style Analysis'!S53</f>
        <v>51813</v>
      </c>
      <c r="D52" s="110">
        <f>'REC Style Analysis'!O53</f>
        <v>30624</v>
      </c>
      <c r="F52" s="113">
        <f>-'Revenue Impact'!$O53/'Properties Affected'!B52</f>
        <v>106.98574826624613</v>
      </c>
      <c r="G52" s="113">
        <f>-'Revenue Impact'!$O53/'Properties Affected'!D52</f>
        <v>199.93101448305251</v>
      </c>
    </row>
    <row r="53" spans="1:7" ht="18" x14ac:dyDescent="0.25">
      <c r="A53" s="109" t="s">
        <v>48</v>
      </c>
      <c r="B53" s="110">
        <f>'REC Style Analysis'!R54</f>
        <v>328075</v>
      </c>
      <c r="C53" s="110">
        <f>'REC Style Analysis'!S54</f>
        <v>291228</v>
      </c>
      <c r="D53" s="110">
        <f>'REC Style Analysis'!O54</f>
        <v>229337</v>
      </c>
      <c r="F53" s="113">
        <f>-'Revenue Impact'!$O54/'Properties Affected'!B53</f>
        <v>200.88016726027158</v>
      </c>
      <c r="G53" s="113">
        <f>-'Revenue Impact'!$O54/'Properties Affected'!D53</f>
        <v>287.36645580047525</v>
      </c>
    </row>
    <row r="54" spans="1:7" ht="18" x14ac:dyDescent="0.25">
      <c r="A54" s="109" t="s">
        <v>49</v>
      </c>
      <c r="B54" s="110">
        <f>'REC Style Analysis'!R55</f>
        <v>122801</v>
      </c>
      <c r="C54" s="110">
        <f>'REC Style Analysis'!S55</f>
        <v>96838</v>
      </c>
      <c r="D54" s="110">
        <f>'REC Style Analysis'!O55</f>
        <v>63472</v>
      </c>
      <c r="F54" s="113">
        <f>-'Revenue Impact'!$O55/'Properties Affected'!B54</f>
        <v>117.56611375784074</v>
      </c>
      <c r="G54" s="113">
        <f>-'Revenue Impact'!$O55/'Properties Affected'!D54</f>
        <v>227.45834912365456</v>
      </c>
    </row>
    <row r="55" spans="1:7" ht="18" x14ac:dyDescent="0.25">
      <c r="A55" s="109" t="s">
        <v>50</v>
      </c>
      <c r="B55" s="110">
        <f>'REC Style Analysis'!R56</f>
        <v>232327</v>
      </c>
      <c r="C55" s="110">
        <f>'REC Style Analysis'!S56</f>
        <v>200810</v>
      </c>
      <c r="D55" s="110">
        <f>'REC Style Analysis'!O56</f>
        <v>128172</v>
      </c>
      <c r="F55" s="113">
        <f>-'Revenue Impact'!$O56/'Properties Affected'!B55</f>
        <v>158.34678840314083</v>
      </c>
      <c r="G55" s="113">
        <f>-'Revenue Impact'!$O56/'Properties Affected'!D55</f>
        <v>287.02239419948586</v>
      </c>
    </row>
    <row r="56" spans="1:7" ht="18" x14ac:dyDescent="0.25">
      <c r="A56" s="109" t="s">
        <v>51</v>
      </c>
      <c r="B56" s="110">
        <f>'REC Style Analysis'!R57</f>
        <v>130871</v>
      </c>
      <c r="C56" s="110">
        <f>'REC Style Analysis'!S57</f>
        <v>96899</v>
      </c>
      <c r="D56" s="110">
        <f>'REC Style Analysis'!O57</f>
        <v>50299</v>
      </c>
      <c r="F56" s="113">
        <f>-'Revenue Impact'!$O57/'Properties Affected'!B56</f>
        <v>81.862332531774044</v>
      </c>
      <c r="G56" s="113">
        <f>-'Revenue Impact'!$O57/'Properties Affected'!D56</f>
        <v>212.99439990389075</v>
      </c>
    </row>
    <row r="57" spans="1:7" ht="18" x14ac:dyDescent="0.25">
      <c r="A57" s="109" t="s">
        <v>52</v>
      </c>
      <c r="B57" s="110">
        <f>'REC Style Analysis'!R58</f>
        <v>18982</v>
      </c>
      <c r="C57" s="110">
        <f>'REC Style Analysis'!S58</f>
        <v>10855</v>
      </c>
      <c r="D57" s="110">
        <f>'REC Style Analysis'!O58</f>
        <v>3944</v>
      </c>
      <c r="F57" s="113">
        <f>-'Revenue Impact'!$O58/'Properties Affected'!B57</f>
        <v>49.009493797513436</v>
      </c>
      <c r="G57" s="113">
        <f>-'Revenue Impact'!$O58/'Properties Affected'!D57</f>
        <v>235.87682841389454</v>
      </c>
    </row>
    <row r="58" spans="1:7" ht="18" x14ac:dyDescent="0.25">
      <c r="A58" s="109" t="s">
        <v>53</v>
      </c>
      <c r="B58" s="110">
        <f>'REC Style Analysis'!R59</f>
        <v>61659</v>
      </c>
      <c r="C58" s="110">
        <f>'REC Style Analysis'!S59</f>
        <v>59046</v>
      </c>
      <c r="D58" s="110">
        <f>'REC Style Analysis'!O59</f>
        <v>50396</v>
      </c>
      <c r="F58" s="113">
        <f>-'Revenue Impact'!$O59/'Properties Affected'!B58</f>
        <v>165.03043461225127</v>
      </c>
      <c r="G58" s="113">
        <f>-'Revenue Impact'!$O59/'Properties Affected'!D58</f>
        <v>201.91307976340983</v>
      </c>
    </row>
    <row r="59" spans="1:7" ht="18" x14ac:dyDescent="0.25">
      <c r="A59" s="109" t="s">
        <v>54</v>
      </c>
      <c r="B59" s="110">
        <f>'REC Style Analysis'!R60</f>
        <v>73490</v>
      </c>
      <c r="C59" s="110">
        <f>'REC Style Analysis'!S60</f>
        <v>63016</v>
      </c>
      <c r="D59" s="110">
        <f>'REC Style Analysis'!O60</f>
        <v>35930</v>
      </c>
      <c r="F59" s="113">
        <f>-'Revenue Impact'!$O60/'Properties Affected'!B59</f>
        <v>166.77685940505648</v>
      </c>
      <c r="G59" s="113">
        <f>-'Revenue Impact'!$O60/'Properties Affected'!D59</f>
        <v>341.1197160500306</v>
      </c>
    </row>
    <row r="60" spans="1:7" ht="18" x14ac:dyDescent="0.25">
      <c r="A60" s="109" t="s">
        <v>55</v>
      </c>
      <c r="B60" s="110">
        <f>'REC Style Analysis'!R61</f>
        <v>43807</v>
      </c>
      <c r="C60" s="110">
        <f>'REC Style Analysis'!S61</f>
        <v>38557</v>
      </c>
      <c r="D60" s="110">
        <f>'REC Style Analysis'!O61</f>
        <v>26264</v>
      </c>
      <c r="F60" s="113">
        <f>-'Revenue Impact'!$O61/'Properties Affected'!B60</f>
        <v>89.42250115547742</v>
      </c>
      <c r="G60" s="113">
        <f>-'Revenue Impact'!$O61/'Properties Affected'!D60</f>
        <v>149.15212869776119</v>
      </c>
    </row>
    <row r="61" spans="1:7" ht="18" x14ac:dyDescent="0.25">
      <c r="A61" s="109" t="s">
        <v>56</v>
      </c>
      <c r="B61" s="110">
        <f>'REC Style Analysis'!R62</f>
        <v>115258</v>
      </c>
      <c r="C61" s="110">
        <f>'REC Style Analysis'!S62</f>
        <v>108015</v>
      </c>
      <c r="D61" s="110">
        <f>'REC Style Analysis'!O62</f>
        <v>80458</v>
      </c>
      <c r="F61" s="113">
        <f>-'Revenue Impact'!$O62/'Properties Affected'!B61</f>
        <v>107.24123358647644</v>
      </c>
      <c r="G61" s="113">
        <f>-'Revenue Impact'!$O62/'Properties Affected'!D61</f>
        <v>153.62561958674218</v>
      </c>
    </row>
    <row r="62" spans="1:7" ht="18" x14ac:dyDescent="0.25">
      <c r="A62" s="109" t="s">
        <v>57</v>
      </c>
      <c r="B62" s="110">
        <f>'REC Style Analysis'!R63</f>
        <v>96432</v>
      </c>
      <c r="C62" s="110">
        <f>'REC Style Analysis'!S63</f>
        <v>90900</v>
      </c>
      <c r="D62" s="110">
        <f>'REC Style Analysis'!O63</f>
        <v>69370</v>
      </c>
      <c r="F62" s="113">
        <f>-'Revenue Impact'!$O63/'Properties Affected'!B62</f>
        <v>149.22026399118238</v>
      </c>
      <c r="G62" s="113">
        <f>-'Revenue Impact'!$O63/'Properties Affected'!D62</f>
        <v>207.43273024647107</v>
      </c>
    </row>
    <row r="63" spans="1:7" ht="18" x14ac:dyDescent="0.25">
      <c r="A63" s="109" t="s">
        <v>58</v>
      </c>
      <c r="B63" s="110">
        <f>'REC Style Analysis'!R64</f>
        <v>43937</v>
      </c>
      <c r="C63" s="110">
        <f>'REC Style Analysis'!S64</f>
        <v>39871</v>
      </c>
      <c r="D63" s="110">
        <f>'REC Style Analysis'!O64</f>
        <v>34399</v>
      </c>
      <c r="F63" s="113">
        <f>-'Revenue Impact'!$O64/'Properties Affected'!B63</f>
        <v>117.00915531739537</v>
      </c>
      <c r="G63" s="113">
        <f>-'Revenue Impact'!$O64/'Properties Affected'!D63</f>
        <v>149.45292761941917</v>
      </c>
    </row>
    <row r="64" spans="1:7" ht="18" x14ac:dyDescent="0.25">
      <c r="A64" s="109" t="s">
        <v>59</v>
      </c>
      <c r="B64" s="110">
        <f>'REC Style Analysis'!R65</f>
        <v>9883</v>
      </c>
      <c r="C64" s="110">
        <f>'REC Style Analysis'!S65</f>
        <v>6673</v>
      </c>
      <c r="D64" s="110">
        <f>'REC Style Analysis'!O65</f>
        <v>2177</v>
      </c>
      <c r="F64" s="113">
        <f>-'Revenue Impact'!$O65/'Properties Affected'!B64</f>
        <v>46.68294143493879</v>
      </c>
      <c r="G64" s="113">
        <f>-'Revenue Impact'!$O65/'Properties Affected'!D64</f>
        <v>211.92811676688103</v>
      </c>
    </row>
    <row r="65" spans="1:7" ht="18" x14ac:dyDescent="0.25">
      <c r="A65" s="109" t="s">
        <v>60</v>
      </c>
      <c r="B65" s="110">
        <f>'REC Style Analysis'!R66</f>
        <v>5196</v>
      </c>
      <c r="C65" s="110">
        <f>'REC Style Analysis'!S66</f>
        <v>2864</v>
      </c>
      <c r="D65" s="110">
        <f>'REC Style Analysis'!O66</f>
        <v>914</v>
      </c>
      <c r="F65" s="113">
        <f>-'Revenue Impact'!$O66/'Properties Affected'!B65</f>
        <v>33.656435648960745</v>
      </c>
      <c r="G65" s="113">
        <f>-'Revenue Impact'!$O66/'Properties Affected'!D65</f>
        <v>191.33352257330418</v>
      </c>
    </row>
    <row r="66" spans="1:7" ht="18" x14ac:dyDescent="0.25">
      <c r="A66" s="109" t="s">
        <v>61</v>
      </c>
      <c r="B66" s="110">
        <f>'REC Style Analysis'!R67</f>
        <v>2588</v>
      </c>
      <c r="C66" s="110">
        <f>'REC Style Analysis'!S67</f>
        <v>1493</v>
      </c>
      <c r="D66" s="110">
        <f>'REC Style Analysis'!O67</f>
        <v>516</v>
      </c>
      <c r="F66" s="113">
        <f>-'Revenue Impact'!$O67/'Properties Affected'!B66</f>
        <v>42.293754206800621</v>
      </c>
      <c r="G66" s="113">
        <f>-'Revenue Impact'!$O67/'Properties Affected'!D66</f>
        <v>212.12448815348839</v>
      </c>
    </row>
    <row r="67" spans="1:7" ht="18" x14ac:dyDescent="0.25">
      <c r="A67" s="109" t="s">
        <v>62</v>
      </c>
      <c r="B67" s="110">
        <f>'REC Style Analysis'!R68</f>
        <v>128092</v>
      </c>
      <c r="C67" s="110">
        <f>'REC Style Analysis'!S68</f>
        <v>114290</v>
      </c>
      <c r="D67" s="110">
        <f>'REC Style Analysis'!O68</f>
        <v>61486</v>
      </c>
      <c r="F67" s="113">
        <f>-'Revenue Impact'!$O68/'Properties Affected'!B67</f>
        <v>153.84029234438765</v>
      </c>
      <c r="G67" s="113">
        <f>-'Revenue Impact'!$O68/'Properties Affected'!D67</f>
        <v>320.49101790614617</v>
      </c>
    </row>
    <row r="68" spans="1:7" ht="18" x14ac:dyDescent="0.25">
      <c r="A68" s="109" t="s">
        <v>63</v>
      </c>
      <c r="B68" s="110">
        <f>'REC Style Analysis'!R69</f>
        <v>8168</v>
      </c>
      <c r="C68" s="110">
        <f>'REC Style Analysis'!S69</f>
        <v>5846</v>
      </c>
      <c r="D68" s="110">
        <f>'REC Style Analysis'!O69</f>
        <v>3052</v>
      </c>
      <c r="F68" s="113">
        <f>-'Revenue Impact'!$O69/'Properties Affected'!B68</f>
        <v>66.877446780288935</v>
      </c>
      <c r="G68" s="113">
        <f>-'Revenue Impact'!$O69/'Properties Affected'!D68</f>
        <v>178.9826295220839</v>
      </c>
    </row>
    <row r="69" spans="1:7" ht="18" x14ac:dyDescent="0.25">
      <c r="A69" s="109" t="s">
        <v>64</v>
      </c>
      <c r="B69" s="110">
        <f>'REC Style Analysis'!R70</f>
        <v>16223</v>
      </c>
      <c r="C69" s="110">
        <f>'REC Style Analysis'!S70</f>
        <v>12225</v>
      </c>
      <c r="D69" s="110">
        <f>'REC Style Analysis'!O70</f>
        <v>8919</v>
      </c>
      <c r="F69" s="113">
        <f>-'Revenue Impact'!$O70/'Properties Affected'!B69</f>
        <v>62.603663319614128</v>
      </c>
      <c r="G69" s="113">
        <f>-'Revenue Impact'!$O70/'Properties Affected'!D69</f>
        <v>113.87142393027246</v>
      </c>
    </row>
    <row r="70" spans="1:7" ht="18.75" thickBot="1" x14ac:dyDescent="0.3">
      <c r="A70" s="111" t="s">
        <v>65</v>
      </c>
      <c r="B70" s="112">
        <f>'REC Style Analysis'!R71</f>
        <v>5723</v>
      </c>
      <c r="C70" s="112">
        <f>'REC Style Analysis'!S71</f>
        <v>3359</v>
      </c>
      <c r="D70" s="112">
        <f>'REC Style Analysis'!O71</f>
        <v>1072</v>
      </c>
      <c r="F70" s="119">
        <f>-'Revenue Impact'!$O71/'Properties Affected'!B70</f>
        <v>36.682518296243231</v>
      </c>
      <c r="G70" s="119">
        <f>-'Revenue Impact'!$O71/'Properties Affected'!D70</f>
        <v>195.83400392667912</v>
      </c>
    </row>
    <row r="71" spans="1:7" s="122" customFormat="1" ht="21" thickTop="1" thickBot="1" x14ac:dyDescent="0.35">
      <c r="A71" s="120" t="s">
        <v>101</v>
      </c>
      <c r="B71" s="121">
        <f>SUM(B4:B70)</f>
        <v>4384707</v>
      </c>
      <c r="C71" s="121">
        <f>SUM(C4:C70)</f>
        <v>3810248</v>
      </c>
      <c r="D71" s="121">
        <f>SUM(D4:D70)</f>
        <v>2585812</v>
      </c>
      <c r="F71" s="123">
        <f>-'Revenue Impact'!$O74/'Properties Affected'!B71</f>
        <v>144.43678597836865</v>
      </c>
      <c r="G71" s="123">
        <f>-'Revenue Impact'!$O74/'Properties Affected'!D71</f>
        <v>244.91841887068932</v>
      </c>
    </row>
    <row r="72" spans="1:7" x14ac:dyDescent="0.25">
      <c r="B72" s="180">
        <f>B71/$B71</f>
        <v>1</v>
      </c>
      <c r="C72" s="180">
        <f t="shared" ref="C72:D72" si="0">C71/$B71</f>
        <v>0.86898577259552345</v>
      </c>
      <c r="D72" s="180">
        <f t="shared" si="0"/>
        <v>0.589734274148763</v>
      </c>
    </row>
  </sheetData>
  <mergeCells count="2">
    <mergeCell ref="A1:D1"/>
    <mergeCell ref="F1:G1"/>
  </mergeCells>
  <conditionalFormatting sqref="A3:A70">
    <cfRule type="expression" dxfId="58" priority="21" stopIfTrue="1">
      <formula>MOD(ROW(),3)=1</formula>
    </cfRule>
  </conditionalFormatting>
  <conditionalFormatting sqref="B4:B70">
    <cfRule type="expression" dxfId="57" priority="19" stopIfTrue="1">
      <formula>MOD(ROW(),3)=1</formula>
    </cfRule>
  </conditionalFormatting>
  <conditionalFormatting sqref="B3">
    <cfRule type="expression" dxfId="56" priority="20" stopIfTrue="1">
      <formula>MOD(ROW(),3)=1</formula>
    </cfRule>
  </conditionalFormatting>
  <conditionalFormatting sqref="C4:C70">
    <cfRule type="expression" dxfId="55" priority="17" stopIfTrue="1">
      <formula>MOD(ROW(),3)=1</formula>
    </cfRule>
  </conditionalFormatting>
  <conditionalFormatting sqref="C3">
    <cfRule type="expression" dxfId="54" priority="18" stopIfTrue="1">
      <formula>MOD(ROW(),3)=1</formula>
    </cfRule>
  </conditionalFormatting>
  <conditionalFormatting sqref="D3">
    <cfRule type="expression" dxfId="53" priority="16" stopIfTrue="1">
      <formula>MOD(ROW(),3)=1</formula>
    </cfRule>
  </conditionalFormatting>
  <conditionalFormatting sqref="D4:D70">
    <cfRule type="expression" dxfId="52" priority="14" stopIfTrue="1">
      <formula>MOD(ROW(),3)=1</formula>
    </cfRule>
  </conditionalFormatting>
  <conditionalFormatting sqref="A71">
    <cfRule type="expression" dxfId="51" priority="13" stopIfTrue="1">
      <formula>MOD(ROW(),3)=1</formula>
    </cfRule>
  </conditionalFormatting>
  <conditionalFormatting sqref="F4:F70">
    <cfRule type="expression" dxfId="50" priority="10" stopIfTrue="1">
      <formula>MOD(ROW(),3)=1</formula>
    </cfRule>
  </conditionalFormatting>
  <conditionalFormatting sqref="F3">
    <cfRule type="expression" dxfId="49" priority="11" stopIfTrue="1">
      <formula>MOD(ROW(),3)=1</formula>
    </cfRule>
  </conditionalFormatting>
  <conditionalFormatting sqref="G5:G70">
    <cfRule type="expression" dxfId="48" priority="6" stopIfTrue="1">
      <formula>MOD(ROW(),3)=1</formula>
    </cfRule>
  </conditionalFormatting>
  <conditionalFormatting sqref="G3">
    <cfRule type="expression" dxfId="47" priority="2" stopIfTrue="1">
      <formula>MOD(ROW(),3)=1</formula>
    </cfRule>
  </conditionalFormatting>
  <conditionalFormatting sqref="G4:G70">
    <cfRule type="expression" dxfId="46" priority="1" stopIfTrue="1">
      <formula>MOD(ROW(),3)=1</formula>
    </cfRule>
  </conditionalFormatting>
  <pageMargins left="0.75" right="0.75" top="1" bottom="1" header="0.5" footer="0.5"/>
  <pageSetup scale="57" fitToHeight="0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77"/>
  <sheetViews>
    <sheetView workbookViewId="0">
      <pane ySplit="7" topLeftCell="A8" activePane="bottomLeft" state="frozen"/>
      <selection pane="bottomLeft" activeCell="A13" sqref="A13:XFD13"/>
    </sheetView>
  </sheetViews>
  <sheetFormatPr defaultRowHeight="15" x14ac:dyDescent="0.25"/>
  <cols>
    <col min="2" max="2" width="17.7109375" customWidth="1"/>
    <col min="3" max="3" width="16.42578125" customWidth="1"/>
    <col min="4" max="4" width="16.5703125" customWidth="1"/>
    <col min="5" max="8" width="17.7109375" customWidth="1"/>
    <col min="10" max="11" width="9.5703125" bestFit="1" customWidth="1"/>
  </cols>
  <sheetData>
    <row r="1" spans="2:12" ht="42.75" customHeight="1" x14ac:dyDescent="0.25"/>
    <row r="2" spans="2:12" ht="27" customHeight="1" thickBot="1" x14ac:dyDescent="0.3"/>
    <row r="3" spans="2:12" ht="45.75" customHeight="1" thickTop="1" thickBot="1" x14ac:dyDescent="0.3">
      <c r="B3" s="201" t="s">
        <v>130</v>
      </c>
      <c r="C3" s="202"/>
      <c r="D3" s="202"/>
      <c r="E3" s="202"/>
      <c r="F3" s="202"/>
      <c r="G3" s="202"/>
      <c r="H3" s="203"/>
    </row>
    <row r="4" spans="2:12" ht="16.5" thickTop="1" thickBot="1" x14ac:dyDescent="0.3">
      <c r="B4" s="204" t="s">
        <v>1</v>
      </c>
      <c r="C4" s="204" t="s">
        <v>113</v>
      </c>
      <c r="D4" s="204" t="s">
        <v>112</v>
      </c>
      <c r="E4" s="204" t="s">
        <v>129</v>
      </c>
      <c r="F4" s="204"/>
      <c r="G4" s="204" t="s">
        <v>131</v>
      </c>
      <c r="H4" s="204"/>
    </row>
    <row r="5" spans="2:12" ht="15.75" thickBot="1" x14ac:dyDescent="0.3">
      <c r="B5" s="205"/>
      <c r="C5" s="205"/>
      <c r="D5" s="205"/>
      <c r="E5" s="205"/>
      <c r="F5" s="205"/>
      <c r="G5" s="205"/>
      <c r="H5" s="205"/>
    </row>
    <row r="6" spans="2:12" ht="15.75" thickBot="1" x14ac:dyDescent="0.3">
      <c r="B6" s="205"/>
      <c r="C6" s="205"/>
      <c r="D6" s="205"/>
      <c r="E6" s="205"/>
      <c r="F6" s="205"/>
      <c r="G6" s="205"/>
      <c r="H6" s="205"/>
    </row>
    <row r="7" spans="2:12" ht="18.75" x14ac:dyDescent="0.25">
      <c r="B7" s="206"/>
      <c r="C7" s="206"/>
      <c r="D7" s="206"/>
      <c r="E7" s="150" t="s">
        <v>109</v>
      </c>
      <c r="F7" s="150" t="s">
        <v>110</v>
      </c>
      <c r="G7" s="150" t="s">
        <v>109</v>
      </c>
      <c r="H7" s="150" t="s">
        <v>110</v>
      </c>
      <c r="K7" t="s">
        <v>132</v>
      </c>
      <c r="L7" s="172" t="s">
        <v>133</v>
      </c>
    </row>
    <row r="8" spans="2:12" ht="15.75" x14ac:dyDescent="0.25">
      <c r="B8" s="137" t="s">
        <v>2</v>
      </c>
      <c r="C8" s="138">
        <v>128559</v>
      </c>
      <c r="D8" s="138">
        <v>58195</v>
      </c>
      <c r="E8" s="138">
        <v>28632</v>
      </c>
      <c r="F8" s="138">
        <v>27717</v>
      </c>
      <c r="G8" s="144">
        <f>E8/(E8+F8)</f>
        <v>0.50811904381621675</v>
      </c>
      <c r="H8" s="144">
        <f>F8/(E8+F8)</f>
        <v>0.49188095618378319</v>
      </c>
      <c r="K8">
        <f>COUNTIF(G8:G74,"&gt;=.6")</f>
        <v>33</v>
      </c>
      <c r="L8">
        <f>COUNTIF(G8:G74,"&lt;.6")</f>
        <v>34</v>
      </c>
    </row>
    <row r="9" spans="2:12" ht="15.75" x14ac:dyDescent="0.25">
      <c r="B9" s="139" t="s">
        <v>3</v>
      </c>
      <c r="C9" s="140">
        <v>12997</v>
      </c>
      <c r="D9" s="140">
        <v>5283</v>
      </c>
      <c r="E9" s="140">
        <v>2630</v>
      </c>
      <c r="F9" s="140">
        <v>2530</v>
      </c>
      <c r="G9" s="145">
        <f t="shared" ref="G9:G72" si="0">E9/(E9+F9)</f>
        <v>0.50968992248062017</v>
      </c>
      <c r="H9" s="145">
        <f t="shared" ref="H9:H72" si="1">F9/(E9+F9)</f>
        <v>0.49031007751937983</v>
      </c>
    </row>
    <row r="10" spans="2:12" ht="15.75" x14ac:dyDescent="0.25">
      <c r="B10" s="139" t="s">
        <v>4</v>
      </c>
      <c r="C10" s="140">
        <v>99866</v>
      </c>
      <c r="D10" s="140">
        <v>40040</v>
      </c>
      <c r="E10" s="140">
        <v>27804</v>
      </c>
      <c r="F10" s="140">
        <v>12236</v>
      </c>
      <c r="G10" s="145">
        <f t="shared" si="0"/>
        <v>0.69440559440559435</v>
      </c>
      <c r="H10" s="145">
        <f t="shared" si="1"/>
        <v>0.30559440559440559</v>
      </c>
    </row>
    <row r="11" spans="2:12" ht="15.75" x14ac:dyDescent="0.25">
      <c r="B11" s="139" t="s">
        <v>5</v>
      </c>
      <c r="C11" s="140">
        <v>14928</v>
      </c>
      <c r="D11" s="140">
        <v>6099</v>
      </c>
      <c r="E11" s="140">
        <v>3123</v>
      </c>
      <c r="F11" s="140">
        <v>2908</v>
      </c>
      <c r="G11" s="145">
        <f t="shared" si="0"/>
        <v>0.51782457303929696</v>
      </c>
      <c r="H11" s="145">
        <f t="shared" si="1"/>
        <v>0.48217542696070304</v>
      </c>
    </row>
    <row r="12" spans="2:12" ht="15.75" x14ac:dyDescent="0.25">
      <c r="B12" s="139" t="s">
        <v>6</v>
      </c>
      <c r="C12" s="140">
        <v>317165</v>
      </c>
      <c r="D12" s="140">
        <v>169737</v>
      </c>
      <c r="E12" s="140">
        <v>97387</v>
      </c>
      <c r="F12" s="140">
        <v>65815</v>
      </c>
      <c r="G12" s="145">
        <f t="shared" si="0"/>
        <v>0.59672675579956125</v>
      </c>
      <c r="H12" s="145">
        <f t="shared" si="1"/>
        <v>0.4032732442004387</v>
      </c>
    </row>
    <row r="13" spans="2:12" ht="15.75" x14ac:dyDescent="0.25">
      <c r="B13" s="139" t="s">
        <v>7</v>
      </c>
      <c r="C13" s="140">
        <v>890836</v>
      </c>
      <c r="D13" s="140">
        <v>341607</v>
      </c>
      <c r="E13" s="140">
        <v>235346</v>
      </c>
      <c r="F13" s="140">
        <v>97677</v>
      </c>
      <c r="G13" s="145">
        <f t="shared" si="0"/>
        <v>0.70669593391447438</v>
      </c>
      <c r="H13" s="145">
        <f t="shared" si="1"/>
        <v>0.29330406608552562</v>
      </c>
    </row>
    <row r="14" spans="2:12" ht="15.75" x14ac:dyDescent="0.25">
      <c r="B14" s="139" t="s">
        <v>8</v>
      </c>
      <c r="C14" s="140">
        <v>8656</v>
      </c>
      <c r="D14" s="140">
        <v>3074</v>
      </c>
      <c r="E14" s="140">
        <v>1702</v>
      </c>
      <c r="F14" s="140">
        <v>1188</v>
      </c>
      <c r="G14" s="145">
        <f t="shared" si="0"/>
        <v>0.58892733564013844</v>
      </c>
      <c r="H14" s="145">
        <f t="shared" si="1"/>
        <v>0.41107266435986162</v>
      </c>
    </row>
    <row r="15" spans="2:12" ht="15.75" x14ac:dyDescent="0.25">
      <c r="B15" s="139" t="s">
        <v>9</v>
      </c>
      <c r="C15" s="140">
        <v>113267</v>
      </c>
      <c r="D15" s="140">
        <v>49447</v>
      </c>
      <c r="E15" s="140">
        <v>37921</v>
      </c>
      <c r="F15" s="140">
        <v>10896</v>
      </c>
      <c r="G15" s="145">
        <f t="shared" si="0"/>
        <v>0.77679906589917447</v>
      </c>
      <c r="H15" s="145">
        <f t="shared" si="1"/>
        <v>0.22320093410082553</v>
      </c>
    </row>
    <row r="16" spans="2:12" ht="15.75" x14ac:dyDescent="0.25">
      <c r="B16" s="139" t="s">
        <v>10</v>
      </c>
      <c r="C16" s="140">
        <v>97484</v>
      </c>
      <c r="D16" s="140">
        <v>47991</v>
      </c>
      <c r="E16" s="140">
        <v>35256</v>
      </c>
      <c r="F16" s="140">
        <v>12142</v>
      </c>
      <c r="G16" s="145">
        <f t="shared" si="0"/>
        <v>0.743828853538124</v>
      </c>
      <c r="H16" s="145">
        <f t="shared" si="1"/>
        <v>0.25617114646187605</v>
      </c>
    </row>
    <row r="17" spans="2:12" ht="15.75" x14ac:dyDescent="0.25">
      <c r="B17" s="139" t="s">
        <v>11</v>
      </c>
      <c r="C17" s="140">
        <v>114080</v>
      </c>
      <c r="D17" s="140">
        <v>47905</v>
      </c>
      <c r="E17" s="140">
        <v>25160</v>
      </c>
      <c r="F17" s="140">
        <v>21665</v>
      </c>
      <c r="G17" s="145">
        <f t="shared" si="0"/>
        <v>0.53731980779498134</v>
      </c>
      <c r="H17" s="145">
        <f t="shared" si="1"/>
        <v>0.46268019220501866</v>
      </c>
    </row>
    <row r="18" spans="2:12" ht="15.75" x14ac:dyDescent="0.25">
      <c r="B18" s="139" t="s">
        <v>12</v>
      </c>
      <c r="C18" s="140">
        <v>191635</v>
      </c>
      <c r="D18" s="140">
        <v>81310</v>
      </c>
      <c r="E18" s="140">
        <v>66185</v>
      </c>
      <c r="F18" s="140">
        <v>15125</v>
      </c>
      <c r="G18" s="145">
        <f t="shared" si="0"/>
        <v>0.81398351986225559</v>
      </c>
      <c r="H18" s="145">
        <f t="shared" si="1"/>
        <v>0.18601648013774444</v>
      </c>
    </row>
    <row r="19" spans="2:12" ht="15.75" x14ac:dyDescent="0.25">
      <c r="B19" s="139" t="s">
        <v>13</v>
      </c>
      <c r="C19" s="140">
        <v>35276</v>
      </c>
      <c r="D19" s="140">
        <v>13808</v>
      </c>
      <c r="E19" s="140">
        <v>7877</v>
      </c>
      <c r="F19" s="140">
        <v>5638</v>
      </c>
      <c r="G19" s="145">
        <f t="shared" si="0"/>
        <v>0.5828338882722901</v>
      </c>
      <c r="H19" s="145">
        <f t="shared" si="1"/>
        <v>0.41716611172770995</v>
      </c>
    </row>
    <row r="20" spans="2:12" ht="15.75" x14ac:dyDescent="0.25">
      <c r="B20" s="139" t="s">
        <v>85</v>
      </c>
      <c r="C20" s="140">
        <v>1085527</v>
      </c>
      <c r="D20" s="140">
        <v>400167</v>
      </c>
      <c r="E20" s="140">
        <v>268247</v>
      </c>
      <c r="F20" s="140">
        <v>107435</v>
      </c>
      <c r="G20" s="145">
        <f t="shared" si="0"/>
        <v>0.7140267566718661</v>
      </c>
      <c r="H20" s="145">
        <f t="shared" si="1"/>
        <v>0.2859732433281339</v>
      </c>
    </row>
    <row r="21" spans="2:12" ht="15.75" x14ac:dyDescent="0.25">
      <c r="B21" s="139" t="s">
        <v>14</v>
      </c>
      <c r="C21" s="140">
        <v>15597</v>
      </c>
      <c r="D21" s="140">
        <v>4914</v>
      </c>
      <c r="E21" s="140">
        <v>3573</v>
      </c>
      <c r="F21" s="140">
        <v>1341</v>
      </c>
      <c r="G21" s="145">
        <f t="shared" si="0"/>
        <v>0.72710622710622708</v>
      </c>
      <c r="H21" s="145">
        <f t="shared" si="1"/>
        <v>0.27289377289377287</v>
      </c>
      <c r="J21" t="s">
        <v>109</v>
      </c>
      <c r="K21" t="s">
        <v>110</v>
      </c>
      <c r="L21" t="s">
        <v>134</v>
      </c>
    </row>
    <row r="22" spans="2:12" ht="15.75" x14ac:dyDescent="0.25">
      <c r="B22" s="139" t="s">
        <v>15</v>
      </c>
      <c r="C22" s="140">
        <v>10168</v>
      </c>
      <c r="D22" s="140">
        <v>3001</v>
      </c>
      <c r="E22" s="140">
        <v>1553</v>
      </c>
      <c r="F22" s="140">
        <v>1373</v>
      </c>
      <c r="G22" s="145">
        <f t="shared" si="0"/>
        <v>0.53075871496924132</v>
      </c>
      <c r="H22" s="145">
        <f t="shared" si="1"/>
        <v>0.46924128503075874</v>
      </c>
      <c r="J22" s="173">
        <f>E75</f>
        <v>2667543</v>
      </c>
      <c r="K22" s="173">
        <f>F75</f>
        <v>1495270</v>
      </c>
      <c r="L22" s="173">
        <f>D75-(E75+F75)</f>
        <v>105789</v>
      </c>
    </row>
    <row r="23" spans="2:12" ht="15.75" x14ac:dyDescent="0.25">
      <c r="B23" s="139" t="s">
        <v>16</v>
      </c>
      <c r="C23" s="140">
        <v>558658</v>
      </c>
      <c r="D23" s="140">
        <v>201034</v>
      </c>
      <c r="E23" s="140">
        <v>92133</v>
      </c>
      <c r="F23" s="140">
        <v>103426</v>
      </c>
      <c r="G23" s="145">
        <f t="shared" si="0"/>
        <v>0.47112636084250786</v>
      </c>
      <c r="H23" s="145">
        <f t="shared" si="1"/>
        <v>0.52887363915749208</v>
      </c>
      <c r="J23" s="174">
        <f>J22/SUM($J22:$L22)</f>
        <v>0.62492192994333973</v>
      </c>
      <c r="K23" s="174">
        <f t="shared" ref="K23:L23" si="2">K22/SUM($J22:$L22)</f>
        <v>0.35029501462071189</v>
      </c>
      <c r="L23" s="174">
        <f t="shared" si="2"/>
        <v>2.4783055435948349E-2</v>
      </c>
    </row>
    <row r="24" spans="2:12" ht="15.75" x14ac:dyDescent="0.25">
      <c r="B24" s="139" t="s">
        <v>17</v>
      </c>
      <c r="C24" s="140">
        <v>169418</v>
      </c>
      <c r="D24" s="140">
        <v>80143</v>
      </c>
      <c r="E24" s="140">
        <v>50162</v>
      </c>
      <c r="F24" s="140">
        <v>26713</v>
      </c>
      <c r="G24" s="145">
        <f t="shared" si="0"/>
        <v>0.65251382113821144</v>
      </c>
      <c r="H24" s="145">
        <f t="shared" si="1"/>
        <v>0.34748617886178862</v>
      </c>
      <c r="J24" s="173"/>
    </row>
    <row r="25" spans="2:12" ht="15.75" x14ac:dyDescent="0.25">
      <c r="B25" s="139" t="s">
        <v>18</v>
      </c>
      <c r="C25" s="140">
        <v>54193</v>
      </c>
      <c r="D25" s="140">
        <v>25544</v>
      </c>
      <c r="E25" s="140">
        <v>16099</v>
      </c>
      <c r="F25" s="140">
        <v>8939</v>
      </c>
      <c r="G25" s="145">
        <f t="shared" si="0"/>
        <v>0.64298266634715229</v>
      </c>
      <c r="H25" s="145">
        <f t="shared" si="1"/>
        <v>0.35701733365284766</v>
      </c>
    </row>
    <row r="26" spans="2:12" ht="15.75" x14ac:dyDescent="0.25">
      <c r="B26" s="139" t="s">
        <v>19</v>
      </c>
      <c r="C26" s="140">
        <v>7348</v>
      </c>
      <c r="D26" s="140">
        <v>3266</v>
      </c>
      <c r="E26" s="140">
        <v>1703</v>
      </c>
      <c r="F26" s="140">
        <v>1476</v>
      </c>
      <c r="G26" s="145">
        <f t="shared" si="0"/>
        <v>0.53570305127398554</v>
      </c>
      <c r="H26" s="145">
        <f t="shared" si="1"/>
        <v>0.46429694872601446</v>
      </c>
    </row>
    <row r="27" spans="2:12" ht="15.75" x14ac:dyDescent="0.25">
      <c r="B27" s="139" t="s">
        <v>20</v>
      </c>
      <c r="C27" s="140">
        <v>28282</v>
      </c>
      <c r="D27" s="140">
        <v>11659</v>
      </c>
      <c r="E27" s="140">
        <v>4020</v>
      </c>
      <c r="F27" s="140">
        <v>7370</v>
      </c>
      <c r="G27" s="145">
        <f t="shared" si="0"/>
        <v>0.35294117647058826</v>
      </c>
      <c r="H27" s="145">
        <f t="shared" si="1"/>
        <v>0.6470588235294118</v>
      </c>
    </row>
    <row r="28" spans="2:12" ht="15.75" x14ac:dyDescent="0.25">
      <c r="B28" s="139" t="s">
        <v>21</v>
      </c>
      <c r="C28" s="140">
        <v>9970</v>
      </c>
      <c r="D28" s="140">
        <v>3891</v>
      </c>
      <c r="E28" s="140">
        <v>2187</v>
      </c>
      <c r="F28" s="140">
        <v>1703</v>
      </c>
      <c r="G28" s="145">
        <f t="shared" si="0"/>
        <v>0.56221079691516707</v>
      </c>
      <c r="H28" s="145">
        <f t="shared" si="1"/>
        <v>0.43778920308483288</v>
      </c>
    </row>
    <row r="29" spans="2:12" ht="15.75" x14ac:dyDescent="0.25">
      <c r="B29" s="139" t="s">
        <v>22</v>
      </c>
      <c r="C29" s="140">
        <v>6346</v>
      </c>
      <c r="D29" s="140">
        <v>2242</v>
      </c>
      <c r="E29" s="140">
        <v>1540</v>
      </c>
      <c r="F29" s="140">
        <v>661</v>
      </c>
      <c r="G29" s="145">
        <f t="shared" si="0"/>
        <v>0.69968196274420713</v>
      </c>
      <c r="H29" s="145">
        <f t="shared" si="1"/>
        <v>0.30031803725579281</v>
      </c>
    </row>
    <row r="30" spans="2:12" ht="15.75" x14ac:dyDescent="0.25">
      <c r="B30" s="139" t="s">
        <v>23</v>
      </c>
      <c r="C30" s="140">
        <v>9010</v>
      </c>
      <c r="D30" s="140">
        <v>3649</v>
      </c>
      <c r="E30" s="140">
        <v>2142</v>
      </c>
      <c r="F30" s="140">
        <v>1433</v>
      </c>
      <c r="G30" s="145">
        <f t="shared" si="0"/>
        <v>0.59916083916083918</v>
      </c>
      <c r="H30" s="145">
        <f t="shared" si="1"/>
        <v>0.40083916083916082</v>
      </c>
    </row>
    <row r="31" spans="2:12" ht="15.75" x14ac:dyDescent="0.25">
      <c r="B31" s="139" t="s">
        <v>24</v>
      </c>
      <c r="C31" s="140">
        <v>7087</v>
      </c>
      <c r="D31" s="140">
        <v>2668</v>
      </c>
      <c r="E31" s="140">
        <v>1216</v>
      </c>
      <c r="F31" s="140">
        <v>1381</v>
      </c>
      <c r="G31" s="145">
        <f t="shared" si="0"/>
        <v>0.46823257604928764</v>
      </c>
      <c r="H31" s="145">
        <f t="shared" si="1"/>
        <v>0.53176742395071241</v>
      </c>
    </row>
    <row r="32" spans="2:12" ht="15.75" x14ac:dyDescent="0.25">
      <c r="B32" s="139" t="s">
        <v>25</v>
      </c>
      <c r="C32" s="140">
        <v>11255</v>
      </c>
      <c r="D32" s="140">
        <v>3581</v>
      </c>
      <c r="E32" s="140">
        <v>1717</v>
      </c>
      <c r="F32" s="140">
        <v>1757</v>
      </c>
      <c r="G32" s="145">
        <f t="shared" si="0"/>
        <v>0.49424294761082327</v>
      </c>
      <c r="H32" s="145">
        <f t="shared" si="1"/>
        <v>0.50575705238917679</v>
      </c>
    </row>
    <row r="33" spans="2:8" ht="15.75" x14ac:dyDescent="0.25">
      <c r="B33" s="139" t="s">
        <v>26</v>
      </c>
      <c r="C33" s="140">
        <v>15601</v>
      </c>
      <c r="D33" s="140">
        <v>4839</v>
      </c>
      <c r="E33" s="140">
        <v>3073</v>
      </c>
      <c r="F33" s="140">
        <v>1580</v>
      </c>
      <c r="G33" s="145">
        <f t="shared" si="0"/>
        <v>0.66043412851923489</v>
      </c>
      <c r="H33" s="145">
        <f t="shared" si="1"/>
        <v>0.33956587148076511</v>
      </c>
    </row>
    <row r="34" spans="2:8" ht="15.75" x14ac:dyDescent="0.25">
      <c r="B34" s="139" t="s">
        <v>27</v>
      </c>
      <c r="C34" s="140">
        <v>115713</v>
      </c>
      <c r="D34" s="140">
        <v>52598</v>
      </c>
      <c r="E34" s="140">
        <v>36841</v>
      </c>
      <c r="F34" s="140">
        <v>15113</v>
      </c>
      <c r="G34" s="145">
        <f t="shared" si="0"/>
        <v>0.70910805712745895</v>
      </c>
      <c r="H34" s="145">
        <f t="shared" si="1"/>
        <v>0.29089194287254111</v>
      </c>
    </row>
    <row r="35" spans="2:8" ht="15.75" x14ac:dyDescent="0.25">
      <c r="B35" s="139" t="s">
        <v>28</v>
      </c>
      <c r="C35" s="140">
        <v>63118</v>
      </c>
      <c r="D35" s="140">
        <v>25356</v>
      </c>
      <c r="E35" s="140">
        <v>15152</v>
      </c>
      <c r="F35" s="140">
        <v>9840</v>
      </c>
      <c r="G35" s="145">
        <f t="shared" si="0"/>
        <v>0.60627400768245843</v>
      </c>
      <c r="H35" s="145">
        <f t="shared" si="1"/>
        <v>0.39372599231754163</v>
      </c>
    </row>
    <row r="36" spans="2:8" ht="15.75" x14ac:dyDescent="0.25">
      <c r="B36" s="139" t="s">
        <v>29</v>
      </c>
      <c r="C36" s="140">
        <v>608239</v>
      </c>
      <c r="D36" s="140">
        <v>227910</v>
      </c>
      <c r="E36" s="140">
        <v>130551</v>
      </c>
      <c r="F36" s="140">
        <v>93529</v>
      </c>
      <c r="G36" s="145">
        <f t="shared" si="0"/>
        <v>0.58260888968225633</v>
      </c>
      <c r="H36" s="145">
        <f t="shared" si="1"/>
        <v>0.41739111031774367</v>
      </c>
    </row>
    <row r="37" spans="2:8" ht="15.75" x14ac:dyDescent="0.25">
      <c r="B37" s="139" t="s">
        <v>30</v>
      </c>
      <c r="C37" s="140">
        <v>10856</v>
      </c>
      <c r="D37" s="140">
        <v>4214</v>
      </c>
      <c r="E37" s="140">
        <v>2231</v>
      </c>
      <c r="F37" s="140">
        <v>1828</v>
      </c>
      <c r="G37" s="145">
        <f t="shared" si="0"/>
        <v>0.54964276915496424</v>
      </c>
      <c r="H37" s="145">
        <f t="shared" si="1"/>
        <v>0.45035723084503571</v>
      </c>
    </row>
    <row r="38" spans="2:8" ht="15.75" x14ac:dyDescent="0.25">
      <c r="B38" s="139" t="s">
        <v>31</v>
      </c>
      <c r="C38" s="140">
        <v>80873</v>
      </c>
      <c r="D38" s="140">
        <v>39394</v>
      </c>
      <c r="E38" s="140">
        <v>27516</v>
      </c>
      <c r="F38" s="140">
        <v>11878</v>
      </c>
      <c r="G38" s="145">
        <f t="shared" si="0"/>
        <v>0.69848200233538105</v>
      </c>
      <c r="H38" s="145">
        <f t="shared" si="1"/>
        <v>0.30151799766461895</v>
      </c>
    </row>
    <row r="39" spans="2:8" ht="15.75" x14ac:dyDescent="0.25">
      <c r="B39" s="139" t="s">
        <v>32</v>
      </c>
      <c r="C39" s="140">
        <v>25824</v>
      </c>
      <c r="D39" s="140">
        <v>11348</v>
      </c>
      <c r="E39" s="140">
        <v>4565</v>
      </c>
      <c r="F39" s="140">
        <v>6444</v>
      </c>
      <c r="G39" s="145">
        <f t="shared" si="0"/>
        <v>0.41466073212825871</v>
      </c>
      <c r="H39" s="145">
        <f t="shared" si="1"/>
        <v>0.58533926787174129</v>
      </c>
    </row>
    <row r="40" spans="2:8" ht="15.75" x14ac:dyDescent="0.25">
      <c r="B40" s="139" t="s">
        <v>33</v>
      </c>
      <c r="C40" s="140">
        <v>9875</v>
      </c>
      <c r="D40" s="140">
        <v>4409</v>
      </c>
      <c r="E40" s="140">
        <v>1641</v>
      </c>
      <c r="F40" s="140">
        <v>2684</v>
      </c>
      <c r="G40" s="145">
        <f t="shared" si="0"/>
        <v>0.37942196531791905</v>
      </c>
      <c r="H40" s="145">
        <f t="shared" si="1"/>
        <v>0.62057803468208095</v>
      </c>
    </row>
    <row r="41" spans="2:8" ht="15.75" x14ac:dyDescent="0.25">
      <c r="B41" s="139" t="s">
        <v>34</v>
      </c>
      <c r="C41" s="140">
        <v>4277</v>
      </c>
      <c r="D41" s="140">
        <v>1766</v>
      </c>
      <c r="E41" s="140">
        <v>645</v>
      </c>
      <c r="F41" s="140">
        <v>1121</v>
      </c>
      <c r="G41" s="145">
        <f t="shared" si="0"/>
        <v>0.36523216308040768</v>
      </c>
      <c r="H41" s="145">
        <f t="shared" si="1"/>
        <v>0.63476783691959227</v>
      </c>
    </row>
    <row r="42" spans="2:8" ht="15.75" x14ac:dyDescent="0.25">
      <c r="B42" s="139" t="s">
        <v>35</v>
      </c>
      <c r="C42" s="140">
        <v>172240</v>
      </c>
      <c r="D42" s="140">
        <v>83432</v>
      </c>
      <c r="E42" s="140">
        <v>51696</v>
      </c>
      <c r="F42" s="140">
        <v>30054</v>
      </c>
      <c r="G42" s="145">
        <f t="shared" si="0"/>
        <v>0.63236697247706419</v>
      </c>
      <c r="H42" s="145">
        <f t="shared" si="1"/>
        <v>0.36763302752293581</v>
      </c>
    </row>
    <row r="43" spans="2:8" ht="15.75" x14ac:dyDescent="0.25">
      <c r="B43" s="139" t="s">
        <v>36</v>
      </c>
      <c r="C43" s="140">
        <v>263968</v>
      </c>
      <c r="D43" s="140">
        <v>151808</v>
      </c>
      <c r="E43" s="140">
        <v>122519</v>
      </c>
      <c r="F43" s="140">
        <v>26737</v>
      </c>
      <c r="G43" s="145">
        <f t="shared" si="0"/>
        <v>0.82086482285469264</v>
      </c>
      <c r="H43" s="145">
        <f t="shared" si="1"/>
        <v>0.17913517714530738</v>
      </c>
    </row>
    <row r="44" spans="2:8" ht="15.75" x14ac:dyDescent="0.25">
      <c r="B44" s="139" t="s">
        <v>37</v>
      </c>
      <c r="C44" s="140">
        <v>150747</v>
      </c>
      <c r="D44" s="140">
        <v>74835</v>
      </c>
      <c r="E44" s="140">
        <v>26494</v>
      </c>
      <c r="F44" s="140">
        <v>46444</v>
      </c>
      <c r="G44" s="145">
        <f t="shared" si="0"/>
        <v>0.36324001206504153</v>
      </c>
      <c r="H44" s="145">
        <f t="shared" si="1"/>
        <v>0.63675998793495847</v>
      </c>
    </row>
    <row r="45" spans="2:8" ht="15.75" x14ac:dyDescent="0.25">
      <c r="B45" s="139" t="s">
        <v>38</v>
      </c>
      <c r="C45" s="140">
        <v>24098</v>
      </c>
      <c r="D45" s="140">
        <v>9965</v>
      </c>
      <c r="E45" s="140">
        <v>5675</v>
      </c>
      <c r="F45" s="140">
        <v>4087</v>
      </c>
      <c r="G45" s="145">
        <f t="shared" si="0"/>
        <v>0.5813357918459332</v>
      </c>
      <c r="H45" s="145">
        <f t="shared" si="1"/>
        <v>0.4186642081540668</v>
      </c>
    </row>
    <row r="46" spans="2:8" ht="15.75" x14ac:dyDescent="0.25">
      <c r="B46" s="139" t="s">
        <v>39</v>
      </c>
      <c r="C46" s="140">
        <v>3952</v>
      </c>
      <c r="D46" s="140">
        <v>1350</v>
      </c>
      <c r="E46" s="140">
        <v>510</v>
      </c>
      <c r="F46" s="140">
        <v>808</v>
      </c>
      <c r="G46" s="145">
        <f t="shared" si="0"/>
        <v>0.38694992412746587</v>
      </c>
      <c r="H46" s="145">
        <f t="shared" si="1"/>
        <v>0.61305007587253413</v>
      </c>
    </row>
    <row r="47" spans="2:8" ht="15.75" x14ac:dyDescent="0.25">
      <c r="B47" s="139" t="s">
        <v>40</v>
      </c>
      <c r="C47" s="140">
        <v>11860</v>
      </c>
      <c r="D47" s="140">
        <v>4515</v>
      </c>
      <c r="E47" s="140">
        <v>1702</v>
      </c>
      <c r="F47" s="140">
        <v>2683</v>
      </c>
      <c r="G47" s="145">
        <f t="shared" si="0"/>
        <v>0.38814139110604334</v>
      </c>
      <c r="H47" s="145">
        <f t="shared" si="1"/>
        <v>0.61185860889395671</v>
      </c>
    </row>
    <row r="48" spans="2:8" ht="15.75" x14ac:dyDescent="0.25">
      <c r="B48" s="139" t="s">
        <v>41</v>
      </c>
      <c r="C48" s="140">
        <v>194553</v>
      </c>
      <c r="D48" s="140">
        <v>85184</v>
      </c>
      <c r="E48" s="140">
        <v>51762</v>
      </c>
      <c r="F48" s="140">
        <v>32072</v>
      </c>
      <c r="G48" s="145">
        <f t="shared" si="0"/>
        <v>0.61743445380156026</v>
      </c>
      <c r="H48" s="145">
        <f t="shared" si="1"/>
        <v>0.3825655461984398</v>
      </c>
    </row>
    <row r="49" spans="2:8" ht="15.75" x14ac:dyDescent="0.25">
      <c r="B49" s="139" t="s">
        <v>42</v>
      </c>
      <c r="C49" s="140">
        <v>201131</v>
      </c>
      <c r="D49" s="140">
        <v>94134</v>
      </c>
      <c r="E49" s="140">
        <v>55034</v>
      </c>
      <c r="F49" s="140">
        <v>37149</v>
      </c>
      <c r="G49" s="145">
        <f t="shared" si="0"/>
        <v>0.59700812514237989</v>
      </c>
      <c r="H49" s="145">
        <f t="shared" si="1"/>
        <v>0.40299187485762017</v>
      </c>
    </row>
    <row r="50" spans="2:8" ht="15.75" x14ac:dyDescent="0.25">
      <c r="B50" s="139" t="s">
        <v>43</v>
      </c>
      <c r="C50" s="140">
        <v>94889</v>
      </c>
      <c r="D50" s="140">
        <v>46138</v>
      </c>
      <c r="E50" s="140">
        <v>31965</v>
      </c>
      <c r="F50" s="140">
        <v>13447</v>
      </c>
      <c r="G50" s="145">
        <f t="shared" si="0"/>
        <v>0.70388883995419715</v>
      </c>
      <c r="H50" s="145">
        <f t="shared" si="1"/>
        <v>0.29611116004580285</v>
      </c>
    </row>
    <row r="51" spans="2:8" ht="15.75" x14ac:dyDescent="0.25">
      <c r="B51" s="139" t="s">
        <v>44</v>
      </c>
      <c r="C51" s="140">
        <v>49633</v>
      </c>
      <c r="D51" s="140">
        <v>20408</v>
      </c>
      <c r="E51" s="140">
        <v>13870</v>
      </c>
      <c r="F51" s="140">
        <v>5677</v>
      </c>
      <c r="G51" s="145">
        <f t="shared" si="0"/>
        <v>0.70957180129943209</v>
      </c>
      <c r="H51" s="145">
        <f t="shared" si="1"/>
        <v>0.29042819870056785</v>
      </c>
    </row>
    <row r="52" spans="2:8" ht="15.75" x14ac:dyDescent="0.25">
      <c r="B52" s="139" t="s">
        <v>45</v>
      </c>
      <c r="C52" s="140">
        <v>42715</v>
      </c>
      <c r="D52" s="140">
        <v>20956</v>
      </c>
      <c r="E52" s="140">
        <v>13192</v>
      </c>
      <c r="F52" s="140">
        <v>7479</v>
      </c>
      <c r="G52" s="145">
        <f t="shared" si="0"/>
        <v>0.63818876687146242</v>
      </c>
      <c r="H52" s="145">
        <f t="shared" si="1"/>
        <v>0.36181123312853758</v>
      </c>
    </row>
    <row r="53" spans="2:8" ht="15.75" x14ac:dyDescent="0.25">
      <c r="B53" s="139" t="s">
        <v>46</v>
      </c>
      <c r="C53" s="140">
        <v>119160</v>
      </c>
      <c r="D53" s="140">
        <v>49613</v>
      </c>
      <c r="E53" s="140">
        <v>36638</v>
      </c>
      <c r="F53" s="140">
        <v>12038</v>
      </c>
      <c r="G53" s="145">
        <f t="shared" si="0"/>
        <v>0.75269126468896375</v>
      </c>
      <c r="H53" s="145">
        <f t="shared" si="1"/>
        <v>0.24730873531103623</v>
      </c>
    </row>
    <row r="54" spans="2:8" ht="15.75" x14ac:dyDescent="0.25">
      <c r="B54" s="139" t="s">
        <v>47</v>
      </c>
      <c r="C54" s="140">
        <v>17768</v>
      </c>
      <c r="D54" s="140">
        <v>6851</v>
      </c>
      <c r="E54" s="140">
        <v>4378</v>
      </c>
      <c r="F54" s="140">
        <v>2308</v>
      </c>
      <c r="G54" s="145">
        <f t="shared" si="0"/>
        <v>0.65480107687705658</v>
      </c>
      <c r="H54" s="145">
        <f t="shared" si="1"/>
        <v>0.34519892312294348</v>
      </c>
    </row>
    <row r="55" spans="2:8" ht="15.75" x14ac:dyDescent="0.25">
      <c r="B55" s="139" t="s">
        <v>91</v>
      </c>
      <c r="C55" s="140">
        <v>508185</v>
      </c>
      <c r="D55" s="140">
        <v>209977</v>
      </c>
      <c r="E55" s="140">
        <v>115259</v>
      </c>
      <c r="F55" s="140">
        <v>89555</v>
      </c>
      <c r="G55" s="145">
        <f t="shared" si="0"/>
        <v>0.56274961672541912</v>
      </c>
      <c r="H55" s="145">
        <f t="shared" si="1"/>
        <v>0.43725038327458082</v>
      </c>
    </row>
    <row r="56" spans="2:8" ht="15.75" x14ac:dyDescent="0.25">
      <c r="B56" s="139" t="s">
        <v>90</v>
      </c>
      <c r="C56" s="140">
        <v>123279</v>
      </c>
      <c r="D56" s="140">
        <v>41566</v>
      </c>
      <c r="E56" s="140">
        <v>25838</v>
      </c>
      <c r="F56" s="140">
        <v>14320</v>
      </c>
      <c r="G56" s="145">
        <f t="shared" si="0"/>
        <v>0.64340853628168737</v>
      </c>
      <c r="H56" s="145">
        <f t="shared" si="1"/>
        <v>0.35659146371831268</v>
      </c>
    </row>
    <row r="57" spans="2:8" ht="15.75" x14ac:dyDescent="0.25">
      <c r="B57" s="139" t="s">
        <v>48</v>
      </c>
      <c r="C57" s="140">
        <v>782748</v>
      </c>
      <c r="D57" s="140">
        <v>307056</v>
      </c>
      <c r="E57" s="140">
        <v>202164</v>
      </c>
      <c r="F57" s="140">
        <v>98750</v>
      </c>
      <c r="G57" s="145">
        <f t="shared" si="0"/>
        <v>0.67183314834138652</v>
      </c>
      <c r="H57" s="145">
        <f t="shared" si="1"/>
        <v>0.32816685165861342</v>
      </c>
    </row>
    <row r="58" spans="2:8" ht="15.75" x14ac:dyDescent="0.25">
      <c r="B58" s="139" t="s">
        <v>49</v>
      </c>
      <c r="C58" s="140">
        <v>268382</v>
      </c>
      <c r="D58" s="140">
        <v>107921</v>
      </c>
      <c r="E58" s="140">
        <v>68280</v>
      </c>
      <c r="F58" s="140">
        <v>38609</v>
      </c>
      <c r="G58" s="145">
        <f t="shared" si="0"/>
        <v>0.63879351476765611</v>
      </c>
      <c r="H58" s="145">
        <f t="shared" si="1"/>
        <v>0.36120648523234383</v>
      </c>
    </row>
    <row r="59" spans="2:8" ht="15.75" x14ac:dyDescent="0.25">
      <c r="B59" s="139" t="s">
        <v>50</v>
      </c>
      <c r="C59" s="140">
        <v>604337</v>
      </c>
      <c r="D59" s="140">
        <v>249799</v>
      </c>
      <c r="E59" s="140">
        <v>163422</v>
      </c>
      <c r="F59" s="140">
        <v>80807</v>
      </c>
      <c r="G59" s="145">
        <f t="shared" si="0"/>
        <v>0.66913429609096375</v>
      </c>
      <c r="H59" s="145">
        <f t="shared" si="1"/>
        <v>0.33086570390903619</v>
      </c>
    </row>
    <row r="60" spans="2:8" ht="15.75" x14ac:dyDescent="0.25">
      <c r="B60" s="139" t="s">
        <v>51</v>
      </c>
      <c r="C60" s="140">
        <v>298049</v>
      </c>
      <c r="D60" s="140">
        <v>117749</v>
      </c>
      <c r="E60" s="140">
        <v>74080</v>
      </c>
      <c r="F60" s="140">
        <v>41481</v>
      </c>
      <c r="G60" s="145">
        <f t="shared" si="0"/>
        <v>0.64104671991415785</v>
      </c>
      <c r="H60" s="145">
        <f t="shared" si="1"/>
        <v>0.3589532800858421</v>
      </c>
    </row>
    <row r="61" spans="2:8" ht="15.75" x14ac:dyDescent="0.25">
      <c r="B61" s="139" t="s">
        <v>52</v>
      </c>
      <c r="C61" s="140">
        <v>43489</v>
      </c>
      <c r="D61" s="140">
        <v>18063</v>
      </c>
      <c r="E61" s="140">
        <v>7982</v>
      </c>
      <c r="F61" s="140">
        <v>9840</v>
      </c>
      <c r="G61" s="145">
        <f t="shared" si="0"/>
        <v>0.44787341488048482</v>
      </c>
      <c r="H61" s="145">
        <f t="shared" si="1"/>
        <v>0.55212658511951518</v>
      </c>
    </row>
    <row r="62" spans="2:8" ht="15.75" x14ac:dyDescent="0.25">
      <c r="B62" s="139" t="s">
        <v>53</v>
      </c>
      <c r="C62" s="140">
        <v>123427</v>
      </c>
      <c r="D62" s="140">
        <v>57753</v>
      </c>
      <c r="E62" s="140">
        <v>32002</v>
      </c>
      <c r="F62" s="140">
        <v>24593</v>
      </c>
      <c r="G62" s="145">
        <f t="shared" si="0"/>
        <v>0.56545631239508787</v>
      </c>
      <c r="H62" s="145">
        <f t="shared" si="1"/>
        <v>0.43454368760491208</v>
      </c>
    </row>
    <row r="63" spans="2:8" ht="15.75" x14ac:dyDescent="0.25">
      <c r="B63" s="139" t="s">
        <v>54</v>
      </c>
      <c r="C63" s="140">
        <v>144217</v>
      </c>
      <c r="D63" s="140">
        <v>64495</v>
      </c>
      <c r="E63" s="140">
        <v>45006</v>
      </c>
      <c r="F63" s="140">
        <v>17961</v>
      </c>
      <c r="G63" s="145">
        <f t="shared" si="0"/>
        <v>0.71475534803944929</v>
      </c>
      <c r="H63" s="145">
        <f t="shared" si="1"/>
        <v>0.28524465196055077</v>
      </c>
    </row>
    <row r="64" spans="2:8" ht="15.75" x14ac:dyDescent="0.25">
      <c r="B64" s="139" t="s">
        <v>55</v>
      </c>
      <c r="C64" s="140">
        <v>98858</v>
      </c>
      <c r="D64" s="140">
        <v>39101</v>
      </c>
      <c r="E64" s="140">
        <v>23559</v>
      </c>
      <c r="F64" s="140">
        <v>14770</v>
      </c>
      <c r="G64" s="145">
        <f t="shared" si="0"/>
        <v>0.61465209110595109</v>
      </c>
      <c r="H64" s="145">
        <f t="shared" si="1"/>
        <v>0.38534790889404891</v>
      </c>
    </row>
    <row r="65" spans="2:8" ht="15.75" x14ac:dyDescent="0.25">
      <c r="B65" s="139" t="s">
        <v>56</v>
      </c>
      <c r="C65" s="140">
        <v>241870</v>
      </c>
      <c r="D65" s="140">
        <v>127180</v>
      </c>
      <c r="E65" s="140">
        <v>84720</v>
      </c>
      <c r="F65" s="140">
        <v>40350</v>
      </c>
      <c r="G65" s="145">
        <f t="shared" si="0"/>
        <v>0.67738066682657716</v>
      </c>
      <c r="H65" s="145">
        <f t="shared" si="1"/>
        <v>0.3226193331734229</v>
      </c>
    </row>
    <row r="66" spans="2:8" ht="15.75" x14ac:dyDescent="0.25">
      <c r="B66" s="139" t="s">
        <v>57</v>
      </c>
      <c r="C66" s="140">
        <v>228177</v>
      </c>
      <c r="D66" s="140">
        <v>102573</v>
      </c>
      <c r="E66" s="140">
        <v>53754</v>
      </c>
      <c r="F66" s="140">
        <v>46871</v>
      </c>
      <c r="G66" s="145">
        <f t="shared" si="0"/>
        <v>0.53420124223602483</v>
      </c>
      <c r="H66" s="145">
        <f t="shared" si="1"/>
        <v>0.46579875776397517</v>
      </c>
    </row>
    <row r="67" spans="2:8" ht="15.75" x14ac:dyDescent="0.25">
      <c r="B67" s="139" t="s">
        <v>58</v>
      </c>
      <c r="C67" s="140">
        <v>55093</v>
      </c>
      <c r="D67" s="140">
        <v>31311</v>
      </c>
      <c r="E67" s="140">
        <v>22889</v>
      </c>
      <c r="F67" s="140">
        <v>8015</v>
      </c>
      <c r="G67" s="145">
        <f t="shared" si="0"/>
        <v>0.74064845974631111</v>
      </c>
      <c r="H67" s="145">
        <f t="shared" si="1"/>
        <v>0.25935154025368884</v>
      </c>
    </row>
    <row r="68" spans="2:8" ht="15.75" x14ac:dyDescent="0.25">
      <c r="B68" s="139" t="s">
        <v>59</v>
      </c>
      <c r="C68" s="140">
        <v>23409</v>
      </c>
      <c r="D68" s="140">
        <v>9119</v>
      </c>
      <c r="E68" s="140">
        <v>4221</v>
      </c>
      <c r="F68" s="140">
        <v>4720</v>
      </c>
      <c r="G68" s="145">
        <f t="shared" si="0"/>
        <v>0.47209484397718376</v>
      </c>
      <c r="H68" s="145">
        <f t="shared" si="1"/>
        <v>0.52790515602281629</v>
      </c>
    </row>
    <row r="69" spans="2:8" ht="15.75" x14ac:dyDescent="0.25">
      <c r="B69" s="139" t="s">
        <v>60</v>
      </c>
      <c r="C69" s="140">
        <v>12342</v>
      </c>
      <c r="D69" s="140">
        <v>4797</v>
      </c>
      <c r="E69" s="140">
        <v>2061</v>
      </c>
      <c r="F69" s="140">
        <v>2736</v>
      </c>
      <c r="G69" s="145">
        <f t="shared" si="0"/>
        <v>0.42964352720450283</v>
      </c>
      <c r="H69" s="145">
        <f t="shared" si="1"/>
        <v>0.57035647279549717</v>
      </c>
    </row>
    <row r="70" spans="2:8" ht="15.75" x14ac:dyDescent="0.25">
      <c r="B70" s="139" t="s">
        <v>61</v>
      </c>
      <c r="C70" s="140">
        <v>6703</v>
      </c>
      <c r="D70" s="140">
        <v>2254</v>
      </c>
      <c r="E70" s="140">
        <v>1225</v>
      </c>
      <c r="F70" s="140">
        <v>992</v>
      </c>
      <c r="G70" s="145">
        <f t="shared" si="0"/>
        <v>0.55254848894903019</v>
      </c>
      <c r="H70" s="145">
        <f t="shared" si="1"/>
        <v>0.44745151105096975</v>
      </c>
    </row>
    <row r="71" spans="2:8" ht="15.75" x14ac:dyDescent="0.25">
      <c r="B71" s="139" t="s">
        <v>62</v>
      </c>
      <c r="C71" s="140">
        <v>296613</v>
      </c>
      <c r="D71" s="140">
        <v>120553</v>
      </c>
      <c r="E71" s="140">
        <v>72903</v>
      </c>
      <c r="F71" s="140">
        <v>45135</v>
      </c>
      <c r="G71" s="145">
        <f t="shared" si="0"/>
        <v>0.61762313831139126</v>
      </c>
      <c r="H71" s="145">
        <f t="shared" si="1"/>
        <v>0.38237686168860874</v>
      </c>
    </row>
    <row r="72" spans="2:8" ht="15.75" x14ac:dyDescent="0.25">
      <c r="B72" s="139" t="s">
        <v>63</v>
      </c>
      <c r="C72" s="140">
        <v>17278</v>
      </c>
      <c r="D72" s="140">
        <v>7303</v>
      </c>
      <c r="E72" s="140">
        <v>3353</v>
      </c>
      <c r="F72" s="140">
        <v>3803</v>
      </c>
      <c r="G72" s="145">
        <f t="shared" si="0"/>
        <v>0.46855785354946899</v>
      </c>
      <c r="H72" s="145">
        <f t="shared" si="1"/>
        <v>0.53144214645053101</v>
      </c>
    </row>
    <row r="73" spans="2:8" ht="15.75" x14ac:dyDescent="0.25">
      <c r="B73" s="139" t="s">
        <v>64</v>
      </c>
      <c r="C73" s="140">
        <v>33124</v>
      </c>
      <c r="D73" s="140">
        <v>13157</v>
      </c>
      <c r="E73" s="140">
        <v>8863</v>
      </c>
      <c r="F73" s="140">
        <v>4032</v>
      </c>
      <c r="G73" s="145">
        <f>E73/(E73+F73)</f>
        <v>0.6873206669251648</v>
      </c>
      <c r="H73" s="145">
        <f>F73/(E73+F73)</f>
        <v>0.3126793330748352</v>
      </c>
    </row>
    <row r="74" spans="2:8" ht="16.5" thickBot="1" x14ac:dyDescent="0.3">
      <c r="B74" s="141" t="s">
        <v>65</v>
      </c>
      <c r="C74" s="142">
        <v>14834</v>
      </c>
      <c r="D74" s="142">
        <v>5597</v>
      </c>
      <c r="E74" s="142">
        <v>2997</v>
      </c>
      <c r="F74" s="142">
        <v>2385</v>
      </c>
      <c r="G74" s="146">
        <f>E74/(E74+F74)</f>
        <v>0.55685618729096986</v>
      </c>
      <c r="H74" s="146">
        <f>F74/(E74+F74)</f>
        <v>0.44314381270903008</v>
      </c>
    </row>
    <row r="75" spans="2:8" ht="17.25" thickTop="1" thickBot="1" x14ac:dyDescent="0.3">
      <c r="B75" s="148" t="s">
        <v>70</v>
      </c>
      <c r="C75" s="143">
        <f>SUM(C8:C74)</f>
        <v>10203112</v>
      </c>
      <c r="D75" s="143">
        <f>SUM(D8:D74)</f>
        <v>4268602</v>
      </c>
      <c r="E75" s="143">
        <f>SUM(E8:E74)</f>
        <v>2667543</v>
      </c>
      <c r="F75" s="143">
        <f>SUM(F8:F74)</f>
        <v>1495270</v>
      </c>
      <c r="G75" s="147">
        <f>E75/(E75+F75)</f>
        <v>0.64080298586556739</v>
      </c>
      <c r="H75" s="147">
        <f>F75/(E75+F75)</f>
        <v>0.35919701413443267</v>
      </c>
    </row>
    <row r="77" spans="2:8" ht="15.75" x14ac:dyDescent="0.25">
      <c r="G77" s="151"/>
    </row>
  </sheetData>
  <mergeCells count="6">
    <mergeCell ref="B3:H3"/>
    <mergeCell ref="E4:F6"/>
    <mergeCell ref="G4:H6"/>
    <mergeCell ref="B4:B7"/>
    <mergeCell ref="D4:D7"/>
    <mergeCell ref="C4:C7"/>
  </mergeCells>
  <conditionalFormatting sqref="F7">
    <cfRule type="expression" dxfId="45" priority="10" stopIfTrue="1">
      <formula>MOD(ROW(),3)=1</formula>
    </cfRule>
  </conditionalFormatting>
  <conditionalFormatting sqref="E7">
    <cfRule type="expression" dxfId="44" priority="9" stopIfTrue="1">
      <formula>MOD(ROW(),3)=1</formula>
    </cfRule>
  </conditionalFormatting>
  <conditionalFormatting sqref="H7">
    <cfRule type="expression" dxfId="43" priority="7" stopIfTrue="1">
      <formula>MOD(ROW(),3)=1</formula>
    </cfRule>
  </conditionalFormatting>
  <conditionalFormatting sqref="G7">
    <cfRule type="expression" dxfId="42" priority="6" stopIfTrue="1">
      <formula>MOD(ROW(),3)=1</formula>
    </cfRule>
  </conditionalFormatting>
  <conditionalFormatting sqref="B8:H75">
    <cfRule type="expression" dxfId="41" priority="4">
      <formula>$G8&gt;=0.6</formula>
    </cfRule>
  </conditionalFormatting>
  <conditionalFormatting sqref="A1:XFD2 A5:A7 E4:IV7 A3:B4 I3:IV3 A8:XFD65536">
    <cfRule type="containsBlanks" dxfId="40" priority="12" stopIfTrue="1">
      <formula>LEN(TRIM(A1))=0</formula>
    </cfRule>
  </conditionalFormatting>
  <conditionalFormatting sqref="D4">
    <cfRule type="containsBlanks" dxfId="39" priority="2" stopIfTrue="1">
      <formula>LEN(TRIM(D4))=0</formula>
    </cfRule>
  </conditionalFormatting>
  <conditionalFormatting sqref="C4">
    <cfRule type="containsBlanks" dxfId="38" priority="1" stopIfTrue="1">
      <formula>LEN(TRIM(C4))=0</formula>
    </cfRule>
  </conditionalFormatting>
  <pageMargins left="0.7" right="0.7" top="0.75" bottom="0.75" header="0.3" footer="0.3"/>
  <pageSetup scale="65" fitToHeight="0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4"/>
  <sheetViews>
    <sheetView workbookViewId="0">
      <pane ySplit="6" topLeftCell="A7" activePane="bottomLeft" state="frozen"/>
      <selection sqref="A1:A3"/>
      <selection pane="bottomLeft" sqref="A1:A3"/>
    </sheetView>
  </sheetViews>
  <sheetFormatPr defaultRowHeight="15" x14ac:dyDescent="0.25"/>
  <cols>
    <col min="2" max="2" width="17.7109375" customWidth="1"/>
    <col min="3" max="3" width="22" customWidth="1"/>
    <col min="4" max="4" width="17.7109375" customWidth="1"/>
    <col min="5" max="5" width="21.42578125" customWidth="1"/>
    <col min="6" max="7" width="28" customWidth="1"/>
    <col min="8" max="8" width="31.85546875" customWidth="1"/>
    <col min="9" max="10" width="33.42578125" customWidth="1"/>
    <col min="11" max="11" width="34.5703125" customWidth="1"/>
  </cols>
  <sheetData>
    <row r="1" spans="2:11" ht="42.75" customHeight="1" x14ac:dyDescent="0.25"/>
    <row r="2" spans="2:11" ht="27" customHeight="1" thickBot="1" x14ac:dyDescent="0.3"/>
    <row r="3" spans="2:11" ht="15.75" customHeight="1" thickBot="1" x14ac:dyDescent="0.3">
      <c r="B3" s="205" t="s">
        <v>1</v>
      </c>
      <c r="C3" s="205" t="s">
        <v>122</v>
      </c>
      <c r="D3" s="205" t="s">
        <v>117</v>
      </c>
      <c r="E3" s="205" t="s">
        <v>118</v>
      </c>
      <c r="F3" s="205" t="s">
        <v>119</v>
      </c>
      <c r="G3" s="205" t="s">
        <v>120</v>
      </c>
      <c r="H3" s="205" t="s">
        <v>121</v>
      </c>
      <c r="I3" s="205" t="s">
        <v>115</v>
      </c>
      <c r="J3" s="205" t="s">
        <v>116</v>
      </c>
      <c r="K3" s="205" t="s">
        <v>114</v>
      </c>
    </row>
    <row r="4" spans="2:11" ht="15.75" customHeight="1" thickBot="1" x14ac:dyDescent="0.3">
      <c r="B4" s="205"/>
      <c r="C4" s="205"/>
      <c r="D4" s="205"/>
      <c r="E4" s="205"/>
      <c r="F4" s="205"/>
      <c r="G4" s="205"/>
      <c r="H4" s="205"/>
      <c r="I4" s="205"/>
      <c r="J4" s="205"/>
      <c r="K4" s="205"/>
    </row>
    <row r="5" spans="2:11" ht="15.75" customHeight="1" thickBot="1" x14ac:dyDescent="0.3">
      <c r="B5" s="205"/>
      <c r="C5" s="205"/>
      <c r="D5" s="205"/>
      <c r="E5" s="205"/>
      <c r="F5" s="205"/>
      <c r="G5" s="205"/>
      <c r="H5" s="205"/>
      <c r="I5" s="205"/>
      <c r="J5" s="205"/>
      <c r="K5" s="205"/>
    </row>
    <row r="6" spans="2:11" x14ac:dyDescent="0.25">
      <c r="B6" s="206"/>
      <c r="C6" s="206"/>
      <c r="D6" s="206"/>
      <c r="E6" s="206"/>
      <c r="F6" s="206"/>
      <c r="G6" s="206"/>
      <c r="H6" s="206"/>
      <c r="I6" s="206"/>
      <c r="J6" s="206"/>
      <c r="K6" s="206"/>
    </row>
    <row r="7" spans="2:11" ht="15.75" x14ac:dyDescent="0.25">
      <c r="B7" s="137" t="s">
        <v>2</v>
      </c>
      <c r="C7" s="168">
        <v>0.18</v>
      </c>
      <c r="D7" s="164">
        <v>115541</v>
      </c>
      <c r="E7" s="168">
        <v>0.53200000000000003</v>
      </c>
      <c r="F7" s="152">
        <v>164000</v>
      </c>
      <c r="G7" s="152">
        <v>1393</v>
      </c>
      <c r="H7" s="152">
        <v>469</v>
      </c>
      <c r="I7" s="156">
        <v>96703</v>
      </c>
      <c r="J7" s="160">
        <v>2.46</v>
      </c>
      <c r="K7" s="152">
        <v>43073</v>
      </c>
    </row>
    <row r="8" spans="2:11" ht="15.75" x14ac:dyDescent="0.25">
      <c r="B8" s="139" t="s">
        <v>3</v>
      </c>
      <c r="C8" s="169">
        <v>0.247</v>
      </c>
      <c r="D8" s="165">
        <v>9622</v>
      </c>
      <c r="E8" s="169">
        <v>0.78100000000000003</v>
      </c>
      <c r="F8" s="153">
        <v>114300</v>
      </c>
      <c r="G8" s="153">
        <v>1131</v>
      </c>
      <c r="H8" s="153">
        <v>281</v>
      </c>
      <c r="I8" s="157">
        <v>8205</v>
      </c>
      <c r="J8" s="161">
        <v>3</v>
      </c>
      <c r="K8" s="153">
        <v>47121</v>
      </c>
    </row>
    <row r="9" spans="2:11" ht="15.75" x14ac:dyDescent="0.25">
      <c r="B9" s="139" t="s">
        <v>4</v>
      </c>
      <c r="C9" s="169">
        <v>0.216</v>
      </c>
      <c r="D9" s="165">
        <v>101363</v>
      </c>
      <c r="E9" s="169">
        <v>0.61399999999999999</v>
      </c>
      <c r="F9" s="153">
        <v>157800</v>
      </c>
      <c r="G9" s="153">
        <v>1355</v>
      </c>
      <c r="H9" s="153">
        <v>388</v>
      </c>
      <c r="I9" s="157">
        <v>67922</v>
      </c>
      <c r="J9" s="161">
        <v>2.54</v>
      </c>
      <c r="K9" s="153">
        <v>47368</v>
      </c>
    </row>
    <row r="10" spans="2:11" ht="15.75" x14ac:dyDescent="0.25">
      <c r="B10" s="139" t="s">
        <v>5</v>
      </c>
      <c r="C10" s="169">
        <v>0.20100000000000001</v>
      </c>
      <c r="D10" s="165">
        <v>10828</v>
      </c>
      <c r="E10" s="169">
        <v>0.73899999999999999</v>
      </c>
      <c r="F10" s="153">
        <v>89200</v>
      </c>
      <c r="G10" s="153">
        <v>1043</v>
      </c>
      <c r="H10" s="153">
        <v>282</v>
      </c>
      <c r="I10" s="157">
        <v>8770</v>
      </c>
      <c r="J10" s="161">
        <v>2.72</v>
      </c>
      <c r="K10" s="153">
        <v>41606</v>
      </c>
    </row>
    <row r="11" spans="2:11" ht="15.75" x14ac:dyDescent="0.25">
      <c r="B11" s="139" t="s">
        <v>6</v>
      </c>
      <c r="C11" s="169">
        <v>0.186</v>
      </c>
      <c r="D11" s="165">
        <v>274540</v>
      </c>
      <c r="E11" s="169">
        <v>0.71699999999999997</v>
      </c>
      <c r="F11" s="153">
        <v>142200</v>
      </c>
      <c r="G11" s="153">
        <v>1275</v>
      </c>
      <c r="H11" s="153">
        <v>417</v>
      </c>
      <c r="I11" s="157">
        <v>222791</v>
      </c>
      <c r="J11" s="161">
        <v>2.46</v>
      </c>
      <c r="K11" s="153">
        <v>48925</v>
      </c>
    </row>
    <row r="12" spans="2:11" ht="15.75" x14ac:dyDescent="0.25">
      <c r="B12" s="139" t="s">
        <v>7</v>
      </c>
      <c r="C12" s="169">
        <v>0.215</v>
      </c>
      <c r="D12" s="165">
        <v>822931</v>
      </c>
      <c r="E12" s="169">
        <v>0.63500000000000001</v>
      </c>
      <c r="F12" s="153">
        <v>185900</v>
      </c>
      <c r="G12" s="153">
        <v>1747</v>
      </c>
      <c r="H12" s="153">
        <v>565</v>
      </c>
      <c r="I12" s="157">
        <v>670284</v>
      </c>
      <c r="J12" s="161">
        <v>2.73</v>
      </c>
      <c r="K12" s="153">
        <v>51968</v>
      </c>
    </row>
    <row r="13" spans="2:11" ht="15.75" x14ac:dyDescent="0.25">
      <c r="B13" s="139" t="s">
        <v>8</v>
      </c>
      <c r="C13" s="169">
        <v>0.20799999999999999</v>
      </c>
      <c r="D13" s="165">
        <v>5896</v>
      </c>
      <c r="E13" s="169">
        <v>0.81</v>
      </c>
      <c r="F13" s="153">
        <v>75500</v>
      </c>
      <c r="G13" s="153">
        <v>953</v>
      </c>
      <c r="H13" s="153">
        <v>298</v>
      </c>
      <c r="I13" s="157">
        <v>4784</v>
      </c>
      <c r="J13" s="161">
        <v>2.64</v>
      </c>
      <c r="K13" s="153">
        <v>34510</v>
      </c>
    </row>
    <row r="14" spans="2:11" ht="15.75" x14ac:dyDescent="0.25">
      <c r="B14" s="139" t="s">
        <v>9</v>
      </c>
      <c r="C14" s="169">
        <v>0.128</v>
      </c>
      <c r="D14" s="165">
        <v>102704</v>
      </c>
      <c r="E14" s="169">
        <v>0.78</v>
      </c>
      <c r="F14" s="153">
        <v>145700</v>
      </c>
      <c r="G14" s="153">
        <v>1267</v>
      </c>
      <c r="H14" s="153">
        <v>449</v>
      </c>
      <c r="I14" s="157">
        <v>71856</v>
      </c>
      <c r="J14" s="161">
        <v>2.2599999999999998</v>
      </c>
      <c r="K14" s="153">
        <v>44244</v>
      </c>
    </row>
    <row r="15" spans="2:11" ht="15.75" x14ac:dyDescent="0.25">
      <c r="B15" s="139" t="s">
        <v>10</v>
      </c>
      <c r="C15" s="169">
        <v>0.14899999999999999</v>
      </c>
      <c r="D15" s="165">
        <v>77900</v>
      </c>
      <c r="E15" s="169">
        <v>0.81200000000000006</v>
      </c>
      <c r="F15" s="153">
        <v>112300</v>
      </c>
      <c r="G15" s="153">
        <v>1007</v>
      </c>
      <c r="H15" s="153">
        <v>330</v>
      </c>
      <c r="I15" s="157">
        <v>61012</v>
      </c>
      <c r="J15" s="161">
        <v>2.25</v>
      </c>
      <c r="K15" s="153">
        <v>38312</v>
      </c>
    </row>
    <row r="16" spans="2:11" ht="15.75" x14ac:dyDescent="0.25">
      <c r="B16" s="139" t="s">
        <v>11</v>
      </c>
      <c r="C16" s="169">
        <v>0.24</v>
      </c>
      <c r="D16" s="165">
        <v>78989</v>
      </c>
      <c r="E16" s="169">
        <v>0.748</v>
      </c>
      <c r="F16" s="153">
        <v>153000</v>
      </c>
      <c r="G16" s="153">
        <v>1369</v>
      </c>
      <c r="H16" s="153">
        <v>374</v>
      </c>
      <c r="I16" s="157">
        <v>69053</v>
      </c>
      <c r="J16" s="161">
        <v>2.84</v>
      </c>
      <c r="K16" s="153">
        <v>58290</v>
      </c>
    </row>
    <row r="17" spans="2:11" ht="15.75" x14ac:dyDescent="0.25">
      <c r="B17" s="139" t="s">
        <v>12</v>
      </c>
      <c r="C17" s="169">
        <v>0.17899999999999999</v>
      </c>
      <c r="D17" s="165">
        <v>210128</v>
      </c>
      <c r="E17" s="169">
        <v>0.72199999999999998</v>
      </c>
      <c r="F17" s="153">
        <v>272800</v>
      </c>
      <c r="G17" s="153">
        <v>1678</v>
      </c>
      <c r="H17" s="153">
        <v>662</v>
      </c>
      <c r="I17" s="157">
        <v>129888</v>
      </c>
      <c r="J17" s="161">
        <v>2.59</v>
      </c>
      <c r="K17" s="153">
        <v>57452</v>
      </c>
    </row>
    <row r="18" spans="2:11" ht="15.75" x14ac:dyDescent="0.25">
      <c r="B18" s="139" t="s">
        <v>13</v>
      </c>
      <c r="C18" s="169">
        <v>0.218</v>
      </c>
      <c r="D18" s="165">
        <v>28249</v>
      </c>
      <c r="E18" s="169">
        <v>0.71399999999999997</v>
      </c>
      <c r="F18" s="153">
        <v>103500</v>
      </c>
      <c r="G18" s="153">
        <v>1080</v>
      </c>
      <c r="H18" s="153">
        <v>317</v>
      </c>
      <c r="I18" s="157">
        <v>23708</v>
      </c>
      <c r="J18" s="161">
        <v>2.66</v>
      </c>
      <c r="K18" s="153">
        <v>41926</v>
      </c>
    </row>
    <row r="19" spans="2:11" ht="15.75" x14ac:dyDescent="0.25">
      <c r="B19" s="139" t="s">
        <v>85</v>
      </c>
      <c r="C19" s="169">
        <v>0.20499999999999999</v>
      </c>
      <c r="D19" s="165">
        <v>1021527</v>
      </c>
      <c r="E19" s="169">
        <v>0.53800000000000003</v>
      </c>
      <c r="F19" s="153">
        <v>203300</v>
      </c>
      <c r="G19" s="153">
        <v>1691</v>
      </c>
      <c r="H19" s="153">
        <v>560</v>
      </c>
      <c r="I19" s="157">
        <v>842153</v>
      </c>
      <c r="J19" s="161">
        <v>3.08</v>
      </c>
      <c r="K19" s="153">
        <v>43129</v>
      </c>
    </row>
    <row r="20" spans="2:11" ht="15.75" x14ac:dyDescent="0.25">
      <c r="B20" s="139" t="s">
        <v>14</v>
      </c>
      <c r="C20" s="169">
        <v>0.20399999999999999</v>
      </c>
      <c r="D20" s="165">
        <v>14853</v>
      </c>
      <c r="E20" s="169">
        <v>0.70399999999999996</v>
      </c>
      <c r="F20" s="153">
        <v>80400</v>
      </c>
      <c r="G20" s="153">
        <v>931</v>
      </c>
      <c r="H20" s="153">
        <v>302</v>
      </c>
      <c r="I20" s="157">
        <v>11238</v>
      </c>
      <c r="J20" s="161">
        <v>2.78</v>
      </c>
      <c r="K20" s="153">
        <v>35165</v>
      </c>
    </row>
    <row r="21" spans="2:11" ht="15.75" x14ac:dyDescent="0.25">
      <c r="B21" s="139" t="s">
        <v>15</v>
      </c>
      <c r="C21" s="169">
        <v>0.19</v>
      </c>
      <c r="D21" s="165">
        <v>9115</v>
      </c>
      <c r="E21" s="169">
        <v>0.78800000000000003</v>
      </c>
      <c r="F21" s="153">
        <v>73800</v>
      </c>
      <c r="G21" s="153">
        <v>918</v>
      </c>
      <c r="H21" s="153">
        <v>255</v>
      </c>
      <c r="I21" s="157">
        <v>6051</v>
      </c>
      <c r="J21" s="161">
        <v>2.41</v>
      </c>
      <c r="K21" s="153">
        <v>36292</v>
      </c>
    </row>
    <row r="22" spans="2:11" ht="15.75" x14ac:dyDescent="0.25">
      <c r="B22" s="139" t="s">
        <v>16</v>
      </c>
      <c r="C22" s="169">
        <v>0.22700000000000001</v>
      </c>
      <c r="D22" s="165">
        <v>402313</v>
      </c>
      <c r="E22" s="169">
        <v>0.59199999999999997</v>
      </c>
      <c r="F22" s="153">
        <v>142300</v>
      </c>
      <c r="G22" s="153">
        <v>1364</v>
      </c>
      <c r="H22" s="153">
        <v>450</v>
      </c>
      <c r="I22" s="157">
        <v>337900</v>
      </c>
      <c r="J22" s="161">
        <v>2.58</v>
      </c>
      <c r="K22" s="153">
        <v>47690</v>
      </c>
    </row>
    <row r="23" spans="2:11" ht="15.75" x14ac:dyDescent="0.25">
      <c r="B23" s="139" t="s">
        <v>17</v>
      </c>
      <c r="C23" s="169">
        <v>0.20899999999999999</v>
      </c>
      <c r="D23" s="165">
        <v>140173</v>
      </c>
      <c r="E23" s="169">
        <v>0.61299999999999999</v>
      </c>
      <c r="F23" s="153">
        <v>120200</v>
      </c>
      <c r="G23" s="153">
        <v>1203</v>
      </c>
      <c r="H23" s="153">
        <v>376</v>
      </c>
      <c r="I23" s="157">
        <v>113660</v>
      </c>
      <c r="J23" s="161">
        <v>2.5299999999999998</v>
      </c>
      <c r="K23" s="153">
        <v>45390</v>
      </c>
    </row>
    <row r="24" spans="2:11" ht="15.75" x14ac:dyDescent="0.25">
      <c r="B24" s="139" t="s">
        <v>18</v>
      </c>
      <c r="C24" s="169">
        <v>0.17799999999999999</v>
      </c>
      <c r="D24" s="165">
        <v>50566</v>
      </c>
      <c r="E24" s="169">
        <v>0.77500000000000002</v>
      </c>
      <c r="F24" s="153">
        <v>164100</v>
      </c>
      <c r="G24" s="153">
        <v>1265</v>
      </c>
      <c r="H24" s="153">
        <v>417</v>
      </c>
      <c r="I24" s="157">
        <v>36950</v>
      </c>
      <c r="J24" s="161">
        <v>2.71</v>
      </c>
      <c r="K24" s="153">
        <v>47866</v>
      </c>
    </row>
    <row r="25" spans="2:11" ht="15.75" x14ac:dyDescent="0.25">
      <c r="B25" s="139" t="s">
        <v>19</v>
      </c>
      <c r="C25" s="169">
        <v>0.16300000000000001</v>
      </c>
      <c r="D25" s="165">
        <v>8586</v>
      </c>
      <c r="E25" s="169">
        <v>0.72499999999999998</v>
      </c>
      <c r="F25" s="153">
        <v>122600</v>
      </c>
      <c r="G25" s="153">
        <v>1199</v>
      </c>
      <c r="H25" s="153">
        <v>335</v>
      </c>
      <c r="I25" s="157">
        <v>4338</v>
      </c>
      <c r="J25" s="161">
        <v>2.2400000000000002</v>
      </c>
      <c r="K25" s="153">
        <v>40401</v>
      </c>
    </row>
    <row r="26" spans="2:11" ht="15.75" x14ac:dyDescent="0.25">
      <c r="B26" s="139" t="s">
        <v>20</v>
      </c>
      <c r="C26" s="169">
        <v>0.221</v>
      </c>
      <c r="D26" s="165">
        <v>19355</v>
      </c>
      <c r="E26" s="169">
        <v>0.70699999999999996</v>
      </c>
      <c r="F26" s="153">
        <v>108400</v>
      </c>
      <c r="G26" s="153">
        <v>1098</v>
      </c>
      <c r="H26" s="153">
        <v>334</v>
      </c>
      <c r="I26" s="157">
        <v>16964</v>
      </c>
      <c r="J26" s="161">
        <v>2.5299999999999998</v>
      </c>
      <c r="K26" s="153">
        <v>35567</v>
      </c>
    </row>
    <row r="27" spans="2:11" ht="15.75" x14ac:dyDescent="0.25">
      <c r="B27" s="139" t="s">
        <v>21</v>
      </c>
      <c r="C27" s="169">
        <v>0.20899999999999999</v>
      </c>
      <c r="D27" s="165">
        <v>7234</v>
      </c>
      <c r="E27" s="169">
        <v>0.80900000000000005</v>
      </c>
      <c r="F27" s="153">
        <v>99900</v>
      </c>
      <c r="G27" s="153">
        <v>1014</v>
      </c>
      <c r="H27" s="153">
        <v>303</v>
      </c>
      <c r="I27" s="157">
        <v>6187</v>
      </c>
      <c r="J27" s="161">
        <v>2.54</v>
      </c>
      <c r="K27" s="153">
        <v>40623</v>
      </c>
    </row>
    <row r="28" spans="2:11" ht="15.75" x14ac:dyDescent="0.25">
      <c r="B28" s="139" t="s">
        <v>22</v>
      </c>
      <c r="C28" s="169">
        <v>0.161</v>
      </c>
      <c r="D28" s="165">
        <v>6787</v>
      </c>
      <c r="E28" s="169">
        <v>0.74199999999999999</v>
      </c>
      <c r="F28" s="153">
        <v>84500</v>
      </c>
      <c r="G28" s="153">
        <v>1067</v>
      </c>
      <c r="H28" s="153">
        <v>286</v>
      </c>
      <c r="I28" s="157">
        <v>3920</v>
      </c>
      <c r="J28" s="161">
        <v>3.04</v>
      </c>
      <c r="K28" s="153">
        <v>34877</v>
      </c>
    </row>
    <row r="29" spans="2:11" ht="15.75" x14ac:dyDescent="0.25">
      <c r="B29" s="139" t="s">
        <v>23</v>
      </c>
      <c r="C29" s="169">
        <v>0.157</v>
      </c>
      <c r="D29" s="165">
        <v>9321</v>
      </c>
      <c r="E29" s="169">
        <v>0.73299999999999998</v>
      </c>
      <c r="F29" s="153">
        <v>142700</v>
      </c>
      <c r="G29" s="153">
        <v>1224</v>
      </c>
      <c r="H29" s="153">
        <v>368</v>
      </c>
      <c r="I29" s="157">
        <v>5349</v>
      </c>
      <c r="J29" s="161">
        <v>2.52</v>
      </c>
      <c r="K29" s="153">
        <v>41788</v>
      </c>
    </row>
    <row r="30" spans="2:11" ht="15.75" x14ac:dyDescent="0.25">
      <c r="B30" s="139" t="s">
        <v>24</v>
      </c>
      <c r="C30" s="169">
        <v>0.193</v>
      </c>
      <c r="D30" s="165">
        <v>5686</v>
      </c>
      <c r="E30" s="169">
        <v>0.73</v>
      </c>
      <c r="F30" s="153">
        <v>69500</v>
      </c>
      <c r="G30" s="153">
        <v>877</v>
      </c>
      <c r="H30" s="153">
        <v>308</v>
      </c>
      <c r="I30" s="157">
        <v>4688</v>
      </c>
      <c r="J30" s="161">
        <v>2.35</v>
      </c>
      <c r="K30" s="153">
        <v>35048</v>
      </c>
    </row>
    <row r="31" spans="2:11" ht="15.75" x14ac:dyDescent="0.25">
      <c r="B31" s="139" t="s">
        <v>25</v>
      </c>
      <c r="C31" s="169">
        <v>0.26800000000000002</v>
      </c>
      <c r="D31" s="165">
        <v>9586</v>
      </c>
      <c r="E31" s="169">
        <v>0.69599999999999995</v>
      </c>
      <c r="F31" s="153">
        <v>80700</v>
      </c>
      <c r="G31" s="153">
        <v>961</v>
      </c>
      <c r="H31" s="153">
        <v>359</v>
      </c>
      <c r="I31" s="157">
        <v>7618</v>
      </c>
      <c r="J31" s="161">
        <v>3.33</v>
      </c>
      <c r="K31" s="153">
        <v>35457</v>
      </c>
    </row>
    <row r="32" spans="2:11" ht="15.75" x14ac:dyDescent="0.25">
      <c r="B32" s="139" t="s">
        <v>26</v>
      </c>
      <c r="C32" s="169">
        <v>0.27700000000000002</v>
      </c>
      <c r="D32" s="165">
        <v>14370</v>
      </c>
      <c r="E32" s="169">
        <v>0.68799999999999994</v>
      </c>
      <c r="F32" s="153">
        <v>72400</v>
      </c>
      <c r="G32" s="153">
        <v>1027</v>
      </c>
      <c r="H32" s="153">
        <v>322</v>
      </c>
      <c r="I32" s="157">
        <v>11345</v>
      </c>
      <c r="J32" s="161">
        <v>3.18</v>
      </c>
      <c r="K32" s="153">
        <v>36771</v>
      </c>
    </row>
    <row r="33" spans="2:11" ht="15.75" x14ac:dyDescent="0.25">
      <c r="B33" s="139" t="s">
        <v>27</v>
      </c>
      <c r="C33" s="169">
        <v>0.186</v>
      </c>
      <c r="D33" s="165">
        <v>85051</v>
      </c>
      <c r="E33" s="169">
        <v>0.77800000000000002</v>
      </c>
      <c r="F33" s="153">
        <v>109300</v>
      </c>
      <c r="G33" s="153">
        <v>1096</v>
      </c>
      <c r="H33" s="153">
        <v>339</v>
      </c>
      <c r="I33" s="157">
        <v>70452</v>
      </c>
      <c r="J33" s="161">
        <v>2.4500000000000002</v>
      </c>
      <c r="K33" s="153">
        <v>40945</v>
      </c>
    </row>
    <row r="34" spans="2:11" ht="15.75" x14ac:dyDescent="0.25">
      <c r="B34" s="139" t="s">
        <v>28</v>
      </c>
      <c r="C34" s="169">
        <v>0.17599999999999999</v>
      </c>
      <c r="D34" s="165">
        <v>54834</v>
      </c>
      <c r="E34" s="169">
        <v>0.75900000000000001</v>
      </c>
      <c r="F34" s="153">
        <v>85200</v>
      </c>
      <c r="G34" s="153">
        <v>1008</v>
      </c>
      <c r="H34" s="153">
        <v>318</v>
      </c>
      <c r="I34" s="157">
        <v>40397</v>
      </c>
      <c r="J34" s="161">
        <v>2.39</v>
      </c>
      <c r="K34" s="153">
        <v>35093</v>
      </c>
    </row>
    <row r="35" spans="2:11" ht="15.75" x14ac:dyDescent="0.25">
      <c r="B35" s="139" t="s">
        <v>29</v>
      </c>
      <c r="C35" s="169">
        <v>0.23100000000000001</v>
      </c>
      <c r="D35" s="165">
        <v>568839</v>
      </c>
      <c r="E35" s="169">
        <v>0.58499999999999996</v>
      </c>
      <c r="F35" s="153">
        <v>159200</v>
      </c>
      <c r="G35" s="153">
        <v>1460</v>
      </c>
      <c r="H35" s="153">
        <v>433</v>
      </c>
      <c r="I35" s="157">
        <v>486078</v>
      </c>
      <c r="J35" s="161">
        <v>2.64</v>
      </c>
      <c r="K35" s="153">
        <v>50579</v>
      </c>
    </row>
    <row r="36" spans="2:11" ht="15.75" x14ac:dyDescent="0.25">
      <c r="B36" s="139" t="s">
        <v>30</v>
      </c>
      <c r="C36" s="169">
        <v>0.19900000000000001</v>
      </c>
      <c r="D36" s="165">
        <v>8549</v>
      </c>
      <c r="E36" s="169">
        <v>0.79400000000000004</v>
      </c>
      <c r="F36" s="153">
        <v>85100</v>
      </c>
      <c r="G36" s="153">
        <v>931</v>
      </c>
      <c r="H36" s="153">
        <v>283</v>
      </c>
      <c r="I36" s="157">
        <v>6828</v>
      </c>
      <c r="J36" s="161">
        <v>2.6</v>
      </c>
      <c r="K36" s="153">
        <v>35020</v>
      </c>
    </row>
    <row r="37" spans="2:11" ht="15.75" x14ac:dyDescent="0.25">
      <c r="B37" s="139" t="s">
        <v>31</v>
      </c>
      <c r="C37" s="169">
        <v>0.17199999999999999</v>
      </c>
      <c r="D37" s="165">
        <v>78628</v>
      </c>
      <c r="E37" s="169">
        <v>0.747</v>
      </c>
      <c r="F37" s="153">
        <v>157800</v>
      </c>
      <c r="G37" s="153">
        <v>1283</v>
      </c>
      <c r="H37" s="153">
        <v>467</v>
      </c>
      <c r="I37" s="157">
        <v>57825</v>
      </c>
      <c r="J37" s="161">
        <v>2.44</v>
      </c>
      <c r="K37" s="153">
        <v>45798</v>
      </c>
    </row>
    <row r="38" spans="2:11" ht="15.75" x14ac:dyDescent="0.25">
      <c r="B38" s="139" t="s">
        <v>32</v>
      </c>
      <c r="C38" s="169">
        <v>0.187</v>
      </c>
      <c r="D38" s="165">
        <v>20740</v>
      </c>
      <c r="E38" s="169">
        <v>0.72</v>
      </c>
      <c r="F38" s="153">
        <v>92100</v>
      </c>
      <c r="G38" s="153">
        <v>997</v>
      </c>
      <c r="H38" s="153">
        <v>335</v>
      </c>
      <c r="I38" s="157">
        <v>16309</v>
      </c>
      <c r="J38" s="161">
        <v>2.52</v>
      </c>
      <c r="K38" s="153">
        <v>35098</v>
      </c>
    </row>
    <row r="39" spans="2:11" ht="15.75" x14ac:dyDescent="0.25">
      <c r="B39" s="139" t="s">
        <v>33</v>
      </c>
      <c r="C39" s="169">
        <v>0.17699999999999999</v>
      </c>
      <c r="D39" s="165">
        <v>6584</v>
      </c>
      <c r="E39" s="169">
        <v>0.76700000000000002</v>
      </c>
      <c r="F39" s="153">
        <v>135200</v>
      </c>
      <c r="G39" s="153">
        <v>1075</v>
      </c>
      <c r="H39" s="153">
        <v>414</v>
      </c>
      <c r="I39" s="157">
        <v>5411</v>
      </c>
      <c r="J39" s="161">
        <v>2.17</v>
      </c>
      <c r="K39" s="153">
        <v>43355</v>
      </c>
    </row>
    <row r="40" spans="2:11" ht="15.75" x14ac:dyDescent="0.25">
      <c r="B40" s="139" t="s">
        <v>34</v>
      </c>
      <c r="C40" s="169">
        <v>0.2</v>
      </c>
      <c r="D40" s="165">
        <v>3295</v>
      </c>
      <c r="E40" s="169">
        <v>0.80300000000000005</v>
      </c>
      <c r="F40" s="153">
        <v>109800</v>
      </c>
      <c r="G40" s="153">
        <v>1127</v>
      </c>
      <c r="H40" s="153">
        <v>320</v>
      </c>
      <c r="I40" s="157">
        <v>2493</v>
      </c>
      <c r="J40" s="161">
        <v>2.81</v>
      </c>
      <c r="K40" s="153">
        <v>35864</v>
      </c>
    </row>
    <row r="41" spans="2:11" ht="15.75" x14ac:dyDescent="0.25">
      <c r="B41" s="139" t="s">
        <v>35</v>
      </c>
      <c r="C41" s="169">
        <v>0.19800000000000001</v>
      </c>
      <c r="D41" s="165">
        <v>151051</v>
      </c>
      <c r="E41" s="169">
        <v>0.748</v>
      </c>
      <c r="F41" s="153">
        <v>140100</v>
      </c>
      <c r="G41" s="153">
        <v>1256</v>
      </c>
      <c r="H41" s="153">
        <v>417</v>
      </c>
      <c r="I41" s="157">
        <v>119251</v>
      </c>
      <c r="J41" s="161">
        <v>2.57</v>
      </c>
      <c r="K41" s="153">
        <v>46403</v>
      </c>
    </row>
    <row r="42" spans="2:11" ht="15.75" x14ac:dyDescent="0.25">
      <c r="B42" s="139" t="s">
        <v>36</v>
      </c>
      <c r="C42" s="169">
        <v>0.184</v>
      </c>
      <c r="D42" s="165">
        <v>385070</v>
      </c>
      <c r="E42" s="169">
        <v>0.69</v>
      </c>
      <c r="F42" s="153">
        <v>157400</v>
      </c>
      <c r="G42" s="153">
        <v>1365</v>
      </c>
      <c r="H42" s="153">
        <v>520</v>
      </c>
      <c r="I42" s="157">
        <v>252287</v>
      </c>
      <c r="J42" s="161">
        <v>2.59</v>
      </c>
      <c r="K42" s="153">
        <v>48537</v>
      </c>
    </row>
    <row r="43" spans="2:11" ht="15.75" x14ac:dyDescent="0.25">
      <c r="B43" s="139" t="s">
        <v>37</v>
      </c>
      <c r="C43" s="169">
        <v>0.19</v>
      </c>
      <c r="D43" s="165">
        <v>128072</v>
      </c>
      <c r="E43" s="169">
        <v>0.52300000000000002</v>
      </c>
      <c r="F43" s="153">
        <v>180900</v>
      </c>
      <c r="G43" s="153">
        <v>1431</v>
      </c>
      <c r="H43" s="153">
        <v>456</v>
      </c>
      <c r="I43" s="157">
        <v>110834</v>
      </c>
      <c r="J43" s="161">
        <v>2.4300000000000002</v>
      </c>
      <c r="K43" s="153">
        <v>46745</v>
      </c>
    </row>
    <row r="44" spans="2:11" ht="15.75" x14ac:dyDescent="0.25">
      <c r="B44" s="139" t="s">
        <v>38</v>
      </c>
      <c r="C44" s="169">
        <v>0.19800000000000001</v>
      </c>
      <c r="D44" s="165">
        <v>19773</v>
      </c>
      <c r="E44" s="169">
        <v>0.76700000000000002</v>
      </c>
      <c r="F44" s="153">
        <v>88600</v>
      </c>
      <c r="G44" s="153">
        <v>1014</v>
      </c>
      <c r="H44" s="153">
        <v>302</v>
      </c>
      <c r="I44" s="157">
        <v>15516</v>
      </c>
      <c r="J44" s="161">
        <v>2.5299999999999998</v>
      </c>
      <c r="K44" s="153">
        <v>35782</v>
      </c>
    </row>
    <row r="45" spans="2:11" ht="15.75" x14ac:dyDescent="0.25">
      <c r="B45" s="139" t="s">
        <v>39</v>
      </c>
      <c r="C45" s="169">
        <v>0.193</v>
      </c>
      <c r="D45" s="165">
        <v>3319</v>
      </c>
      <c r="E45" s="169">
        <v>0.74</v>
      </c>
      <c r="F45" s="153">
        <v>74000</v>
      </c>
      <c r="G45" s="153">
        <v>917</v>
      </c>
      <c r="H45" s="153">
        <v>320</v>
      </c>
      <c r="I45" s="157">
        <v>2433</v>
      </c>
      <c r="J45" s="161">
        <v>2.77</v>
      </c>
      <c r="K45" s="153">
        <v>39406</v>
      </c>
    </row>
    <row r="46" spans="2:11" ht="15.75" x14ac:dyDescent="0.25">
      <c r="B46" s="139" t="s">
        <v>40</v>
      </c>
      <c r="C46" s="169">
        <v>0.19700000000000001</v>
      </c>
      <c r="D46" s="165">
        <v>8424</v>
      </c>
      <c r="E46" s="169">
        <v>0.78400000000000003</v>
      </c>
      <c r="F46" s="153">
        <v>78500</v>
      </c>
      <c r="G46" s="153">
        <v>932</v>
      </c>
      <c r="H46" s="153">
        <v>351</v>
      </c>
      <c r="I46" s="157">
        <v>6614</v>
      </c>
      <c r="J46" s="161">
        <v>2.52</v>
      </c>
      <c r="K46" s="153">
        <v>32164</v>
      </c>
    </row>
    <row r="47" spans="2:11" ht="15.75" x14ac:dyDescent="0.25">
      <c r="B47" s="139" t="s">
        <v>41</v>
      </c>
      <c r="C47" s="169">
        <v>0.192</v>
      </c>
      <c r="D47" s="165">
        <v>185272</v>
      </c>
      <c r="E47" s="169">
        <v>0.69799999999999995</v>
      </c>
      <c r="F47" s="153">
        <v>169000</v>
      </c>
      <c r="G47" s="153">
        <v>1503</v>
      </c>
      <c r="H47" s="153">
        <v>481</v>
      </c>
      <c r="I47" s="157">
        <v>134725</v>
      </c>
      <c r="J47" s="161">
        <v>2.52</v>
      </c>
      <c r="K47" s="153">
        <v>49675</v>
      </c>
    </row>
    <row r="48" spans="2:11" ht="15.75" x14ac:dyDescent="0.25">
      <c r="B48" s="139" t="s">
        <v>42</v>
      </c>
      <c r="C48" s="169">
        <v>0.187</v>
      </c>
      <c r="D48" s="165">
        <v>164416</v>
      </c>
      <c r="E48" s="169">
        <v>0.75600000000000001</v>
      </c>
      <c r="F48" s="153">
        <v>111000</v>
      </c>
      <c r="G48" s="153">
        <v>1062</v>
      </c>
      <c r="H48" s="153">
        <v>364</v>
      </c>
      <c r="I48" s="157">
        <v>132287</v>
      </c>
      <c r="J48" s="161">
        <v>2.48</v>
      </c>
      <c r="K48" s="153">
        <v>39459</v>
      </c>
    </row>
    <row r="49" spans="2:11" ht="15.75" x14ac:dyDescent="0.25">
      <c r="B49" s="139" t="s">
        <v>43</v>
      </c>
      <c r="C49" s="169">
        <v>0.16800000000000001</v>
      </c>
      <c r="D49" s="165">
        <v>79518</v>
      </c>
      <c r="E49" s="169">
        <v>0.755</v>
      </c>
      <c r="F49" s="153">
        <v>200200</v>
      </c>
      <c r="G49" s="153">
        <v>1612</v>
      </c>
      <c r="H49" s="153">
        <v>534</v>
      </c>
      <c r="I49" s="157">
        <v>61952</v>
      </c>
      <c r="J49" s="161">
        <v>2.39</v>
      </c>
      <c r="K49" s="153">
        <v>51593</v>
      </c>
    </row>
    <row r="50" spans="2:11" ht="15.75" x14ac:dyDescent="0.25">
      <c r="B50" s="139" t="s">
        <v>44</v>
      </c>
      <c r="C50" s="169">
        <v>0.152</v>
      </c>
      <c r="D50" s="165">
        <v>53122</v>
      </c>
      <c r="E50" s="169">
        <v>0.61099999999999999</v>
      </c>
      <c r="F50" s="153">
        <v>386400</v>
      </c>
      <c r="G50" s="153">
        <v>2210</v>
      </c>
      <c r="H50" s="153">
        <v>628</v>
      </c>
      <c r="I50" s="157">
        <v>28910</v>
      </c>
      <c r="J50" s="161">
        <v>2.5499999999999998</v>
      </c>
      <c r="K50" s="153">
        <v>57290</v>
      </c>
    </row>
    <row r="51" spans="2:11" ht="15.75" x14ac:dyDescent="0.25">
      <c r="B51" s="139" t="s">
        <v>45</v>
      </c>
      <c r="C51" s="169">
        <v>0.20100000000000001</v>
      </c>
      <c r="D51" s="165">
        <v>37453</v>
      </c>
      <c r="E51" s="169">
        <v>0.76200000000000001</v>
      </c>
      <c r="F51" s="153">
        <v>177100</v>
      </c>
      <c r="G51" s="153">
        <v>1388</v>
      </c>
      <c r="H51" s="153">
        <v>401</v>
      </c>
      <c r="I51" s="157">
        <v>28306</v>
      </c>
      <c r="J51" s="161">
        <v>2.66</v>
      </c>
      <c r="K51" s="153">
        <v>54116</v>
      </c>
    </row>
    <row r="52" spans="2:11" ht="15.75" x14ac:dyDescent="0.25">
      <c r="B52" s="139" t="s">
        <v>46</v>
      </c>
      <c r="C52" s="169">
        <v>0.221</v>
      </c>
      <c r="D52" s="165">
        <v>96046</v>
      </c>
      <c r="E52" s="169">
        <v>0.63500000000000001</v>
      </c>
      <c r="F52" s="153">
        <v>186300</v>
      </c>
      <c r="G52" s="153">
        <v>1485</v>
      </c>
      <c r="H52" s="153">
        <v>447</v>
      </c>
      <c r="I52" s="157">
        <v>74884</v>
      </c>
      <c r="J52" s="161">
        <v>2.5</v>
      </c>
      <c r="K52" s="153">
        <v>55880</v>
      </c>
    </row>
    <row r="53" spans="2:11" ht="15.75" x14ac:dyDescent="0.25">
      <c r="B53" s="139" t="s">
        <v>47</v>
      </c>
      <c r="C53" s="169">
        <v>0.224</v>
      </c>
      <c r="D53" s="165">
        <v>18149</v>
      </c>
      <c r="E53" s="169">
        <v>0.70699999999999996</v>
      </c>
      <c r="F53" s="153">
        <v>93800</v>
      </c>
      <c r="G53" s="153">
        <v>1048</v>
      </c>
      <c r="H53" s="153">
        <v>330</v>
      </c>
      <c r="I53" s="157">
        <v>13046</v>
      </c>
      <c r="J53" s="161">
        <v>2.77</v>
      </c>
      <c r="K53" s="153">
        <v>35405</v>
      </c>
    </row>
    <row r="54" spans="2:11" ht="15.75" x14ac:dyDescent="0.25">
      <c r="B54" s="139" t="s">
        <v>91</v>
      </c>
      <c r="C54" s="169">
        <v>0.22600000000000001</v>
      </c>
      <c r="D54" s="165">
        <v>525243</v>
      </c>
      <c r="E54" s="169">
        <v>0.55000000000000004</v>
      </c>
      <c r="F54" s="153">
        <v>163800</v>
      </c>
      <c r="G54" s="153">
        <v>1477</v>
      </c>
      <c r="H54" s="153">
        <v>465</v>
      </c>
      <c r="I54" s="157">
        <v>434319</v>
      </c>
      <c r="J54" s="161">
        <v>2.75</v>
      </c>
      <c r="K54" s="153">
        <v>47943</v>
      </c>
    </row>
    <row r="55" spans="2:11" ht="15.75" x14ac:dyDescent="0.25">
      <c r="B55" s="139" t="s">
        <v>90</v>
      </c>
      <c r="C55" s="169">
        <v>0.249</v>
      </c>
      <c r="D55" s="165">
        <v>143514</v>
      </c>
      <c r="E55" s="169">
        <v>0.60899999999999999</v>
      </c>
      <c r="F55" s="153">
        <v>132100</v>
      </c>
      <c r="G55" s="153">
        <v>1339</v>
      </c>
      <c r="H55" s="153">
        <v>436</v>
      </c>
      <c r="I55" s="157">
        <v>92338</v>
      </c>
      <c r="J55" s="161">
        <v>3.23</v>
      </c>
      <c r="K55" s="153">
        <v>44254</v>
      </c>
    </row>
    <row r="56" spans="2:11" ht="15.75" x14ac:dyDescent="0.25">
      <c r="B56" s="139" t="s">
        <v>48</v>
      </c>
      <c r="C56" s="169">
        <v>0.19400000000000001</v>
      </c>
      <c r="D56" s="165">
        <v>683521</v>
      </c>
      <c r="E56" s="169">
        <v>0.69099999999999995</v>
      </c>
      <c r="F56" s="153">
        <v>204700</v>
      </c>
      <c r="G56" s="153">
        <v>1693</v>
      </c>
      <c r="H56" s="153">
        <v>615</v>
      </c>
      <c r="I56" s="157">
        <v>534605</v>
      </c>
      <c r="J56" s="161">
        <v>2.54</v>
      </c>
      <c r="K56" s="153">
        <v>53363</v>
      </c>
    </row>
    <row r="57" spans="2:11" ht="15.75" x14ac:dyDescent="0.25">
      <c r="B57" s="139" t="s">
        <v>49</v>
      </c>
      <c r="C57" s="169">
        <v>0.20399999999999999</v>
      </c>
      <c r="D57" s="165">
        <v>236464</v>
      </c>
      <c r="E57" s="169">
        <v>0.73799999999999999</v>
      </c>
      <c r="F57" s="153">
        <v>117800</v>
      </c>
      <c r="G57" s="153">
        <v>1294</v>
      </c>
      <c r="H57" s="153">
        <v>367</v>
      </c>
      <c r="I57" s="157">
        <v>186318</v>
      </c>
      <c r="J57" s="161">
        <v>2.5299999999999998</v>
      </c>
      <c r="K57" s="153">
        <v>45064</v>
      </c>
    </row>
    <row r="58" spans="2:11" ht="15.75" x14ac:dyDescent="0.25">
      <c r="B58" s="139" t="s">
        <v>50</v>
      </c>
      <c r="C58" s="169">
        <v>0.16800000000000001</v>
      </c>
      <c r="D58" s="165">
        <v>507425</v>
      </c>
      <c r="E58" s="169">
        <v>0.64800000000000002</v>
      </c>
      <c r="F58" s="153">
        <v>150200</v>
      </c>
      <c r="G58" s="153">
        <v>1423</v>
      </c>
      <c r="H58" s="153">
        <v>498</v>
      </c>
      <c r="I58" s="157">
        <v>402653</v>
      </c>
      <c r="J58" s="161">
        <v>2.27</v>
      </c>
      <c r="K58" s="153">
        <v>45819</v>
      </c>
    </row>
    <row r="59" spans="2:11" ht="15.75" x14ac:dyDescent="0.25">
      <c r="B59" s="139" t="s">
        <v>51</v>
      </c>
      <c r="C59" s="169">
        <v>0.22700000000000001</v>
      </c>
      <c r="D59" s="165">
        <v>286515</v>
      </c>
      <c r="E59" s="169">
        <v>0.68799999999999994</v>
      </c>
      <c r="F59" s="153">
        <v>107300</v>
      </c>
      <c r="G59" s="153">
        <v>1183</v>
      </c>
      <c r="H59" s="153">
        <v>394</v>
      </c>
      <c r="I59" s="157">
        <v>221381</v>
      </c>
      <c r="J59" s="161">
        <v>2.77</v>
      </c>
      <c r="K59" s="153">
        <v>43162</v>
      </c>
    </row>
    <row r="60" spans="2:11" ht="15.75" x14ac:dyDescent="0.25">
      <c r="B60" s="139" t="s">
        <v>52</v>
      </c>
      <c r="C60" s="169">
        <v>0.216</v>
      </c>
      <c r="D60" s="165">
        <v>36399</v>
      </c>
      <c r="E60" s="169">
        <v>0.73599999999999999</v>
      </c>
      <c r="F60" s="153">
        <v>85500</v>
      </c>
      <c r="G60" s="153">
        <v>961</v>
      </c>
      <c r="H60" s="153">
        <v>283</v>
      </c>
      <c r="I60" s="157">
        <v>27683</v>
      </c>
      <c r="J60" s="161">
        <v>2.57</v>
      </c>
      <c r="K60" s="153">
        <v>31715</v>
      </c>
    </row>
    <row r="61" spans="2:11" ht="15.75" x14ac:dyDescent="0.25">
      <c r="B61" s="139" t="s">
        <v>53</v>
      </c>
      <c r="C61" s="169">
        <v>0.219</v>
      </c>
      <c r="D61" s="165">
        <v>102280</v>
      </c>
      <c r="E61" s="169">
        <v>0.755</v>
      </c>
      <c r="F61" s="153">
        <v>244400</v>
      </c>
      <c r="G61" s="153">
        <v>1756</v>
      </c>
      <c r="H61" s="153">
        <v>484</v>
      </c>
      <c r="I61" s="157">
        <v>79242</v>
      </c>
      <c r="J61" s="161">
        <v>2.62</v>
      </c>
      <c r="K61" s="153">
        <v>66194</v>
      </c>
    </row>
    <row r="62" spans="2:11" ht="15.75" x14ac:dyDescent="0.25">
      <c r="B62" s="139" t="s">
        <v>54</v>
      </c>
      <c r="C62" s="169">
        <v>0.20499999999999999</v>
      </c>
      <c r="D62" s="165">
        <v>139039</v>
      </c>
      <c r="E62" s="169">
        <v>0.72799999999999998</v>
      </c>
      <c r="F62" s="153">
        <v>125600</v>
      </c>
      <c r="G62" s="153">
        <v>1338</v>
      </c>
      <c r="H62" s="153">
        <v>453</v>
      </c>
      <c r="I62" s="157">
        <v>107898</v>
      </c>
      <c r="J62" s="161">
        <v>2.64</v>
      </c>
      <c r="K62" s="153">
        <v>43459</v>
      </c>
    </row>
    <row r="63" spans="2:11" ht="15.75" x14ac:dyDescent="0.25">
      <c r="B63" s="139" t="s">
        <v>55</v>
      </c>
      <c r="C63" s="169">
        <v>0.223</v>
      </c>
      <c r="D63" s="165">
        <v>69662</v>
      </c>
      <c r="E63" s="169">
        <v>0.72599999999999998</v>
      </c>
      <c r="F63" s="153">
        <v>161400</v>
      </c>
      <c r="G63" s="153">
        <v>1380</v>
      </c>
      <c r="H63" s="153">
        <v>402</v>
      </c>
      <c r="I63" s="157">
        <v>58654</v>
      </c>
      <c r="J63" s="161">
        <v>2.65</v>
      </c>
      <c r="K63" s="153">
        <v>58923</v>
      </c>
    </row>
    <row r="64" spans="2:11" ht="15.75" x14ac:dyDescent="0.25">
      <c r="B64" s="139" t="s">
        <v>56</v>
      </c>
      <c r="C64" s="169">
        <v>0.14699999999999999</v>
      </c>
      <c r="D64" s="165">
        <v>235695</v>
      </c>
      <c r="E64" s="169">
        <v>0.73</v>
      </c>
      <c r="F64" s="153">
        <v>181400</v>
      </c>
      <c r="G64" s="153">
        <v>1404</v>
      </c>
      <c r="H64" s="153">
        <v>520</v>
      </c>
      <c r="I64" s="157">
        <v>175185</v>
      </c>
      <c r="J64" s="161">
        <v>2.21</v>
      </c>
      <c r="K64" s="153">
        <v>51766</v>
      </c>
    </row>
    <row r="65" spans="2:11" ht="15.75" x14ac:dyDescent="0.25">
      <c r="B65" s="139" t="s">
        <v>57</v>
      </c>
      <c r="C65" s="169">
        <v>0.21299999999999999</v>
      </c>
      <c r="D65" s="165">
        <v>187713</v>
      </c>
      <c r="E65" s="169">
        <v>0.67600000000000005</v>
      </c>
      <c r="F65" s="153">
        <v>176100</v>
      </c>
      <c r="G65" s="153">
        <v>1483</v>
      </c>
      <c r="H65" s="153">
        <v>485</v>
      </c>
      <c r="I65" s="157">
        <v>152260</v>
      </c>
      <c r="J65" s="161">
        <v>2.85</v>
      </c>
      <c r="K65" s="153">
        <v>57010</v>
      </c>
    </row>
    <row r="66" spans="2:11" ht="15.75" x14ac:dyDescent="0.25">
      <c r="B66" s="139" t="s">
        <v>58</v>
      </c>
      <c r="C66" s="169">
        <v>7.1999999999999995E-2</v>
      </c>
      <c r="D66" s="165">
        <v>68199</v>
      </c>
      <c r="E66" s="169">
        <v>0.90200000000000002</v>
      </c>
      <c r="F66" s="153">
        <v>213900</v>
      </c>
      <c r="G66" s="153">
        <v>1155</v>
      </c>
      <c r="H66" s="153">
        <v>428</v>
      </c>
      <c r="I66" s="157">
        <v>48039</v>
      </c>
      <c r="J66" s="161">
        <v>2.0499999999999998</v>
      </c>
      <c r="K66" s="153">
        <v>50350</v>
      </c>
    </row>
    <row r="67" spans="2:11" ht="15.75" x14ac:dyDescent="0.25">
      <c r="B67" s="139" t="s">
        <v>59</v>
      </c>
      <c r="C67" s="169">
        <v>0.21199999999999999</v>
      </c>
      <c r="D67" s="165">
        <v>18763</v>
      </c>
      <c r="E67" s="169">
        <v>0.68700000000000006</v>
      </c>
      <c r="F67" s="153">
        <v>92600</v>
      </c>
      <c r="G67" s="153">
        <v>960</v>
      </c>
      <c r="H67" s="153">
        <v>318</v>
      </c>
      <c r="I67" s="157">
        <v>15649</v>
      </c>
      <c r="J67" s="161">
        <v>2.69</v>
      </c>
      <c r="K67" s="153">
        <v>36289</v>
      </c>
    </row>
    <row r="68" spans="2:11" ht="15.75" x14ac:dyDescent="0.25">
      <c r="B68" s="139" t="s">
        <v>60</v>
      </c>
      <c r="C68" s="169">
        <v>0.191</v>
      </c>
      <c r="D68" s="165">
        <v>10853</v>
      </c>
      <c r="E68" s="169">
        <v>0.77100000000000002</v>
      </c>
      <c r="F68" s="153">
        <v>83700</v>
      </c>
      <c r="G68" s="153">
        <v>966</v>
      </c>
      <c r="H68" s="153">
        <v>311</v>
      </c>
      <c r="I68" s="157">
        <v>7605</v>
      </c>
      <c r="J68" s="161">
        <v>2.44</v>
      </c>
      <c r="K68" s="153">
        <v>36181</v>
      </c>
    </row>
    <row r="69" spans="2:11" ht="15.75" x14ac:dyDescent="0.25">
      <c r="B69" s="139" t="s">
        <v>61</v>
      </c>
      <c r="C69" s="169">
        <v>0.19400000000000001</v>
      </c>
      <c r="D69" s="165">
        <v>4464</v>
      </c>
      <c r="E69" s="169">
        <v>0.65600000000000003</v>
      </c>
      <c r="F69" s="153">
        <v>87500</v>
      </c>
      <c r="G69" s="153">
        <v>1037</v>
      </c>
      <c r="H69" s="153">
        <v>289</v>
      </c>
      <c r="I69" s="157">
        <v>3883</v>
      </c>
      <c r="J69" s="161">
        <v>2.58</v>
      </c>
      <c r="K69" s="153">
        <v>39163</v>
      </c>
    </row>
    <row r="70" spans="2:11" ht="15.75" x14ac:dyDescent="0.25">
      <c r="B70" s="139" t="s">
        <v>62</v>
      </c>
      <c r="C70" s="169">
        <v>0.17899999999999999</v>
      </c>
      <c r="D70" s="165">
        <v>257946</v>
      </c>
      <c r="E70" s="169">
        <v>0.7</v>
      </c>
      <c r="F70" s="153">
        <v>131600</v>
      </c>
      <c r="G70" s="153">
        <v>1217</v>
      </c>
      <c r="H70" s="153">
        <v>423</v>
      </c>
      <c r="I70" s="157">
        <v>200180</v>
      </c>
      <c r="J70" s="161">
        <v>2.46</v>
      </c>
      <c r="K70" s="153">
        <v>41117</v>
      </c>
    </row>
    <row r="71" spans="2:11" ht="15.75" x14ac:dyDescent="0.25">
      <c r="B71" s="139" t="s">
        <v>63</v>
      </c>
      <c r="C71" s="169">
        <v>0.20899999999999999</v>
      </c>
      <c r="D71" s="165">
        <v>12981</v>
      </c>
      <c r="E71" s="169">
        <v>0.748</v>
      </c>
      <c r="F71" s="153">
        <v>122200</v>
      </c>
      <c r="G71" s="153">
        <v>1186</v>
      </c>
      <c r="H71" s="153">
        <v>330</v>
      </c>
      <c r="I71" s="157">
        <v>10691</v>
      </c>
      <c r="J71" s="161">
        <v>2.57</v>
      </c>
      <c r="K71" s="153">
        <v>50340</v>
      </c>
    </row>
    <row r="72" spans="2:11" ht="15.75" x14ac:dyDescent="0.25">
      <c r="B72" s="139" t="s">
        <v>64</v>
      </c>
      <c r="C72" s="169">
        <v>0.20200000000000001</v>
      </c>
      <c r="D72" s="165">
        <v>49950</v>
      </c>
      <c r="E72" s="169">
        <v>0.71799999999999997</v>
      </c>
      <c r="F72" s="153">
        <v>169800</v>
      </c>
      <c r="G72" s="153">
        <v>1322</v>
      </c>
      <c r="H72" s="153">
        <v>353</v>
      </c>
      <c r="I72" s="157">
        <v>23490</v>
      </c>
      <c r="J72" s="161">
        <v>2.4500000000000002</v>
      </c>
      <c r="K72" s="153">
        <v>44966</v>
      </c>
    </row>
    <row r="73" spans="2:11" ht="16.5" thickBot="1" x14ac:dyDescent="0.3">
      <c r="B73" s="141" t="s">
        <v>65</v>
      </c>
      <c r="C73" s="170">
        <v>0.2</v>
      </c>
      <c r="D73" s="166">
        <v>10648</v>
      </c>
      <c r="E73" s="170">
        <v>0.78200000000000003</v>
      </c>
      <c r="F73" s="154">
        <v>82900</v>
      </c>
      <c r="G73" s="154">
        <v>923</v>
      </c>
      <c r="H73" s="154">
        <v>293</v>
      </c>
      <c r="I73" s="158">
        <v>8246</v>
      </c>
      <c r="J73" s="162">
        <v>2.66</v>
      </c>
      <c r="K73" s="154">
        <v>38970</v>
      </c>
    </row>
    <row r="74" spans="2:11" ht="17.25" thickTop="1" thickBot="1" x14ac:dyDescent="0.3">
      <c r="B74" s="148" t="s">
        <v>70</v>
      </c>
      <c r="C74" s="171">
        <v>0.20300000000000001</v>
      </c>
      <c r="D74" s="167">
        <f>SUM(D7:D73)</f>
        <v>9301642</v>
      </c>
      <c r="E74" s="171">
        <v>0.65300000000000002</v>
      </c>
      <c r="F74" s="155">
        <v>159000</v>
      </c>
      <c r="G74" s="155">
        <v>1435</v>
      </c>
      <c r="H74" s="155">
        <v>463</v>
      </c>
      <c r="I74" s="159">
        <f>SUM(I7:I73)</f>
        <v>7300494</v>
      </c>
      <c r="J74" s="163">
        <v>2.63</v>
      </c>
      <c r="K74" s="155">
        <v>47507</v>
      </c>
    </row>
  </sheetData>
  <mergeCells count="10">
    <mergeCell ref="B3:B6"/>
    <mergeCell ref="I3:I6"/>
    <mergeCell ref="K3:K6"/>
    <mergeCell ref="J3:J6"/>
    <mergeCell ref="D3:D6"/>
    <mergeCell ref="E3:E6"/>
    <mergeCell ref="F3:F6"/>
    <mergeCell ref="G3:G6"/>
    <mergeCell ref="H3:H6"/>
    <mergeCell ref="C3:C6"/>
  </mergeCells>
  <conditionalFormatting sqref="A4:A6 A1:K2 L1:IV1048576 A75:K65536 A3:B3 D3:H3 A7:J74">
    <cfRule type="containsBlanks" dxfId="37" priority="14" stopIfTrue="1">
      <formula>LEN(TRIM(A1))=0</formula>
    </cfRule>
  </conditionalFormatting>
  <conditionalFormatting sqref="I3">
    <cfRule type="containsBlanks" dxfId="36" priority="7" stopIfTrue="1">
      <formula>LEN(TRIM(I3))=0</formula>
    </cfRule>
  </conditionalFormatting>
  <conditionalFormatting sqref="K7:K74">
    <cfRule type="containsBlanks" dxfId="35" priority="6" stopIfTrue="1">
      <formula>LEN(TRIM(K7))=0</formula>
    </cfRule>
  </conditionalFormatting>
  <conditionalFormatting sqref="K3">
    <cfRule type="containsBlanks" dxfId="34" priority="4" stopIfTrue="1">
      <formula>LEN(TRIM(K3))=0</formula>
    </cfRule>
  </conditionalFormatting>
  <conditionalFormatting sqref="J3">
    <cfRule type="containsBlanks" dxfId="33" priority="3" stopIfTrue="1">
      <formula>LEN(TRIM(J3))=0</formula>
    </cfRule>
  </conditionalFormatting>
  <conditionalFormatting sqref="B7:K74">
    <cfRule type="expression" dxfId="32" priority="30">
      <formula>#REF!&gt;=0.6</formula>
    </cfRule>
  </conditionalFormatting>
  <conditionalFormatting sqref="F7:H74">
    <cfRule type="containsBlanks" dxfId="31" priority="2" stopIfTrue="1">
      <formula>LEN(TRIM(F7))=0</formula>
    </cfRule>
  </conditionalFormatting>
  <conditionalFormatting sqref="C3">
    <cfRule type="containsBlanks" dxfId="30" priority="1" stopIfTrue="1">
      <formula>LEN(TRIM(C3))=0</formula>
    </cfRule>
  </conditionalFormatting>
  <pageMargins left="0.7" right="0.7" top="0.75" bottom="0.75" header="0.3" footer="0.3"/>
  <pageSetup scale="65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7"/>
  <sheetViews>
    <sheetView workbookViewId="0">
      <pane ySplit="4" topLeftCell="A5" activePane="bottomLeft" state="frozen"/>
      <selection sqref="A1:A3"/>
      <selection pane="bottomLeft" sqref="A1:A3"/>
    </sheetView>
  </sheetViews>
  <sheetFormatPr defaultColWidth="8.85546875" defaultRowHeight="15" x14ac:dyDescent="0.25"/>
  <cols>
    <col min="1" max="3" width="17.7109375" customWidth="1"/>
    <col min="4" max="5" width="18.5703125" bestFit="1" customWidth="1"/>
    <col min="6" max="6" width="1.5703125" customWidth="1"/>
    <col min="7" max="8" width="19.5703125" bestFit="1" customWidth="1"/>
    <col min="9" max="9" width="1.5703125" customWidth="1"/>
    <col min="10" max="17" width="17.7109375" customWidth="1"/>
    <col min="18" max="18" width="17.42578125" bestFit="1" customWidth="1"/>
    <col min="19" max="19" width="16.42578125" customWidth="1"/>
    <col min="20" max="20" width="16.140625" bestFit="1" customWidth="1"/>
    <col min="21" max="21" width="16.42578125" customWidth="1"/>
    <col min="22" max="22" width="15.140625" bestFit="1" customWidth="1"/>
    <col min="23" max="23" width="16.42578125" customWidth="1"/>
    <col min="24" max="24" width="15.140625" bestFit="1" customWidth="1"/>
    <col min="25" max="25" width="16.42578125" customWidth="1"/>
    <col min="26" max="26" width="2" customWidth="1"/>
    <col min="27" max="28" width="19.5703125" bestFit="1" customWidth="1"/>
  </cols>
  <sheetData>
    <row r="1" spans="1:28" ht="15" customHeight="1" x14ac:dyDescent="0.25">
      <c r="A1" s="189"/>
      <c r="B1" s="181" t="s">
        <v>144</v>
      </c>
      <c r="C1" s="182"/>
      <c r="D1" s="181" t="s">
        <v>145</v>
      </c>
      <c r="E1" s="182"/>
      <c r="F1" s="175"/>
      <c r="G1" s="181" t="s">
        <v>146</v>
      </c>
      <c r="H1" s="182"/>
      <c r="I1" s="175"/>
      <c r="J1" s="181" t="s">
        <v>135</v>
      </c>
      <c r="K1" s="182"/>
      <c r="L1" s="191" t="s">
        <v>136</v>
      </c>
      <c r="M1" s="182"/>
      <c r="N1" s="181" t="s">
        <v>137</v>
      </c>
      <c r="O1" s="182"/>
      <c r="P1" s="181" t="s">
        <v>138</v>
      </c>
      <c r="Q1" s="191"/>
      <c r="R1" s="181" t="s">
        <v>139</v>
      </c>
      <c r="S1" s="182"/>
      <c r="T1" s="181" t="s">
        <v>141</v>
      </c>
      <c r="U1" s="182"/>
      <c r="V1" s="181" t="s">
        <v>142</v>
      </c>
      <c r="W1" s="182"/>
      <c r="X1" s="181" t="s">
        <v>143</v>
      </c>
      <c r="Y1" s="182"/>
      <c r="AA1" s="207" t="s">
        <v>147</v>
      </c>
      <c r="AB1" s="208"/>
    </row>
    <row r="2" spans="1:28" x14ac:dyDescent="0.25">
      <c r="A2" s="189"/>
      <c r="B2" s="183"/>
      <c r="C2" s="184"/>
      <c r="D2" s="183"/>
      <c r="E2" s="184"/>
      <c r="F2" s="176"/>
      <c r="G2" s="183"/>
      <c r="H2" s="184"/>
      <c r="I2" s="176"/>
      <c r="J2" s="183"/>
      <c r="K2" s="184"/>
      <c r="L2" s="192"/>
      <c r="M2" s="184"/>
      <c r="N2" s="183"/>
      <c r="O2" s="184"/>
      <c r="P2" s="183"/>
      <c r="Q2" s="192"/>
      <c r="R2" s="183"/>
      <c r="S2" s="184"/>
      <c r="T2" s="183"/>
      <c r="U2" s="184"/>
      <c r="V2" s="183"/>
      <c r="W2" s="184"/>
      <c r="X2" s="183"/>
      <c r="Y2" s="184"/>
      <c r="AA2" s="209"/>
      <c r="AB2" s="210"/>
    </row>
    <row r="3" spans="1:28" ht="15.75" customHeight="1" thickBot="1" x14ac:dyDescent="0.3">
      <c r="A3" s="190"/>
      <c r="B3" s="185"/>
      <c r="C3" s="186"/>
      <c r="D3" s="185"/>
      <c r="E3" s="186"/>
      <c r="F3" s="177"/>
      <c r="G3" s="185"/>
      <c r="H3" s="186"/>
      <c r="I3" s="177"/>
      <c r="J3" s="185"/>
      <c r="K3" s="186"/>
      <c r="L3" s="193"/>
      <c r="M3" s="186"/>
      <c r="N3" s="185"/>
      <c r="O3" s="186"/>
      <c r="P3" s="185"/>
      <c r="Q3" s="193"/>
      <c r="R3" s="185"/>
      <c r="S3" s="186"/>
      <c r="T3" s="185"/>
      <c r="U3" s="186"/>
      <c r="V3" s="185"/>
      <c r="W3" s="186"/>
      <c r="X3" s="185"/>
      <c r="Y3" s="186"/>
      <c r="AA3" s="211"/>
      <c r="AB3" s="212"/>
    </row>
    <row r="4" spans="1:28" ht="25.5" customHeight="1" x14ac:dyDescent="0.25">
      <c r="A4" s="3" t="s">
        <v>1</v>
      </c>
      <c r="B4" s="127" t="s">
        <v>140</v>
      </c>
      <c r="C4" s="127" t="s">
        <v>108</v>
      </c>
      <c r="D4" s="127" t="s">
        <v>140</v>
      </c>
      <c r="E4" s="127" t="s">
        <v>108</v>
      </c>
      <c r="F4" s="127"/>
      <c r="G4" s="127" t="s">
        <v>140</v>
      </c>
      <c r="H4" s="127" t="s">
        <v>108</v>
      </c>
      <c r="I4" s="127"/>
      <c r="J4" s="127" t="s">
        <v>140</v>
      </c>
      <c r="K4" s="127" t="s">
        <v>108</v>
      </c>
      <c r="L4" s="127" t="s">
        <v>140</v>
      </c>
      <c r="M4" s="127" t="s">
        <v>108</v>
      </c>
      <c r="N4" s="127" t="s">
        <v>140</v>
      </c>
      <c r="O4" s="127" t="s">
        <v>108</v>
      </c>
      <c r="P4" s="127" t="s">
        <v>140</v>
      </c>
      <c r="Q4" s="127" t="s">
        <v>108</v>
      </c>
      <c r="R4" s="127" t="s">
        <v>140</v>
      </c>
      <c r="S4" s="127" t="s">
        <v>108</v>
      </c>
      <c r="T4" s="127" t="s">
        <v>140</v>
      </c>
      <c r="U4" s="127" t="s">
        <v>108</v>
      </c>
      <c r="V4" s="127" t="s">
        <v>140</v>
      </c>
      <c r="W4" s="127" t="s">
        <v>108</v>
      </c>
      <c r="X4" s="127" t="s">
        <v>140</v>
      </c>
      <c r="Y4" s="127" t="s">
        <v>108</v>
      </c>
      <c r="AA4" s="179" t="s">
        <v>140</v>
      </c>
      <c r="AB4" s="178" t="s">
        <v>108</v>
      </c>
    </row>
    <row r="5" spans="1:28" x14ac:dyDescent="0.25">
      <c r="A5" s="14" t="s">
        <v>2</v>
      </c>
      <c r="B5" s="131">
        <v>4978255026</v>
      </c>
      <c r="C5" s="131">
        <v>4026037834</v>
      </c>
      <c r="D5" s="131">
        <v>4187420674</v>
      </c>
      <c r="E5" s="131">
        <v>4038382480</v>
      </c>
      <c r="F5" s="131"/>
      <c r="G5" s="131">
        <f t="shared" ref="G5:G36" si="0">B5+D5</f>
        <v>9165675700</v>
      </c>
      <c r="H5" s="131">
        <f t="shared" ref="H5:H36" si="1">C5+E5</f>
        <v>8064420314</v>
      </c>
      <c r="I5" s="131"/>
      <c r="J5" s="131">
        <v>2092666647</v>
      </c>
      <c r="K5" s="131">
        <v>2036367215</v>
      </c>
      <c r="L5" s="131">
        <v>376908018</v>
      </c>
      <c r="M5" s="131">
        <v>375208218</v>
      </c>
      <c r="N5" s="131">
        <v>389854047</v>
      </c>
      <c r="O5" s="131">
        <v>351486370</v>
      </c>
      <c r="P5" s="131">
        <v>228106820</v>
      </c>
      <c r="Q5" s="131">
        <v>227730270</v>
      </c>
      <c r="R5" s="131">
        <v>2535200</v>
      </c>
      <c r="S5" s="41">
        <v>2512470</v>
      </c>
      <c r="T5" s="131">
        <v>21614050</v>
      </c>
      <c r="U5" s="41">
        <v>21519340</v>
      </c>
      <c r="V5" s="131">
        <v>0</v>
      </c>
      <c r="W5" s="41">
        <v>0</v>
      </c>
      <c r="X5" s="131">
        <v>34762360</v>
      </c>
      <c r="Y5" s="41">
        <v>24756590</v>
      </c>
      <c r="AA5" s="43">
        <v>12313181023</v>
      </c>
      <c r="AB5" s="41">
        <v>11105087432</v>
      </c>
    </row>
    <row r="6" spans="1:28" x14ac:dyDescent="0.25">
      <c r="A6" s="14" t="s">
        <v>3</v>
      </c>
      <c r="B6" s="131">
        <v>315430048</v>
      </c>
      <c r="C6" s="131">
        <v>233035977</v>
      </c>
      <c r="D6" s="131">
        <v>163145934</v>
      </c>
      <c r="E6" s="131">
        <v>160330417</v>
      </c>
      <c r="F6" s="131"/>
      <c r="G6" s="131">
        <f t="shared" si="0"/>
        <v>478575982</v>
      </c>
      <c r="H6" s="131">
        <f t="shared" si="1"/>
        <v>393366394</v>
      </c>
      <c r="I6" s="131"/>
      <c r="J6" s="131">
        <v>86031474</v>
      </c>
      <c r="K6" s="131">
        <v>85901057</v>
      </c>
      <c r="L6" s="131">
        <v>43859230</v>
      </c>
      <c r="M6" s="131">
        <v>43857385</v>
      </c>
      <c r="N6" s="131">
        <v>140997534</v>
      </c>
      <c r="O6" s="131">
        <v>120213221</v>
      </c>
      <c r="P6" s="131">
        <v>4886309</v>
      </c>
      <c r="Q6" s="131">
        <v>4886309</v>
      </c>
      <c r="R6" s="131">
        <v>0</v>
      </c>
      <c r="S6" s="41">
        <v>0</v>
      </c>
      <c r="T6" s="131">
        <v>8253906</v>
      </c>
      <c r="U6" s="41">
        <v>8240428</v>
      </c>
      <c r="V6" s="131">
        <v>12221248</v>
      </c>
      <c r="W6" s="41">
        <v>12221248</v>
      </c>
      <c r="X6" s="131">
        <v>19509574</v>
      </c>
      <c r="Y6" s="41">
        <v>18721531</v>
      </c>
      <c r="AA6" s="43">
        <v>794697382</v>
      </c>
      <c r="AB6" s="41">
        <v>687769698</v>
      </c>
    </row>
    <row r="7" spans="1:28" x14ac:dyDescent="0.25">
      <c r="A7" s="14" t="s">
        <v>4</v>
      </c>
      <c r="B7" s="131">
        <v>4030825004</v>
      </c>
      <c r="C7" s="131">
        <v>3220130467</v>
      </c>
      <c r="D7" s="131">
        <v>7766221203</v>
      </c>
      <c r="E7" s="131">
        <v>7631454342</v>
      </c>
      <c r="F7" s="131"/>
      <c r="G7" s="131">
        <f t="shared" si="0"/>
        <v>11797046207</v>
      </c>
      <c r="H7" s="131">
        <f t="shared" si="1"/>
        <v>10851584809</v>
      </c>
      <c r="I7" s="131"/>
      <c r="J7" s="131">
        <v>2236830697</v>
      </c>
      <c r="K7" s="131">
        <v>2207274691</v>
      </c>
      <c r="L7" s="131">
        <v>295793236</v>
      </c>
      <c r="M7" s="131">
        <v>291793638</v>
      </c>
      <c r="N7" s="131">
        <v>70124145</v>
      </c>
      <c r="O7" s="131">
        <v>66581946</v>
      </c>
      <c r="P7" s="131">
        <v>93226016</v>
      </c>
      <c r="Q7" s="131">
        <v>88806067</v>
      </c>
      <c r="R7" s="131">
        <v>76953779</v>
      </c>
      <c r="S7" s="41">
        <v>76953779</v>
      </c>
      <c r="T7" s="131">
        <v>52061114</v>
      </c>
      <c r="U7" s="41">
        <v>51863404</v>
      </c>
      <c r="V7" s="131">
        <v>28426873</v>
      </c>
      <c r="W7" s="41">
        <v>27709425</v>
      </c>
      <c r="X7" s="131">
        <v>93714618</v>
      </c>
      <c r="Y7" s="41">
        <v>91707162</v>
      </c>
      <c r="AA7" s="43">
        <v>14744658625</v>
      </c>
      <c r="AB7" s="41">
        <v>13754764024</v>
      </c>
    </row>
    <row r="8" spans="1:28" x14ac:dyDescent="0.25">
      <c r="A8" s="14" t="s">
        <v>5</v>
      </c>
      <c r="B8" s="131">
        <v>285970736</v>
      </c>
      <c r="C8" s="131">
        <v>216791120</v>
      </c>
      <c r="D8" s="131">
        <v>249151820</v>
      </c>
      <c r="E8" s="131">
        <v>239762754</v>
      </c>
      <c r="F8" s="131"/>
      <c r="G8" s="131">
        <f t="shared" si="0"/>
        <v>535122556</v>
      </c>
      <c r="H8" s="131">
        <f t="shared" si="1"/>
        <v>456553874</v>
      </c>
      <c r="I8" s="131"/>
      <c r="J8" s="131">
        <v>96464285</v>
      </c>
      <c r="K8" s="131">
        <v>95578825</v>
      </c>
      <c r="L8" s="131">
        <v>13284685</v>
      </c>
      <c r="M8" s="131">
        <v>13244055</v>
      </c>
      <c r="N8" s="131">
        <v>95330533</v>
      </c>
      <c r="O8" s="131">
        <v>83776946</v>
      </c>
      <c r="P8" s="131">
        <v>5649427</v>
      </c>
      <c r="Q8" s="131">
        <v>5649427</v>
      </c>
      <c r="R8" s="131">
        <v>7439668</v>
      </c>
      <c r="S8" s="41">
        <v>7439668</v>
      </c>
      <c r="T8" s="131">
        <v>3803947</v>
      </c>
      <c r="U8" s="41">
        <v>3803947</v>
      </c>
      <c r="V8" s="131">
        <v>9401182</v>
      </c>
      <c r="W8" s="41">
        <v>9401182</v>
      </c>
      <c r="X8" s="131">
        <v>9840860</v>
      </c>
      <c r="Y8" s="41">
        <v>9558976</v>
      </c>
      <c r="AA8" s="43">
        <v>776357901</v>
      </c>
      <c r="AB8" s="41">
        <v>685027658</v>
      </c>
    </row>
    <row r="9" spans="1:28" x14ac:dyDescent="0.25">
      <c r="A9" s="14" t="s">
        <v>6</v>
      </c>
      <c r="B9" s="131">
        <v>15031197597</v>
      </c>
      <c r="C9" s="131">
        <v>12026246591</v>
      </c>
      <c r="D9" s="131">
        <v>11739164688</v>
      </c>
      <c r="E9" s="131">
        <v>11115242783</v>
      </c>
      <c r="F9" s="131"/>
      <c r="G9" s="131">
        <f t="shared" si="0"/>
        <v>26770362285</v>
      </c>
      <c r="H9" s="131">
        <f t="shared" si="1"/>
        <v>23141489374</v>
      </c>
      <c r="I9" s="131"/>
      <c r="J9" s="131">
        <v>4134960468</v>
      </c>
      <c r="K9" s="131">
        <v>4043086442</v>
      </c>
      <c r="L9" s="131">
        <v>1028374391</v>
      </c>
      <c r="M9" s="131">
        <v>964670940</v>
      </c>
      <c r="N9" s="131">
        <v>114194638</v>
      </c>
      <c r="O9" s="131">
        <v>107059838</v>
      </c>
      <c r="P9" s="131">
        <v>289860122</v>
      </c>
      <c r="Q9" s="131">
        <v>284759995</v>
      </c>
      <c r="R9" s="131">
        <v>65828319</v>
      </c>
      <c r="S9" s="41">
        <v>64673149</v>
      </c>
      <c r="T9" s="131">
        <v>40835550</v>
      </c>
      <c r="U9" s="41">
        <v>39224310</v>
      </c>
      <c r="V9" s="131">
        <v>5579080</v>
      </c>
      <c r="W9" s="41">
        <v>5539700</v>
      </c>
      <c r="X9" s="131">
        <v>116904880</v>
      </c>
      <c r="Y9" s="41">
        <v>114844720</v>
      </c>
      <c r="AA9" s="43">
        <v>32678029833</v>
      </c>
      <c r="AB9" s="41">
        <v>28860629710</v>
      </c>
    </row>
    <row r="10" spans="1:28" x14ac:dyDescent="0.25">
      <c r="A10" s="14" t="s">
        <v>7</v>
      </c>
      <c r="B10" s="131">
        <v>60873383458</v>
      </c>
      <c r="C10" s="131">
        <v>52715135139</v>
      </c>
      <c r="D10" s="131">
        <v>67005817411</v>
      </c>
      <c r="E10" s="131">
        <v>61598453065</v>
      </c>
      <c r="F10" s="131"/>
      <c r="G10" s="131">
        <f t="shared" si="0"/>
        <v>127879200869</v>
      </c>
      <c r="H10" s="131">
        <f t="shared" si="1"/>
        <v>114313588204</v>
      </c>
      <c r="I10" s="131"/>
      <c r="J10" s="131">
        <v>30766795431</v>
      </c>
      <c r="K10" s="131">
        <v>28942650982</v>
      </c>
      <c r="L10" s="131">
        <v>9957243763</v>
      </c>
      <c r="M10" s="131">
        <v>9582840890</v>
      </c>
      <c r="N10" s="131">
        <v>304430852</v>
      </c>
      <c r="O10" s="131">
        <v>289487649</v>
      </c>
      <c r="P10" s="131">
        <v>1271231150</v>
      </c>
      <c r="Q10" s="131">
        <v>1260912238</v>
      </c>
      <c r="R10" s="131">
        <v>40416020</v>
      </c>
      <c r="S10" s="41">
        <v>39565823</v>
      </c>
      <c r="T10" s="131">
        <v>368351731</v>
      </c>
      <c r="U10" s="41">
        <v>362091334</v>
      </c>
      <c r="V10" s="131">
        <v>0</v>
      </c>
      <c r="W10" s="41">
        <v>0</v>
      </c>
      <c r="X10" s="131">
        <v>116482270</v>
      </c>
      <c r="Y10" s="41">
        <v>97064600</v>
      </c>
      <c r="AA10" s="43">
        <v>170712667917</v>
      </c>
      <c r="AB10" s="41">
        <v>154896304786</v>
      </c>
    </row>
    <row r="11" spans="1:28" x14ac:dyDescent="0.25">
      <c r="A11" s="14" t="s">
        <v>8</v>
      </c>
      <c r="B11" s="131">
        <v>94754055</v>
      </c>
      <c r="C11" s="131">
        <v>66227894</v>
      </c>
      <c r="D11" s="131">
        <v>82540906</v>
      </c>
      <c r="E11" s="131">
        <v>80958640</v>
      </c>
      <c r="F11" s="131"/>
      <c r="G11" s="131">
        <f t="shared" si="0"/>
        <v>177294961</v>
      </c>
      <c r="H11" s="131">
        <f t="shared" si="1"/>
        <v>147186534</v>
      </c>
      <c r="I11" s="131"/>
      <c r="J11" s="131">
        <v>37357187</v>
      </c>
      <c r="K11" s="131">
        <v>37241117</v>
      </c>
      <c r="L11" s="131">
        <v>4962620</v>
      </c>
      <c r="M11" s="131">
        <v>4957024</v>
      </c>
      <c r="N11" s="131">
        <v>124948505</v>
      </c>
      <c r="O11" s="131">
        <v>113045251</v>
      </c>
      <c r="P11" s="131">
        <v>2322179</v>
      </c>
      <c r="Q11" s="131">
        <v>2322179</v>
      </c>
      <c r="R11" s="131">
        <v>303900</v>
      </c>
      <c r="S11" s="41">
        <v>303900</v>
      </c>
      <c r="T11" s="131">
        <v>1619835</v>
      </c>
      <c r="U11" s="41">
        <v>1617694</v>
      </c>
      <c r="V11" s="131">
        <v>0</v>
      </c>
      <c r="W11" s="41">
        <v>0</v>
      </c>
      <c r="X11" s="131">
        <v>2237360</v>
      </c>
      <c r="Y11" s="41">
        <v>2236750</v>
      </c>
      <c r="AA11" s="43">
        <v>351046547</v>
      </c>
      <c r="AB11" s="41">
        <v>308910449</v>
      </c>
    </row>
    <row r="12" spans="1:28" x14ac:dyDescent="0.25">
      <c r="A12" s="14" t="s">
        <v>9</v>
      </c>
      <c r="B12" s="131">
        <v>5493992438</v>
      </c>
      <c r="C12" s="131">
        <v>4548069226</v>
      </c>
      <c r="D12" s="131">
        <v>7585495899</v>
      </c>
      <c r="E12" s="131">
        <v>6932190667</v>
      </c>
      <c r="F12" s="131"/>
      <c r="G12" s="131">
        <f t="shared" si="0"/>
        <v>13079488337</v>
      </c>
      <c r="H12" s="131">
        <f t="shared" si="1"/>
        <v>11480259893</v>
      </c>
      <c r="I12" s="131"/>
      <c r="J12" s="131">
        <v>1325051340</v>
      </c>
      <c r="K12" s="131">
        <v>1301984395</v>
      </c>
      <c r="L12" s="131">
        <v>247044206</v>
      </c>
      <c r="M12" s="131">
        <v>237971359</v>
      </c>
      <c r="N12" s="131">
        <v>110917029</v>
      </c>
      <c r="O12" s="131">
        <v>107114719</v>
      </c>
      <c r="P12" s="131">
        <v>158483038</v>
      </c>
      <c r="Q12" s="131">
        <v>152344991</v>
      </c>
      <c r="R12" s="131">
        <v>1213124</v>
      </c>
      <c r="S12" s="41">
        <v>1208672</v>
      </c>
      <c r="T12" s="131">
        <v>47505786</v>
      </c>
      <c r="U12" s="41">
        <v>45133220</v>
      </c>
      <c r="V12" s="131">
        <v>0</v>
      </c>
      <c r="W12" s="41">
        <v>0</v>
      </c>
      <c r="X12" s="131">
        <v>32945472</v>
      </c>
      <c r="Y12" s="41">
        <v>28676145</v>
      </c>
      <c r="AA12" s="43">
        <v>15002650077</v>
      </c>
      <c r="AB12" s="41">
        <v>13354696247</v>
      </c>
    </row>
    <row r="13" spans="1:28" x14ac:dyDescent="0.25">
      <c r="A13" s="14" t="s">
        <v>10</v>
      </c>
      <c r="B13" s="131">
        <v>3052298917</v>
      </c>
      <c r="C13" s="131">
        <v>2398974251</v>
      </c>
      <c r="D13" s="131">
        <v>2611620831</v>
      </c>
      <c r="E13" s="131">
        <v>2524710848</v>
      </c>
      <c r="F13" s="131"/>
      <c r="G13" s="131">
        <f t="shared" si="0"/>
        <v>5663919748</v>
      </c>
      <c r="H13" s="131">
        <f t="shared" si="1"/>
        <v>4923685099</v>
      </c>
      <c r="I13" s="131"/>
      <c r="J13" s="131">
        <v>1072684225</v>
      </c>
      <c r="K13" s="131">
        <v>1062869071</v>
      </c>
      <c r="L13" s="131">
        <v>105241668</v>
      </c>
      <c r="M13" s="131">
        <v>105084686</v>
      </c>
      <c r="N13" s="131">
        <v>97954594</v>
      </c>
      <c r="O13" s="131">
        <v>89881587</v>
      </c>
      <c r="P13" s="131">
        <v>166530231</v>
      </c>
      <c r="Q13" s="131">
        <v>163816760</v>
      </c>
      <c r="R13" s="131">
        <v>13050</v>
      </c>
      <c r="S13" s="41">
        <v>13030</v>
      </c>
      <c r="T13" s="131">
        <v>343212307</v>
      </c>
      <c r="U13" s="41">
        <v>333413509</v>
      </c>
      <c r="V13" s="131">
        <v>0</v>
      </c>
      <c r="W13" s="41">
        <v>0</v>
      </c>
      <c r="X13" s="131">
        <v>49506310</v>
      </c>
      <c r="Y13" s="41">
        <v>48657981</v>
      </c>
      <c r="AA13" s="43">
        <v>7499166897</v>
      </c>
      <c r="AB13" s="41">
        <v>6727422672</v>
      </c>
    </row>
    <row r="14" spans="1:28" x14ac:dyDescent="0.25">
      <c r="A14" s="14" t="s">
        <v>11</v>
      </c>
      <c r="B14" s="131">
        <v>5117020448</v>
      </c>
      <c r="C14" s="131">
        <v>4033122575</v>
      </c>
      <c r="D14" s="131">
        <v>2892818641</v>
      </c>
      <c r="E14" s="131">
        <v>2830330245</v>
      </c>
      <c r="F14" s="131"/>
      <c r="G14" s="131">
        <f t="shared" si="0"/>
        <v>8009839089</v>
      </c>
      <c r="H14" s="131">
        <f t="shared" si="1"/>
        <v>6863452820</v>
      </c>
      <c r="I14" s="131"/>
      <c r="J14" s="131">
        <v>1235477051</v>
      </c>
      <c r="K14" s="131">
        <v>1228509676</v>
      </c>
      <c r="L14" s="131">
        <v>195359727</v>
      </c>
      <c r="M14" s="131">
        <v>194681389</v>
      </c>
      <c r="N14" s="131">
        <v>96032596</v>
      </c>
      <c r="O14" s="131">
        <v>87411993</v>
      </c>
      <c r="P14" s="131">
        <v>110812731</v>
      </c>
      <c r="Q14" s="131">
        <v>110529585</v>
      </c>
      <c r="R14" s="131">
        <v>376200</v>
      </c>
      <c r="S14" s="41">
        <v>376200</v>
      </c>
      <c r="T14" s="131">
        <v>17000981</v>
      </c>
      <c r="U14" s="41">
        <v>16623578</v>
      </c>
      <c r="V14" s="131">
        <v>9877155</v>
      </c>
      <c r="W14" s="41">
        <v>9877155</v>
      </c>
      <c r="X14" s="131">
        <v>49406000</v>
      </c>
      <c r="Y14" s="41">
        <v>45790421</v>
      </c>
      <c r="AA14" s="43">
        <v>9724785431</v>
      </c>
      <c r="AB14" s="41">
        <v>8557856602</v>
      </c>
    </row>
    <row r="15" spans="1:28" x14ac:dyDescent="0.25">
      <c r="A15" s="14" t="s">
        <v>12</v>
      </c>
      <c r="B15" s="131">
        <v>28241399347</v>
      </c>
      <c r="C15" s="131">
        <v>26191850828</v>
      </c>
      <c r="D15" s="131">
        <v>45675009722</v>
      </c>
      <c r="E15" s="131">
        <v>42651374539</v>
      </c>
      <c r="F15" s="131"/>
      <c r="G15" s="131">
        <f t="shared" si="0"/>
        <v>73916409069</v>
      </c>
      <c r="H15" s="131">
        <f t="shared" si="1"/>
        <v>68843225367</v>
      </c>
      <c r="I15" s="131"/>
      <c r="J15" s="131">
        <v>4836923974</v>
      </c>
      <c r="K15" s="131">
        <v>4678345059</v>
      </c>
      <c r="L15" s="131">
        <v>819987708</v>
      </c>
      <c r="M15" s="131">
        <v>763215673</v>
      </c>
      <c r="N15" s="131">
        <v>290213668</v>
      </c>
      <c r="O15" s="131">
        <v>281999721</v>
      </c>
      <c r="P15" s="131">
        <v>302028322</v>
      </c>
      <c r="Q15" s="131">
        <v>236964697</v>
      </c>
      <c r="R15" s="131">
        <v>156474717</v>
      </c>
      <c r="S15" s="41">
        <v>2957918</v>
      </c>
      <c r="T15" s="131">
        <v>52663286</v>
      </c>
      <c r="U15" s="41">
        <v>47770853</v>
      </c>
      <c r="V15" s="131">
        <v>0</v>
      </c>
      <c r="W15" s="41">
        <v>0</v>
      </c>
      <c r="X15" s="131">
        <v>390627377</v>
      </c>
      <c r="Y15" s="41">
        <v>344782593</v>
      </c>
      <c r="AA15" s="43">
        <v>80827479979</v>
      </c>
      <c r="AB15" s="41">
        <v>75211251839</v>
      </c>
    </row>
    <row r="16" spans="1:28" x14ac:dyDescent="0.25">
      <c r="A16" s="14" t="s">
        <v>13</v>
      </c>
      <c r="B16" s="131">
        <v>820783274</v>
      </c>
      <c r="C16" s="131">
        <v>609193739</v>
      </c>
      <c r="D16" s="131">
        <v>638777923</v>
      </c>
      <c r="E16" s="131">
        <v>619632938</v>
      </c>
      <c r="F16" s="131"/>
      <c r="G16" s="131">
        <f t="shared" si="0"/>
        <v>1459561197</v>
      </c>
      <c r="H16" s="131">
        <f t="shared" si="1"/>
        <v>1228826677</v>
      </c>
      <c r="I16" s="131"/>
      <c r="J16" s="131">
        <v>426710808</v>
      </c>
      <c r="K16" s="131">
        <v>423656542</v>
      </c>
      <c r="L16" s="131">
        <v>146177952</v>
      </c>
      <c r="M16" s="131">
        <v>89746785</v>
      </c>
      <c r="N16" s="131">
        <v>220710068</v>
      </c>
      <c r="O16" s="131">
        <v>190711826</v>
      </c>
      <c r="P16" s="131">
        <v>53093364</v>
      </c>
      <c r="Q16" s="131">
        <v>53082548</v>
      </c>
      <c r="R16" s="131">
        <v>0</v>
      </c>
      <c r="S16" s="41">
        <v>0</v>
      </c>
      <c r="T16" s="131">
        <v>8088287</v>
      </c>
      <c r="U16" s="41">
        <v>8037979</v>
      </c>
      <c r="V16" s="131">
        <v>11898600</v>
      </c>
      <c r="W16" s="41">
        <v>11898600</v>
      </c>
      <c r="X16" s="131">
        <v>24610665</v>
      </c>
      <c r="Y16" s="41">
        <v>24449616</v>
      </c>
      <c r="AA16" s="43">
        <v>2358907426</v>
      </c>
      <c r="AB16" s="41">
        <v>2038401801</v>
      </c>
    </row>
    <row r="17" spans="1:28" x14ac:dyDescent="0.25">
      <c r="A17" s="14" t="s">
        <v>85</v>
      </c>
      <c r="B17" s="131">
        <v>70821020024</v>
      </c>
      <c r="C17" s="131">
        <v>60287883696</v>
      </c>
      <c r="D17" s="131">
        <v>123968886308</v>
      </c>
      <c r="E17" s="131">
        <v>109393297436</v>
      </c>
      <c r="F17" s="131"/>
      <c r="G17" s="131">
        <f t="shared" si="0"/>
        <v>194789906332</v>
      </c>
      <c r="H17" s="131">
        <f t="shared" si="1"/>
        <v>169681181132</v>
      </c>
      <c r="I17" s="131"/>
      <c r="J17" s="131">
        <v>54862739441</v>
      </c>
      <c r="K17" s="131">
        <v>47538532482</v>
      </c>
      <c r="L17" s="131">
        <v>16310890156</v>
      </c>
      <c r="M17" s="131">
        <v>14700661115</v>
      </c>
      <c r="N17" s="131">
        <v>896210859</v>
      </c>
      <c r="O17" s="131">
        <v>820357645</v>
      </c>
      <c r="P17" s="131">
        <v>1359925147</v>
      </c>
      <c r="Q17" s="131">
        <v>1249697200</v>
      </c>
      <c r="R17" s="131">
        <v>154682262</v>
      </c>
      <c r="S17" s="41">
        <v>56465861</v>
      </c>
      <c r="T17" s="131">
        <v>1221180165</v>
      </c>
      <c r="U17" s="41">
        <v>1062273488</v>
      </c>
      <c r="V17" s="131">
        <v>81252535</v>
      </c>
      <c r="W17" s="41">
        <v>81252535</v>
      </c>
      <c r="X17" s="131">
        <v>768461224</v>
      </c>
      <c r="Y17" s="41">
        <v>578378455</v>
      </c>
      <c r="AA17" s="43">
        <v>270526410125</v>
      </c>
      <c r="AB17" s="41">
        <v>235849849857</v>
      </c>
    </row>
    <row r="18" spans="1:28" x14ac:dyDescent="0.25">
      <c r="A18" s="14" t="s">
        <v>14</v>
      </c>
      <c r="B18" s="131">
        <v>255813025</v>
      </c>
      <c r="C18" s="131">
        <v>186319332</v>
      </c>
      <c r="D18" s="131">
        <v>311859250</v>
      </c>
      <c r="E18" s="131">
        <v>299447241</v>
      </c>
      <c r="F18" s="131"/>
      <c r="G18" s="131">
        <f t="shared" si="0"/>
        <v>567672275</v>
      </c>
      <c r="H18" s="131">
        <f t="shared" si="1"/>
        <v>485766573</v>
      </c>
      <c r="I18" s="131"/>
      <c r="J18" s="131">
        <v>147985978</v>
      </c>
      <c r="K18" s="131">
        <v>147695610</v>
      </c>
      <c r="L18" s="131">
        <v>84456768</v>
      </c>
      <c r="M18" s="131">
        <v>84427684</v>
      </c>
      <c r="N18" s="131">
        <v>320184286</v>
      </c>
      <c r="O18" s="131">
        <v>305777165</v>
      </c>
      <c r="P18" s="131">
        <v>6129049</v>
      </c>
      <c r="Q18" s="131">
        <v>6129049</v>
      </c>
      <c r="R18" s="131">
        <v>139100</v>
      </c>
      <c r="S18" s="41">
        <v>139100</v>
      </c>
      <c r="T18" s="131">
        <v>19604737</v>
      </c>
      <c r="U18" s="41">
        <v>19603994</v>
      </c>
      <c r="V18" s="131">
        <v>3115024</v>
      </c>
      <c r="W18" s="41">
        <v>3115024</v>
      </c>
      <c r="X18" s="131">
        <v>23814953</v>
      </c>
      <c r="Y18" s="41">
        <v>23658759</v>
      </c>
      <c r="AA18" s="43">
        <v>1173102170</v>
      </c>
      <c r="AB18" s="41">
        <v>1076312958</v>
      </c>
    </row>
    <row r="19" spans="1:28" x14ac:dyDescent="0.25">
      <c r="A19" s="14" t="s">
        <v>15</v>
      </c>
      <c r="B19" s="131">
        <v>80479741</v>
      </c>
      <c r="C19" s="131">
        <v>62826039</v>
      </c>
      <c r="D19" s="131">
        <v>253655659</v>
      </c>
      <c r="E19" s="131">
        <v>251511424</v>
      </c>
      <c r="F19" s="131"/>
      <c r="G19" s="131">
        <f t="shared" si="0"/>
        <v>334135400</v>
      </c>
      <c r="H19" s="131">
        <f t="shared" si="1"/>
        <v>314337463</v>
      </c>
      <c r="I19" s="131"/>
      <c r="J19" s="131">
        <v>35803405</v>
      </c>
      <c r="K19" s="131">
        <v>35663547</v>
      </c>
      <c r="L19" s="131">
        <v>9651100</v>
      </c>
      <c r="M19" s="131">
        <v>9651100</v>
      </c>
      <c r="N19" s="131">
        <v>80326000</v>
      </c>
      <c r="O19" s="131">
        <v>74653095</v>
      </c>
      <c r="P19" s="131">
        <v>2749038</v>
      </c>
      <c r="Q19" s="131">
        <v>2749038</v>
      </c>
      <c r="R19" s="131">
        <v>406000</v>
      </c>
      <c r="S19" s="41">
        <v>406000</v>
      </c>
      <c r="T19" s="131">
        <v>770900</v>
      </c>
      <c r="U19" s="41">
        <v>769198</v>
      </c>
      <c r="V19" s="131">
        <v>0</v>
      </c>
      <c r="W19" s="41">
        <v>0</v>
      </c>
      <c r="X19" s="131">
        <v>855800</v>
      </c>
      <c r="Y19" s="41">
        <v>855800</v>
      </c>
      <c r="AA19" s="43">
        <v>464700843</v>
      </c>
      <c r="AB19" s="41">
        <v>439088441</v>
      </c>
    </row>
    <row r="20" spans="1:28" x14ac:dyDescent="0.25">
      <c r="A20" s="14" t="s">
        <v>16</v>
      </c>
      <c r="B20" s="131">
        <v>20745989125</v>
      </c>
      <c r="C20" s="131">
        <v>17015185294</v>
      </c>
      <c r="D20" s="131">
        <v>17887479330</v>
      </c>
      <c r="E20" s="131">
        <v>17294155157</v>
      </c>
      <c r="F20" s="131"/>
      <c r="G20" s="131">
        <f t="shared" si="0"/>
        <v>38633468455</v>
      </c>
      <c r="H20" s="131">
        <f t="shared" si="1"/>
        <v>34309340451</v>
      </c>
      <c r="I20" s="131"/>
      <c r="J20" s="131">
        <v>11713963484</v>
      </c>
      <c r="K20" s="131">
        <v>11123088259</v>
      </c>
      <c r="L20" s="131">
        <v>4155086130</v>
      </c>
      <c r="M20" s="131">
        <v>4047410251</v>
      </c>
      <c r="N20" s="131">
        <v>166198105</v>
      </c>
      <c r="O20" s="131">
        <v>157231739</v>
      </c>
      <c r="P20" s="131">
        <v>300745868</v>
      </c>
      <c r="Q20" s="131">
        <v>295764900</v>
      </c>
      <c r="R20" s="131">
        <v>3728466</v>
      </c>
      <c r="S20" s="41">
        <v>3726927</v>
      </c>
      <c r="T20" s="131">
        <v>126088108</v>
      </c>
      <c r="U20" s="41">
        <v>110501348</v>
      </c>
      <c r="V20" s="131">
        <v>0</v>
      </c>
      <c r="W20" s="41">
        <v>0</v>
      </c>
      <c r="X20" s="131">
        <v>51295576</v>
      </c>
      <c r="Y20" s="41">
        <v>45114993</v>
      </c>
      <c r="AA20" s="43">
        <v>55150574940</v>
      </c>
      <c r="AB20" s="41">
        <v>50092435942</v>
      </c>
    </row>
    <row r="21" spans="1:28" x14ac:dyDescent="0.25">
      <c r="A21" s="14" t="s">
        <v>17</v>
      </c>
      <c r="B21" s="131">
        <v>5517464249</v>
      </c>
      <c r="C21" s="131">
        <v>4221405493</v>
      </c>
      <c r="D21" s="131">
        <v>6146950244</v>
      </c>
      <c r="E21" s="131">
        <v>6029784981</v>
      </c>
      <c r="F21" s="131"/>
      <c r="G21" s="131">
        <f t="shared" si="0"/>
        <v>11664414493</v>
      </c>
      <c r="H21" s="131">
        <f t="shared" si="1"/>
        <v>10251190474</v>
      </c>
      <c r="I21" s="131"/>
      <c r="J21" s="131">
        <v>2561741039</v>
      </c>
      <c r="K21" s="131">
        <v>2461737695</v>
      </c>
      <c r="L21" s="131">
        <v>423568889</v>
      </c>
      <c r="M21" s="131">
        <v>416930657</v>
      </c>
      <c r="N21" s="131">
        <v>98910397</v>
      </c>
      <c r="O21" s="131">
        <v>83798108</v>
      </c>
      <c r="P21" s="131">
        <v>142053002</v>
      </c>
      <c r="Q21" s="131">
        <v>141414397</v>
      </c>
      <c r="R21" s="131">
        <v>1958767</v>
      </c>
      <c r="S21" s="41">
        <v>1950349</v>
      </c>
      <c r="T21" s="131">
        <v>93897508</v>
      </c>
      <c r="U21" s="41">
        <v>91596306</v>
      </c>
      <c r="V21" s="131">
        <v>17225516</v>
      </c>
      <c r="W21" s="41">
        <v>17043443</v>
      </c>
      <c r="X21" s="131">
        <v>40666151</v>
      </c>
      <c r="Y21" s="41">
        <v>39767057</v>
      </c>
      <c r="AA21" s="43">
        <v>15044436416</v>
      </c>
      <c r="AB21" s="41">
        <v>13505436558</v>
      </c>
    </row>
    <row r="22" spans="1:28" x14ac:dyDescent="0.25">
      <c r="A22" s="14" t="s">
        <v>18</v>
      </c>
      <c r="B22" s="131">
        <v>3543520254</v>
      </c>
      <c r="C22" s="131">
        <v>2730566105</v>
      </c>
      <c r="D22" s="131">
        <v>3612009071</v>
      </c>
      <c r="E22" s="131">
        <v>3464676007</v>
      </c>
      <c r="F22" s="131"/>
      <c r="G22" s="131">
        <f t="shared" si="0"/>
        <v>7155529325</v>
      </c>
      <c r="H22" s="131">
        <f t="shared" si="1"/>
        <v>6195242112</v>
      </c>
      <c r="I22" s="131"/>
      <c r="J22" s="131">
        <v>640199276</v>
      </c>
      <c r="K22" s="131">
        <v>621974764</v>
      </c>
      <c r="L22" s="131">
        <v>81985614</v>
      </c>
      <c r="M22" s="131">
        <v>78146122</v>
      </c>
      <c r="N22" s="131">
        <v>59333446</v>
      </c>
      <c r="O22" s="131">
        <v>55868900</v>
      </c>
      <c r="P22" s="131">
        <v>33515198</v>
      </c>
      <c r="Q22" s="131">
        <v>33302371</v>
      </c>
      <c r="R22" s="131">
        <v>5253075</v>
      </c>
      <c r="S22" s="41">
        <v>5253075</v>
      </c>
      <c r="T22" s="131">
        <v>6653844</v>
      </c>
      <c r="U22" s="41">
        <v>6510100</v>
      </c>
      <c r="V22" s="131">
        <v>17756933</v>
      </c>
      <c r="W22" s="41">
        <v>17756933</v>
      </c>
      <c r="X22" s="131">
        <v>17805463</v>
      </c>
      <c r="Y22" s="41">
        <v>17138653</v>
      </c>
      <c r="AA22" s="43">
        <v>8018306759</v>
      </c>
      <c r="AB22" s="41">
        <v>7031468114</v>
      </c>
    </row>
    <row r="23" spans="1:28" x14ac:dyDescent="0.25">
      <c r="A23" s="14" t="s">
        <v>19</v>
      </c>
      <c r="B23" s="131">
        <v>278919145</v>
      </c>
      <c r="C23" s="131">
        <v>232088210</v>
      </c>
      <c r="D23" s="131">
        <v>1426230380</v>
      </c>
      <c r="E23" s="131">
        <v>1354748992</v>
      </c>
      <c r="F23" s="131"/>
      <c r="G23" s="131">
        <f t="shared" si="0"/>
        <v>1705149525</v>
      </c>
      <c r="H23" s="131">
        <f t="shared" si="1"/>
        <v>1586837202</v>
      </c>
      <c r="I23" s="131"/>
      <c r="J23" s="131">
        <v>86612227</v>
      </c>
      <c r="K23" s="131">
        <v>81558169</v>
      </c>
      <c r="L23" s="131">
        <v>13795233</v>
      </c>
      <c r="M23" s="131">
        <v>13201437</v>
      </c>
      <c r="N23" s="131">
        <v>3952058</v>
      </c>
      <c r="O23" s="131">
        <v>3951503</v>
      </c>
      <c r="P23" s="131">
        <v>7176501</v>
      </c>
      <c r="Q23" s="131">
        <v>7176501</v>
      </c>
      <c r="R23" s="131">
        <v>2950</v>
      </c>
      <c r="S23" s="41">
        <v>2950</v>
      </c>
      <c r="T23" s="131">
        <v>2128044</v>
      </c>
      <c r="U23" s="41">
        <v>2103044</v>
      </c>
      <c r="V23" s="131">
        <v>55648</v>
      </c>
      <c r="W23" s="41">
        <v>55648</v>
      </c>
      <c r="X23" s="131">
        <v>5849602</v>
      </c>
      <c r="Y23" s="41">
        <v>5439244</v>
      </c>
      <c r="AA23" s="43">
        <v>1824730188</v>
      </c>
      <c r="AB23" s="41">
        <v>1700332430</v>
      </c>
    </row>
    <row r="24" spans="1:28" x14ac:dyDescent="0.25">
      <c r="A24" s="14" t="s">
        <v>20</v>
      </c>
      <c r="B24" s="131">
        <v>474832789</v>
      </c>
      <c r="C24" s="131">
        <v>364190300</v>
      </c>
      <c r="D24" s="131">
        <v>338802928</v>
      </c>
      <c r="E24" s="131">
        <v>329624023</v>
      </c>
      <c r="F24" s="131"/>
      <c r="G24" s="131">
        <f t="shared" si="0"/>
        <v>813635717</v>
      </c>
      <c r="H24" s="131">
        <f t="shared" si="1"/>
        <v>693814323</v>
      </c>
      <c r="I24" s="131"/>
      <c r="J24" s="131">
        <v>113690879</v>
      </c>
      <c r="K24" s="131">
        <v>111552856</v>
      </c>
      <c r="L24" s="131">
        <v>55692920</v>
      </c>
      <c r="M24" s="131">
        <v>55536460</v>
      </c>
      <c r="N24" s="131">
        <v>162348792</v>
      </c>
      <c r="O24" s="131">
        <v>147683040</v>
      </c>
      <c r="P24" s="131">
        <v>5702768</v>
      </c>
      <c r="Q24" s="131">
        <v>5702768</v>
      </c>
      <c r="R24" s="131">
        <v>638930</v>
      </c>
      <c r="S24" s="41">
        <v>638930</v>
      </c>
      <c r="T24" s="131">
        <v>5054043</v>
      </c>
      <c r="U24" s="41">
        <v>3992096</v>
      </c>
      <c r="V24" s="131">
        <v>11185965</v>
      </c>
      <c r="W24" s="131">
        <v>11185965</v>
      </c>
      <c r="X24" s="131">
        <v>16744089</v>
      </c>
      <c r="Y24" s="41">
        <v>16172932</v>
      </c>
      <c r="AA24" s="43">
        <v>1184795265</v>
      </c>
      <c r="AB24" s="41">
        <v>1046355532</v>
      </c>
    </row>
    <row r="25" spans="1:28" x14ac:dyDescent="0.25">
      <c r="A25" s="14" t="s">
        <v>21</v>
      </c>
      <c r="B25" s="131">
        <v>166667198</v>
      </c>
      <c r="C25" s="131">
        <v>122339454</v>
      </c>
      <c r="D25" s="131">
        <v>157197163</v>
      </c>
      <c r="E25" s="131">
        <v>152721379</v>
      </c>
      <c r="F25" s="131"/>
      <c r="G25" s="131">
        <f t="shared" si="0"/>
        <v>323864361</v>
      </c>
      <c r="H25" s="131">
        <f t="shared" si="1"/>
        <v>275060833</v>
      </c>
      <c r="I25" s="131"/>
      <c r="J25" s="131">
        <v>29775729</v>
      </c>
      <c r="K25" s="131">
        <v>29628050</v>
      </c>
      <c r="L25" s="131">
        <v>13078241</v>
      </c>
      <c r="M25" s="131">
        <v>13010857</v>
      </c>
      <c r="N25" s="131">
        <v>142178626</v>
      </c>
      <c r="O25" s="131">
        <v>125169035</v>
      </c>
      <c r="P25" s="131">
        <v>4475567</v>
      </c>
      <c r="Q25" s="131">
        <v>4367972</v>
      </c>
      <c r="R25" s="131">
        <v>0</v>
      </c>
      <c r="S25" s="41">
        <v>0</v>
      </c>
      <c r="T25" s="131">
        <v>3305975</v>
      </c>
      <c r="U25" s="41">
        <v>3282853</v>
      </c>
      <c r="V25" s="131">
        <v>0</v>
      </c>
      <c r="W25" s="41">
        <v>0</v>
      </c>
      <c r="X25" s="131">
        <v>10870822</v>
      </c>
      <c r="Y25" s="41">
        <v>10831007</v>
      </c>
      <c r="AA25" s="43">
        <v>527550325</v>
      </c>
      <c r="AB25" s="41">
        <v>461351577</v>
      </c>
    </row>
    <row r="26" spans="1:28" x14ac:dyDescent="0.25">
      <c r="A26" s="14" t="s">
        <v>22</v>
      </c>
      <c r="B26" s="131">
        <v>93067584</v>
      </c>
      <c r="C26" s="131">
        <v>68525629</v>
      </c>
      <c r="D26" s="131">
        <v>161589204</v>
      </c>
      <c r="E26" s="131">
        <v>157862397</v>
      </c>
      <c r="F26" s="131"/>
      <c r="G26" s="131">
        <f t="shared" si="0"/>
        <v>254656788</v>
      </c>
      <c r="H26" s="131">
        <f t="shared" si="1"/>
        <v>226388026</v>
      </c>
      <c r="I26" s="131"/>
      <c r="J26" s="131">
        <v>37527691</v>
      </c>
      <c r="K26" s="131">
        <v>37121055</v>
      </c>
      <c r="L26" s="131">
        <v>10587836</v>
      </c>
      <c r="M26" s="131">
        <v>10477727</v>
      </c>
      <c r="N26" s="131">
        <v>180050486</v>
      </c>
      <c r="O26" s="131">
        <v>174600301</v>
      </c>
      <c r="P26" s="131">
        <v>65370</v>
      </c>
      <c r="Q26" s="131">
        <v>65370</v>
      </c>
      <c r="R26" s="131">
        <v>26429</v>
      </c>
      <c r="S26" s="41">
        <v>26429</v>
      </c>
      <c r="T26" s="131">
        <v>14654479</v>
      </c>
      <c r="U26" s="41">
        <v>14654479</v>
      </c>
      <c r="V26" s="131">
        <v>16378908</v>
      </c>
      <c r="W26" s="41">
        <v>16378908</v>
      </c>
      <c r="X26" s="131">
        <v>5103972</v>
      </c>
      <c r="Y26" s="41">
        <v>5057007</v>
      </c>
      <c r="AA26" s="43">
        <v>519051959</v>
      </c>
      <c r="AB26" s="41">
        <v>484769302</v>
      </c>
    </row>
    <row r="27" spans="1:28" x14ac:dyDescent="0.25">
      <c r="A27" s="14" t="s">
        <v>23</v>
      </c>
      <c r="B27" s="131">
        <v>261164606</v>
      </c>
      <c r="C27" s="131">
        <v>210526107</v>
      </c>
      <c r="D27" s="131">
        <v>1038411869</v>
      </c>
      <c r="E27" s="131">
        <v>977277135</v>
      </c>
      <c r="F27" s="131"/>
      <c r="G27" s="131">
        <f t="shared" si="0"/>
        <v>1299576475</v>
      </c>
      <c r="H27" s="131">
        <f t="shared" si="1"/>
        <v>1187803242</v>
      </c>
      <c r="I27" s="131"/>
      <c r="J27" s="131">
        <v>75988964</v>
      </c>
      <c r="K27" s="131">
        <v>74198211</v>
      </c>
      <c r="L27" s="131">
        <v>34096772</v>
      </c>
      <c r="M27" s="131">
        <v>34061841</v>
      </c>
      <c r="N27" s="131">
        <v>66880341</v>
      </c>
      <c r="O27" s="131">
        <v>66353522</v>
      </c>
      <c r="P27" s="131">
        <v>4594337</v>
      </c>
      <c r="Q27" s="131">
        <v>4594337</v>
      </c>
      <c r="R27" s="131">
        <v>2753349</v>
      </c>
      <c r="S27" s="41">
        <v>2753349</v>
      </c>
      <c r="T27" s="131">
        <v>7039884</v>
      </c>
      <c r="U27" s="41">
        <v>6792993</v>
      </c>
      <c r="V27" s="131">
        <v>388094</v>
      </c>
      <c r="W27" s="41">
        <v>388094</v>
      </c>
      <c r="X27" s="131">
        <v>18920604</v>
      </c>
      <c r="Y27" s="41">
        <v>18603065</v>
      </c>
      <c r="AA27" s="43">
        <v>1510238821</v>
      </c>
      <c r="AB27" s="41">
        <v>1395548655</v>
      </c>
    </row>
    <row r="28" spans="1:28" x14ac:dyDescent="0.25">
      <c r="A28" s="14" t="s">
        <v>24</v>
      </c>
      <c r="B28" s="131">
        <v>70554739</v>
      </c>
      <c r="C28" s="131">
        <v>48993032</v>
      </c>
      <c r="D28" s="131">
        <v>95131693</v>
      </c>
      <c r="E28" s="131">
        <v>94648835</v>
      </c>
      <c r="F28" s="131"/>
      <c r="G28" s="131">
        <f t="shared" si="0"/>
        <v>165686432</v>
      </c>
      <c r="H28" s="131">
        <f t="shared" si="1"/>
        <v>143641867</v>
      </c>
      <c r="I28" s="131"/>
      <c r="J28" s="131">
        <v>33332672</v>
      </c>
      <c r="K28" s="131">
        <v>33254129</v>
      </c>
      <c r="L28" s="131">
        <v>72394417</v>
      </c>
      <c r="M28" s="131">
        <v>68783789</v>
      </c>
      <c r="N28" s="131">
        <v>96866877</v>
      </c>
      <c r="O28" s="131">
        <v>90230679</v>
      </c>
      <c r="P28" s="131">
        <v>501304</v>
      </c>
      <c r="Q28" s="131">
        <v>501304</v>
      </c>
      <c r="R28" s="131">
        <v>15085</v>
      </c>
      <c r="S28" s="41">
        <v>15085</v>
      </c>
      <c r="T28" s="131">
        <v>2106632</v>
      </c>
      <c r="U28" s="41">
        <v>2094422</v>
      </c>
      <c r="V28" s="131">
        <v>16155402</v>
      </c>
      <c r="W28" s="41">
        <v>16155402</v>
      </c>
      <c r="X28" s="131">
        <v>7099678</v>
      </c>
      <c r="Y28" s="41">
        <v>7004355</v>
      </c>
      <c r="AA28" s="43">
        <v>394158499</v>
      </c>
      <c r="AB28" s="41">
        <v>361681032</v>
      </c>
    </row>
    <row r="29" spans="1:28" x14ac:dyDescent="0.25">
      <c r="A29" s="14" t="s">
        <v>25</v>
      </c>
      <c r="B29" s="131">
        <v>149517939</v>
      </c>
      <c r="C29" s="131">
        <v>107351421</v>
      </c>
      <c r="D29" s="131">
        <v>165229424</v>
      </c>
      <c r="E29" s="131">
        <v>160590871</v>
      </c>
      <c r="F29" s="131"/>
      <c r="G29" s="131">
        <f t="shared" si="0"/>
        <v>314747363</v>
      </c>
      <c r="H29" s="131">
        <f t="shared" si="1"/>
        <v>267942292</v>
      </c>
      <c r="I29" s="131"/>
      <c r="J29" s="131">
        <v>95276404</v>
      </c>
      <c r="K29" s="131">
        <v>94424122</v>
      </c>
      <c r="L29" s="131">
        <v>24907845</v>
      </c>
      <c r="M29" s="131">
        <v>24546256</v>
      </c>
      <c r="N29" s="131">
        <v>264321506</v>
      </c>
      <c r="O29" s="131">
        <v>248704950</v>
      </c>
      <c r="P29" s="131">
        <v>8632768</v>
      </c>
      <c r="Q29" s="131">
        <v>8594963</v>
      </c>
      <c r="R29" s="131">
        <v>4073332</v>
      </c>
      <c r="S29" s="41">
        <v>3796173</v>
      </c>
      <c r="T29" s="131">
        <v>100324829</v>
      </c>
      <c r="U29" s="41">
        <v>99958164</v>
      </c>
      <c r="V29" s="131">
        <v>4935156</v>
      </c>
      <c r="W29" s="41">
        <v>4935156</v>
      </c>
      <c r="X29" s="131">
        <v>20294865</v>
      </c>
      <c r="Y29" s="41">
        <v>20195535</v>
      </c>
      <c r="AA29" s="43">
        <v>837784211</v>
      </c>
      <c r="AB29" s="41">
        <v>773367754</v>
      </c>
    </row>
    <row r="30" spans="1:28" x14ac:dyDescent="0.25">
      <c r="A30" s="14" t="s">
        <v>26</v>
      </c>
      <c r="B30" s="131">
        <v>293546331</v>
      </c>
      <c r="C30" s="131">
        <v>218068921</v>
      </c>
      <c r="D30" s="131">
        <v>406733040</v>
      </c>
      <c r="E30" s="131">
        <v>395165800</v>
      </c>
      <c r="F30" s="131"/>
      <c r="G30" s="131">
        <f t="shared" si="0"/>
        <v>700279371</v>
      </c>
      <c r="H30" s="131">
        <f t="shared" si="1"/>
        <v>613234721</v>
      </c>
      <c r="I30" s="131"/>
      <c r="J30" s="131">
        <v>166393526</v>
      </c>
      <c r="K30" s="131">
        <v>164540220</v>
      </c>
      <c r="L30" s="131">
        <v>87691080</v>
      </c>
      <c r="M30" s="131">
        <v>85644100</v>
      </c>
      <c r="N30" s="131">
        <v>421967285</v>
      </c>
      <c r="O30" s="131">
        <v>417125255</v>
      </c>
      <c r="P30" s="131">
        <v>1898085</v>
      </c>
      <c r="Q30" s="131">
        <v>1898082</v>
      </c>
      <c r="R30" s="131">
        <v>0</v>
      </c>
      <c r="S30" s="41">
        <v>0</v>
      </c>
      <c r="T30" s="131">
        <v>38548360</v>
      </c>
      <c r="U30" s="41">
        <v>38427580</v>
      </c>
      <c r="V30" s="131">
        <v>0</v>
      </c>
      <c r="W30" s="41">
        <v>0</v>
      </c>
      <c r="X30" s="131">
        <v>9968350</v>
      </c>
      <c r="Y30" s="41">
        <v>9930740</v>
      </c>
      <c r="AA30" s="43">
        <v>1426746954</v>
      </c>
      <c r="AB30" s="41">
        <v>1330802066</v>
      </c>
    </row>
    <row r="31" spans="1:28" x14ac:dyDescent="0.25">
      <c r="A31" s="14" t="s">
        <v>27</v>
      </c>
      <c r="B31" s="131">
        <v>3194947234</v>
      </c>
      <c r="C31" s="131">
        <v>2216892827</v>
      </c>
      <c r="D31" s="131">
        <v>2518969246</v>
      </c>
      <c r="E31" s="131">
        <v>2497316963</v>
      </c>
      <c r="F31" s="131"/>
      <c r="G31" s="131">
        <f t="shared" si="0"/>
        <v>5713916480</v>
      </c>
      <c r="H31" s="131">
        <f t="shared" si="1"/>
        <v>4714209790</v>
      </c>
      <c r="I31" s="131"/>
      <c r="J31" s="131">
        <v>1162007582</v>
      </c>
      <c r="K31" s="131">
        <v>1152759508</v>
      </c>
      <c r="L31" s="131">
        <v>225046342</v>
      </c>
      <c r="M31" s="131">
        <v>223481838</v>
      </c>
      <c r="N31" s="131">
        <v>152425818</v>
      </c>
      <c r="O31" s="131">
        <v>137927648</v>
      </c>
      <c r="P31" s="131">
        <v>152488439</v>
      </c>
      <c r="Q31" s="131">
        <v>152097866</v>
      </c>
      <c r="R31" s="131">
        <v>4</v>
      </c>
      <c r="S31" s="41">
        <v>0</v>
      </c>
      <c r="T31" s="131">
        <v>26295091</v>
      </c>
      <c r="U31" s="41">
        <v>26237965</v>
      </c>
      <c r="V31" s="131">
        <v>0</v>
      </c>
      <c r="W31" s="41">
        <v>0</v>
      </c>
      <c r="X31" s="131">
        <v>91827362</v>
      </c>
      <c r="Y31" s="41">
        <v>91396893</v>
      </c>
      <c r="AA31" s="43">
        <v>7524007212</v>
      </c>
      <c r="AB31" s="41">
        <v>6498117161</v>
      </c>
    </row>
    <row r="32" spans="1:28" x14ac:dyDescent="0.25">
      <c r="A32" s="14" t="s">
        <v>28</v>
      </c>
      <c r="B32" s="131">
        <v>1362240265</v>
      </c>
      <c r="C32" s="131">
        <v>1008088521</v>
      </c>
      <c r="D32" s="131">
        <v>1628857135</v>
      </c>
      <c r="E32" s="131">
        <v>1573988451</v>
      </c>
      <c r="F32" s="131"/>
      <c r="G32" s="131">
        <f t="shared" si="0"/>
        <v>2991097400</v>
      </c>
      <c r="H32" s="131">
        <f t="shared" si="1"/>
        <v>2582076972</v>
      </c>
      <c r="I32" s="131"/>
      <c r="J32" s="131">
        <v>803393190</v>
      </c>
      <c r="K32" s="131">
        <v>794092257</v>
      </c>
      <c r="L32" s="131">
        <v>94207106</v>
      </c>
      <c r="M32" s="131">
        <v>93141853</v>
      </c>
      <c r="N32" s="131">
        <v>465492824</v>
      </c>
      <c r="O32" s="131">
        <v>447993391</v>
      </c>
      <c r="P32" s="131">
        <v>30909664</v>
      </c>
      <c r="Q32" s="131">
        <v>30611064</v>
      </c>
      <c r="R32" s="131">
        <v>0</v>
      </c>
      <c r="S32" s="41">
        <v>43</v>
      </c>
      <c r="T32" s="131">
        <v>90131255</v>
      </c>
      <c r="U32" s="41">
        <v>90048870</v>
      </c>
      <c r="V32" s="131">
        <v>26906916</v>
      </c>
      <c r="W32" s="41">
        <v>26906016</v>
      </c>
      <c r="X32" s="131">
        <v>29572366</v>
      </c>
      <c r="Y32" s="41">
        <v>29368791</v>
      </c>
      <c r="AA32" s="43">
        <v>4533970800</v>
      </c>
      <c r="AB32" s="41">
        <v>4096499921</v>
      </c>
    </row>
    <row r="33" spans="1:28" x14ac:dyDescent="0.25">
      <c r="A33" s="14" t="s">
        <v>29</v>
      </c>
      <c r="B33" s="131">
        <v>30303736698</v>
      </c>
      <c r="C33" s="131">
        <v>25100604120</v>
      </c>
      <c r="D33" s="131">
        <v>25480526228</v>
      </c>
      <c r="E33" s="131">
        <v>24331016119</v>
      </c>
      <c r="F33" s="131"/>
      <c r="G33" s="131">
        <f t="shared" si="0"/>
        <v>55784262926</v>
      </c>
      <c r="H33" s="131">
        <f t="shared" si="1"/>
        <v>49431620239</v>
      </c>
      <c r="I33" s="131"/>
      <c r="J33" s="131">
        <v>15540187132</v>
      </c>
      <c r="K33" s="131">
        <v>14836807755</v>
      </c>
      <c r="L33" s="131">
        <v>4374692174</v>
      </c>
      <c r="M33" s="131">
        <v>4143939904</v>
      </c>
      <c r="N33" s="131">
        <v>608361617</v>
      </c>
      <c r="O33" s="131">
        <v>556680006</v>
      </c>
      <c r="P33" s="131">
        <v>478589034</v>
      </c>
      <c r="Q33" s="131">
        <v>471695989</v>
      </c>
      <c r="R33" s="131">
        <v>9764736</v>
      </c>
      <c r="S33" s="41">
        <v>9498481</v>
      </c>
      <c r="T33" s="131">
        <v>1180557046</v>
      </c>
      <c r="U33" s="41">
        <v>1119913454</v>
      </c>
      <c r="V33" s="131">
        <v>0</v>
      </c>
      <c r="W33" s="41">
        <v>0</v>
      </c>
      <c r="X33" s="131">
        <v>378324812</v>
      </c>
      <c r="Y33" s="41">
        <v>347460685</v>
      </c>
      <c r="AA33" s="43">
        <v>78357140896</v>
      </c>
      <c r="AB33" s="41">
        <v>70919905374</v>
      </c>
    </row>
    <row r="34" spans="1:28" x14ac:dyDescent="0.25">
      <c r="A34" s="14" t="s">
        <v>30</v>
      </c>
      <c r="B34" s="131">
        <v>103132063</v>
      </c>
      <c r="C34" s="131">
        <v>68230794</v>
      </c>
      <c r="D34" s="131">
        <v>96673093</v>
      </c>
      <c r="E34" s="131">
        <v>95956604</v>
      </c>
      <c r="F34" s="131"/>
      <c r="G34" s="131">
        <f t="shared" si="0"/>
        <v>199805156</v>
      </c>
      <c r="H34" s="131">
        <f t="shared" si="1"/>
        <v>164187398</v>
      </c>
      <c r="I34" s="131"/>
      <c r="J34" s="131">
        <v>49253939</v>
      </c>
      <c r="K34" s="131">
        <v>48644583</v>
      </c>
      <c r="L34" s="131">
        <v>5810282</v>
      </c>
      <c r="M34" s="131">
        <v>5810282</v>
      </c>
      <c r="N34" s="131">
        <v>161311749</v>
      </c>
      <c r="O34" s="131">
        <v>133853921</v>
      </c>
      <c r="P34" s="131">
        <v>3681123</v>
      </c>
      <c r="Q34" s="131">
        <v>3681123</v>
      </c>
      <c r="R34" s="131">
        <v>491089</v>
      </c>
      <c r="S34" s="41">
        <v>491089</v>
      </c>
      <c r="T34" s="131">
        <v>2445564</v>
      </c>
      <c r="U34" s="41">
        <v>2445564</v>
      </c>
      <c r="V34" s="131">
        <v>5406118</v>
      </c>
      <c r="W34" s="41">
        <v>5406118</v>
      </c>
      <c r="X34" s="131">
        <v>4287865</v>
      </c>
      <c r="Y34" s="41">
        <v>4284265</v>
      </c>
      <c r="AA34" s="43">
        <v>432495405</v>
      </c>
      <c r="AB34" s="41">
        <v>368806455</v>
      </c>
    </row>
    <row r="35" spans="1:28" x14ac:dyDescent="0.25">
      <c r="A35" s="14" t="s">
        <v>31</v>
      </c>
      <c r="B35" s="131">
        <v>6792526715</v>
      </c>
      <c r="C35" s="131">
        <v>5993646152</v>
      </c>
      <c r="D35" s="131">
        <v>7032162186</v>
      </c>
      <c r="E35" s="131">
        <v>6622344983</v>
      </c>
      <c r="F35" s="131"/>
      <c r="G35" s="131">
        <f t="shared" si="0"/>
        <v>13824688901</v>
      </c>
      <c r="H35" s="131">
        <f t="shared" si="1"/>
        <v>12615991135</v>
      </c>
      <c r="I35" s="131"/>
      <c r="J35" s="131">
        <v>1353345290</v>
      </c>
      <c r="K35" s="131">
        <v>1348344080</v>
      </c>
      <c r="L35" s="131">
        <v>224290617</v>
      </c>
      <c r="M35" s="131">
        <v>222411927</v>
      </c>
      <c r="N35" s="131">
        <v>161382679</v>
      </c>
      <c r="O35" s="131">
        <v>154497029</v>
      </c>
      <c r="P35" s="131">
        <v>184827110</v>
      </c>
      <c r="Q35" s="131">
        <v>184616310</v>
      </c>
      <c r="R35" s="131">
        <v>22070</v>
      </c>
      <c r="S35" s="41">
        <v>22070</v>
      </c>
      <c r="T35" s="131">
        <v>25684505</v>
      </c>
      <c r="U35" s="41">
        <v>25665495</v>
      </c>
      <c r="V35" s="131">
        <v>0</v>
      </c>
      <c r="W35" s="41">
        <v>0</v>
      </c>
      <c r="X35" s="131">
        <v>0</v>
      </c>
      <c r="Y35" s="41">
        <v>0</v>
      </c>
      <c r="AA35" s="43">
        <v>15776362976</v>
      </c>
      <c r="AB35" s="41">
        <v>14553529679</v>
      </c>
    </row>
    <row r="36" spans="1:28" x14ac:dyDescent="0.25">
      <c r="A36" s="14" t="s">
        <v>32</v>
      </c>
      <c r="B36" s="131">
        <v>393731281</v>
      </c>
      <c r="C36" s="131">
        <v>303450748</v>
      </c>
      <c r="D36" s="131">
        <v>370768002</v>
      </c>
      <c r="E36" s="131">
        <v>353139933</v>
      </c>
      <c r="F36" s="131"/>
      <c r="G36" s="131">
        <f t="shared" si="0"/>
        <v>764499283</v>
      </c>
      <c r="H36" s="131">
        <f t="shared" si="1"/>
        <v>656590681</v>
      </c>
      <c r="I36" s="131"/>
      <c r="J36" s="131">
        <v>204699737</v>
      </c>
      <c r="K36" s="131">
        <v>202779316</v>
      </c>
      <c r="L36" s="131">
        <v>86960027</v>
      </c>
      <c r="M36" s="131">
        <v>86470418</v>
      </c>
      <c r="N36" s="131">
        <v>271069871</v>
      </c>
      <c r="O36" s="131">
        <v>248680705</v>
      </c>
      <c r="P36" s="131">
        <v>13160973</v>
      </c>
      <c r="Q36" s="131">
        <v>13057672</v>
      </c>
      <c r="R36" s="131">
        <v>2044451</v>
      </c>
      <c r="S36" s="41">
        <v>2044451</v>
      </c>
      <c r="T36" s="131">
        <v>7005187</v>
      </c>
      <c r="U36" s="41">
        <v>6997367</v>
      </c>
      <c r="V36" s="131">
        <v>27024971</v>
      </c>
      <c r="W36" s="41">
        <v>26569474</v>
      </c>
      <c r="X36" s="131">
        <v>6122997</v>
      </c>
      <c r="Y36" s="41">
        <v>6063227</v>
      </c>
      <c r="AA36" s="43">
        <v>1382587497</v>
      </c>
      <c r="AB36" s="41">
        <v>1249253311</v>
      </c>
    </row>
    <row r="37" spans="1:28" x14ac:dyDescent="0.25">
      <c r="A37" s="14" t="s">
        <v>33</v>
      </c>
      <c r="B37" s="131">
        <v>132337460</v>
      </c>
      <c r="C37" s="131">
        <v>104458673</v>
      </c>
      <c r="D37" s="131">
        <v>115531649</v>
      </c>
      <c r="E37" s="131">
        <v>107380483</v>
      </c>
      <c r="F37" s="131"/>
      <c r="G37" s="131">
        <f t="shared" ref="G37:G71" si="2">B37+D37</f>
        <v>247869109</v>
      </c>
      <c r="H37" s="131">
        <f t="shared" ref="H37:H71" si="3">C37+E37</f>
        <v>211839156</v>
      </c>
      <c r="I37" s="131"/>
      <c r="J37" s="131">
        <v>31256692</v>
      </c>
      <c r="K37" s="131">
        <v>30990634</v>
      </c>
      <c r="L37" s="131">
        <v>7041341</v>
      </c>
      <c r="M37" s="131">
        <v>7003594</v>
      </c>
      <c r="N37" s="131">
        <v>168640688</v>
      </c>
      <c r="O37" s="131">
        <v>150935941</v>
      </c>
      <c r="P37" s="131">
        <v>3035885</v>
      </c>
      <c r="Q37" s="131">
        <v>3032136</v>
      </c>
      <c r="R37" s="131">
        <v>23957</v>
      </c>
      <c r="S37" s="41">
        <v>19843</v>
      </c>
      <c r="T37" s="131">
        <v>11660473</v>
      </c>
      <c r="U37" s="41">
        <v>10420934</v>
      </c>
      <c r="V37" s="131">
        <v>4433816</v>
      </c>
      <c r="W37" s="41">
        <v>4433816</v>
      </c>
      <c r="X37" s="131">
        <v>2024884</v>
      </c>
      <c r="Y37" s="41">
        <v>1971663</v>
      </c>
      <c r="AA37" s="43">
        <v>475986845</v>
      </c>
      <c r="AB37" s="41">
        <v>420647717</v>
      </c>
    </row>
    <row r="38" spans="1:28" x14ac:dyDescent="0.25">
      <c r="A38" s="14" t="s">
        <v>34</v>
      </c>
      <c r="B38" s="131">
        <v>46848073</v>
      </c>
      <c r="C38" s="131">
        <v>34820109</v>
      </c>
      <c r="D38" s="131">
        <v>54084022</v>
      </c>
      <c r="E38" s="131">
        <v>53232194</v>
      </c>
      <c r="F38" s="131"/>
      <c r="G38" s="131">
        <f t="shared" si="2"/>
        <v>100932095</v>
      </c>
      <c r="H38" s="131">
        <f t="shared" si="3"/>
        <v>88052303</v>
      </c>
      <c r="I38" s="131"/>
      <c r="J38" s="131">
        <v>10899409</v>
      </c>
      <c r="K38" s="131">
        <v>10899409</v>
      </c>
      <c r="L38" s="131">
        <v>2747201</v>
      </c>
      <c r="M38" s="131">
        <v>2747201</v>
      </c>
      <c r="N38" s="131">
        <v>96725176</v>
      </c>
      <c r="O38" s="131">
        <v>87439638</v>
      </c>
      <c r="P38" s="131">
        <v>2071489</v>
      </c>
      <c r="Q38" s="131">
        <v>2017489</v>
      </c>
      <c r="R38" s="131">
        <v>0</v>
      </c>
      <c r="S38" s="41">
        <v>0</v>
      </c>
      <c r="T38" s="131">
        <v>1478483</v>
      </c>
      <c r="U38" s="41">
        <v>1478483</v>
      </c>
      <c r="V38" s="131">
        <v>0</v>
      </c>
      <c r="W38" s="41">
        <v>0</v>
      </c>
      <c r="X38" s="131">
        <v>1988713</v>
      </c>
      <c r="Y38" s="41">
        <v>1975453</v>
      </c>
      <c r="AA38" s="43">
        <v>216842566</v>
      </c>
      <c r="AB38" s="41">
        <v>194663976</v>
      </c>
    </row>
    <row r="39" spans="1:28" x14ac:dyDescent="0.25">
      <c r="A39" s="14" t="s">
        <v>35</v>
      </c>
      <c r="B39" s="131">
        <v>8131873498</v>
      </c>
      <c r="C39" s="131">
        <v>6308723504</v>
      </c>
      <c r="D39" s="131">
        <v>6506037732</v>
      </c>
      <c r="E39" s="131">
        <v>6356167626</v>
      </c>
      <c r="F39" s="131"/>
      <c r="G39" s="131">
        <f t="shared" si="2"/>
        <v>14637911230</v>
      </c>
      <c r="H39" s="131">
        <f t="shared" si="3"/>
        <v>12664891130</v>
      </c>
      <c r="I39" s="131"/>
      <c r="J39" s="131">
        <v>2373260446</v>
      </c>
      <c r="K39" s="131">
        <v>2348759609</v>
      </c>
      <c r="L39" s="131">
        <v>375528946</v>
      </c>
      <c r="M39" s="131">
        <v>373399002</v>
      </c>
      <c r="N39" s="131">
        <v>360523785</v>
      </c>
      <c r="O39" s="131">
        <v>330803969</v>
      </c>
      <c r="P39" s="131">
        <v>65559700</v>
      </c>
      <c r="Q39" s="131">
        <v>65467696</v>
      </c>
      <c r="R39" s="131">
        <v>4335256</v>
      </c>
      <c r="S39" s="41">
        <v>4335256</v>
      </c>
      <c r="T39" s="131">
        <v>17722204</v>
      </c>
      <c r="U39" s="41">
        <v>17346514</v>
      </c>
      <c r="V39" s="131">
        <v>0</v>
      </c>
      <c r="W39" s="41">
        <v>0</v>
      </c>
      <c r="X39" s="131">
        <v>104583733</v>
      </c>
      <c r="Y39" s="41">
        <v>102076175</v>
      </c>
      <c r="AA39" s="43">
        <v>17939533167</v>
      </c>
      <c r="AB39" s="41">
        <v>15907185210</v>
      </c>
    </row>
    <row r="40" spans="1:28" x14ac:dyDescent="0.25">
      <c r="A40" s="14" t="s">
        <v>36</v>
      </c>
      <c r="B40" s="131">
        <v>23643423442</v>
      </c>
      <c r="C40" s="131">
        <v>20277922266</v>
      </c>
      <c r="D40" s="131">
        <v>38020391778</v>
      </c>
      <c r="E40" s="131">
        <v>35020364489</v>
      </c>
      <c r="F40" s="131"/>
      <c r="G40" s="131">
        <f t="shared" si="2"/>
        <v>61663815220</v>
      </c>
      <c r="H40" s="131">
        <f t="shared" si="3"/>
        <v>55298286755</v>
      </c>
      <c r="I40" s="131"/>
      <c r="J40" s="131">
        <v>8104694671</v>
      </c>
      <c r="K40" s="131">
        <v>7209381393</v>
      </c>
      <c r="L40" s="131">
        <v>1322877520</v>
      </c>
      <c r="M40" s="131">
        <v>1146405465</v>
      </c>
      <c r="N40" s="131">
        <v>254065197</v>
      </c>
      <c r="O40" s="131">
        <v>225468188</v>
      </c>
      <c r="P40" s="131">
        <v>249959609</v>
      </c>
      <c r="Q40" s="131">
        <v>186835432</v>
      </c>
      <c r="R40" s="131">
        <v>35769028</v>
      </c>
      <c r="S40" s="41">
        <v>29880581</v>
      </c>
      <c r="T40" s="131">
        <v>155634533</v>
      </c>
      <c r="U40" s="41">
        <v>127885562</v>
      </c>
      <c r="V40" s="131">
        <v>0</v>
      </c>
      <c r="W40" s="41">
        <v>0</v>
      </c>
      <c r="X40" s="131">
        <v>108535136</v>
      </c>
      <c r="Y40" s="41">
        <v>89081204</v>
      </c>
      <c r="AA40" s="43">
        <v>71910771865</v>
      </c>
      <c r="AB40" s="41">
        <v>64315456820</v>
      </c>
    </row>
    <row r="41" spans="1:28" x14ac:dyDescent="0.25">
      <c r="A41" s="14" t="s">
        <v>37</v>
      </c>
      <c r="B41" s="131">
        <v>6811668924</v>
      </c>
      <c r="C41" s="131">
        <v>5654638065</v>
      </c>
      <c r="D41" s="131">
        <v>4941751794</v>
      </c>
      <c r="E41" s="131">
        <v>4868263226</v>
      </c>
      <c r="F41" s="131"/>
      <c r="G41" s="131">
        <f t="shared" si="2"/>
        <v>11753420718</v>
      </c>
      <c r="H41" s="131">
        <f t="shared" si="3"/>
        <v>10522901291</v>
      </c>
      <c r="I41" s="131"/>
      <c r="J41" s="131">
        <v>2558137345</v>
      </c>
      <c r="K41" s="131">
        <v>2503162805</v>
      </c>
      <c r="L41" s="131">
        <v>347364704</v>
      </c>
      <c r="M41" s="131">
        <v>337956832</v>
      </c>
      <c r="N41" s="131">
        <v>133253758</v>
      </c>
      <c r="O41" s="131">
        <v>125662618</v>
      </c>
      <c r="P41" s="131">
        <v>96978642</v>
      </c>
      <c r="Q41" s="131">
        <v>96132199</v>
      </c>
      <c r="R41" s="131">
        <v>13496875</v>
      </c>
      <c r="S41" s="41">
        <v>13493754</v>
      </c>
      <c r="T41" s="131">
        <v>7007025</v>
      </c>
      <c r="U41" s="41">
        <v>6760118</v>
      </c>
      <c r="V41" s="131">
        <v>0</v>
      </c>
      <c r="W41" s="41">
        <v>0</v>
      </c>
      <c r="X41" s="131">
        <v>54162863</v>
      </c>
      <c r="Y41" s="41">
        <v>51466420</v>
      </c>
      <c r="AA41" s="43">
        <v>14964137726</v>
      </c>
      <c r="AB41" s="41">
        <v>13657660665</v>
      </c>
    </row>
    <row r="42" spans="1:28" x14ac:dyDescent="0.25">
      <c r="A42" s="14" t="s">
        <v>38</v>
      </c>
      <c r="B42" s="131">
        <v>421080823</v>
      </c>
      <c r="C42" s="131">
        <v>301925431</v>
      </c>
      <c r="D42" s="131">
        <v>588008489</v>
      </c>
      <c r="E42" s="131">
        <v>575472214</v>
      </c>
      <c r="F42" s="131"/>
      <c r="G42" s="131">
        <f t="shared" si="2"/>
        <v>1009089312</v>
      </c>
      <c r="H42" s="131">
        <f t="shared" si="3"/>
        <v>877397645</v>
      </c>
      <c r="I42" s="131"/>
      <c r="J42" s="131">
        <v>182377041</v>
      </c>
      <c r="K42" s="131">
        <v>181064511</v>
      </c>
      <c r="L42" s="131">
        <v>19127432</v>
      </c>
      <c r="M42" s="131">
        <v>19122681</v>
      </c>
      <c r="N42" s="131">
        <v>286476439</v>
      </c>
      <c r="O42" s="131">
        <v>260413605</v>
      </c>
      <c r="P42" s="131">
        <v>6675780</v>
      </c>
      <c r="Q42" s="131">
        <v>6675780</v>
      </c>
      <c r="R42" s="131">
        <v>8000</v>
      </c>
      <c r="S42" s="41">
        <v>8000</v>
      </c>
      <c r="T42" s="131">
        <v>13158629</v>
      </c>
      <c r="U42" s="41">
        <v>13122290</v>
      </c>
      <c r="V42" s="131">
        <v>1062759</v>
      </c>
      <c r="W42" s="41">
        <v>1062759</v>
      </c>
      <c r="X42" s="131">
        <v>7297574</v>
      </c>
      <c r="Y42" s="41">
        <v>7169579</v>
      </c>
      <c r="AA42" s="43">
        <v>1525272966</v>
      </c>
      <c r="AB42" s="41">
        <v>1366036850</v>
      </c>
    </row>
    <row r="43" spans="1:28" x14ac:dyDescent="0.25">
      <c r="A43" s="14" t="s">
        <v>39</v>
      </c>
      <c r="B43" s="131">
        <v>39687787</v>
      </c>
      <c r="C43" s="131">
        <v>28745499</v>
      </c>
      <c r="D43" s="131">
        <v>43826613</v>
      </c>
      <c r="E43" s="131">
        <v>41342306</v>
      </c>
      <c r="F43" s="131"/>
      <c r="G43" s="131">
        <f t="shared" si="2"/>
        <v>83514400</v>
      </c>
      <c r="H43" s="131">
        <f t="shared" si="3"/>
        <v>70087805</v>
      </c>
      <c r="I43" s="131"/>
      <c r="J43" s="131">
        <v>11611664</v>
      </c>
      <c r="K43" s="131">
        <v>10899342</v>
      </c>
      <c r="L43" s="131">
        <v>5138164</v>
      </c>
      <c r="M43" s="131">
        <v>5044753</v>
      </c>
      <c r="N43" s="131">
        <v>56515162</v>
      </c>
      <c r="O43" s="131">
        <v>51584384</v>
      </c>
      <c r="P43" s="131">
        <v>446088</v>
      </c>
      <c r="Q43" s="131">
        <v>446088</v>
      </c>
      <c r="R43" s="131">
        <v>0</v>
      </c>
      <c r="S43" s="41">
        <v>0</v>
      </c>
      <c r="T43" s="131">
        <v>1264575</v>
      </c>
      <c r="U43" s="41">
        <v>1197467</v>
      </c>
      <c r="V43" s="131">
        <v>71985</v>
      </c>
      <c r="W43" s="41">
        <v>71985</v>
      </c>
      <c r="X43" s="131">
        <v>1362569</v>
      </c>
      <c r="Y43" s="41">
        <v>1081838</v>
      </c>
      <c r="AA43" s="43">
        <v>159924607</v>
      </c>
      <c r="AB43" s="41">
        <v>140413662</v>
      </c>
    </row>
    <row r="44" spans="1:28" x14ac:dyDescent="0.25">
      <c r="A44" s="14" t="s">
        <v>40</v>
      </c>
      <c r="B44" s="131">
        <v>106004756</v>
      </c>
      <c r="C44" s="131">
        <v>76885551</v>
      </c>
      <c r="D44" s="131">
        <v>135900388</v>
      </c>
      <c r="E44" s="131">
        <v>132209365</v>
      </c>
      <c r="F44" s="131"/>
      <c r="G44" s="131">
        <f t="shared" si="2"/>
        <v>241905144</v>
      </c>
      <c r="H44" s="131">
        <f t="shared" si="3"/>
        <v>209094916</v>
      </c>
      <c r="I44" s="131"/>
      <c r="J44" s="131">
        <v>57128643</v>
      </c>
      <c r="K44" s="131">
        <v>56362738</v>
      </c>
      <c r="L44" s="131">
        <v>50684266</v>
      </c>
      <c r="M44" s="131">
        <v>49812670</v>
      </c>
      <c r="N44" s="131">
        <v>177002000</v>
      </c>
      <c r="O44" s="131">
        <v>158518215</v>
      </c>
      <c r="P44" s="131">
        <v>6204508</v>
      </c>
      <c r="Q44" s="131">
        <v>6186749</v>
      </c>
      <c r="R44" s="131">
        <v>1233248</v>
      </c>
      <c r="S44" s="41">
        <v>1233248</v>
      </c>
      <c r="T44" s="131">
        <v>2410932</v>
      </c>
      <c r="U44" s="41">
        <v>2359822</v>
      </c>
      <c r="V44" s="131">
        <v>8995199</v>
      </c>
      <c r="W44" s="41">
        <v>8995199</v>
      </c>
      <c r="X44" s="131">
        <v>5354990</v>
      </c>
      <c r="Y44" s="41">
        <v>5221373</v>
      </c>
      <c r="AA44" s="43">
        <v>550963836</v>
      </c>
      <c r="AB44" s="41">
        <v>497829836</v>
      </c>
    </row>
    <row r="45" spans="1:28" x14ac:dyDescent="0.25">
      <c r="A45" s="14" t="s">
        <v>41</v>
      </c>
      <c r="B45" s="131">
        <v>11842315350</v>
      </c>
      <c r="C45" s="131">
        <v>10141795473</v>
      </c>
      <c r="D45" s="131">
        <v>13457829584</v>
      </c>
      <c r="E45" s="131">
        <v>12730737187</v>
      </c>
      <c r="F45" s="131"/>
      <c r="G45" s="131">
        <f t="shared" si="2"/>
        <v>25300144934</v>
      </c>
      <c r="H45" s="131">
        <f t="shared" si="3"/>
        <v>22872532660</v>
      </c>
      <c r="I45" s="131"/>
      <c r="J45" s="131">
        <v>3121181682</v>
      </c>
      <c r="K45" s="131">
        <v>3038305313</v>
      </c>
      <c r="L45" s="131">
        <v>977905579</v>
      </c>
      <c r="M45" s="131">
        <v>964825968</v>
      </c>
      <c r="N45" s="131">
        <v>261094199</v>
      </c>
      <c r="O45" s="131">
        <v>246846071</v>
      </c>
      <c r="P45" s="131">
        <v>391750433</v>
      </c>
      <c r="Q45" s="131">
        <v>385007875</v>
      </c>
      <c r="R45" s="131">
        <v>1739</v>
      </c>
      <c r="S45" s="41">
        <v>2</v>
      </c>
      <c r="T45" s="131">
        <v>118357811</v>
      </c>
      <c r="U45" s="41">
        <v>115308035</v>
      </c>
      <c r="V45" s="131">
        <v>0</v>
      </c>
      <c r="W45" s="41">
        <v>0</v>
      </c>
      <c r="X45" s="131">
        <v>152990030</v>
      </c>
      <c r="Y45" s="41">
        <v>142183336</v>
      </c>
      <c r="AA45" s="43">
        <v>30329846919</v>
      </c>
      <c r="AB45" s="41">
        <v>27771055156</v>
      </c>
    </row>
    <row r="46" spans="1:28" x14ac:dyDescent="0.25">
      <c r="A46" s="14" t="s">
        <v>42</v>
      </c>
      <c r="B46" s="131">
        <v>6451106770</v>
      </c>
      <c r="C46" s="131">
        <v>5057324873</v>
      </c>
      <c r="D46" s="131">
        <v>4786962433</v>
      </c>
      <c r="E46" s="131">
        <v>4666970364</v>
      </c>
      <c r="F46" s="131"/>
      <c r="G46" s="131">
        <f t="shared" si="2"/>
        <v>11238069203</v>
      </c>
      <c r="H46" s="131">
        <f t="shared" si="3"/>
        <v>9724295237</v>
      </c>
      <c r="I46" s="131"/>
      <c r="J46" s="131">
        <v>2420285869</v>
      </c>
      <c r="K46" s="131">
        <v>2399475152</v>
      </c>
      <c r="L46" s="131">
        <v>663290996</v>
      </c>
      <c r="M46" s="131">
        <v>662454684</v>
      </c>
      <c r="N46" s="131">
        <v>1026224409</v>
      </c>
      <c r="O46" s="131">
        <v>947574951</v>
      </c>
      <c r="P46" s="131">
        <v>224694825</v>
      </c>
      <c r="Q46" s="131">
        <v>223477911</v>
      </c>
      <c r="R46" s="131">
        <v>271539</v>
      </c>
      <c r="S46" s="41">
        <v>264408</v>
      </c>
      <c r="T46" s="131">
        <v>35999042</v>
      </c>
      <c r="U46" s="41">
        <v>35442232</v>
      </c>
      <c r="V46" s="131">
        <v>0</v>
      </c>
      <c r="W46" s="41">
        <v>0</v>
      </c>
      <c r="X46" s="131">
        <v>153067397</v>
      </c>
      <c r="Y46" s="41">
        <v>145497353</v>
      </c>
      <c r="AA46" s="43">
        <v>15762708545</v>
      </c>
      <c r="AB46" s="41">
        <v>14139262414</v>
      </c>
    </row>
    <row r="47" spans="1:28" x14ac:dyDescent="0.25">
      <c r="A47" s="14" t="s">
        <v>43</v>
      </c>
      <c r="B47" s="131">
        <v>8864054104</v>
      </c>
      <c r="C47" s="131">
        <v>7924579193</v>
      </c>
      <c r="D47" s="131">
        <v>6207769065</v>
      </c>
      <c r="E47" s="131">
        <v>5842501159</v>
      </c>
      <c r="F47" s="131"/>
      <c r="G47" s="131">
        <f t="shared" si="2"/>
        <v>15071823169</v>
      </c>
      <c r="H47" s="131">
        <f t="shared" si="3"/>
        <v>13767080352</v>
      </c>
      <c r="I47" s="131"/>
      <c r="J47" s="131">
        <v>1990372495</v>
      </c>
      <c r="K47" s="131">
        <v>1850951760</v>
      </c>
      <c r="L47" s="131">
        <v>466514268</v>
      </c>
      <c r="M47" s="131">
        <v>431828158</v>
      </c>
      <c r="N47" s="131">
        <v>273036645</v>
      </c>
      <c r="O47" s="131">
        <v>249304315</v>
      </c>
      <c r="P47" s="131">
        <v>193524105</v>
      </c>
      <c r="Q47" s="131">
        <v>184561675</v>
      </c>
      <c r="R47" s="131">
        <v>16869340</v>
      </c>
      <c r="S47" s="41">
        <v>16869340</v>
      </c>
      <c r="T47" s="131">
        <v>149511840</v>
      </c>
      <c r="U47" s="41">
        <v>148522892</v>
      </c>
      <c r="V47" s="131">
        <v>48325770</v>
      </c>
      <c r="W47" s="131">
        <v>48325770</v>
      </c>
      <c r="X47" s="131">
        <v>117131160</v>
      </c>
      <c r="Y47" s="41">
        <v>96130001</v>
      </c>
      <c r="AA47" s="43">
        <v>18345186920</v>
      </c>
      <c r="AB47" s="41">
        <v>16810738616</v>
      </c>
    </row>
    <row r="48" spans="1:28" x14ac:dyDescent="0.25">
      <c r="A48" s="14" t="s">
        <v>44</v>
      </c>
      <c r="B48" s="131">
        <v>5164067893</v>
      </c>
      <c r="C48" s="131">
        <v>4782070507</v>
      </c>
      <c r="D48" s="131">
        <v>15153698286</v>
      </c>
      <c r="E48" s="131">
        <v>13768283434</v>
      </c>
      <c r="F48" s="131"/>
      <c r="G48" s="131">
        <f t="shared" si="2"/>
        <v>20317766179</v>
      </c>
      <c r="H48" s="131">
        <f t="shared" si="3"/>
        <v>18550353941</v>
      </c>
      <c r="I48" s="131"/>
      <c r="J48" s="131">
        <v>3997491379</v>
      </c>
      <c r="K48" s="131">
        <v>3640859889</v>
      </c>
      <c r="L48" s="131">
        <v>163083050</v>
      </c>
      <c r="M48" s="131">
        <v>157482018</v>
      </c>
      <c r="N48" s="131">
        <v>69254</v>
      </c>
      <c r="O48" s="131">
        <v>69262</v>
      </c>
      <c r="P48" s="131">
        <v>56991680</v>
      </c>
      <c r="Q48" s="131">
        <v>55992733</v>
      </c>
      <c r="R48" s="131">
        <v>11214323</v>
      </c>
      <c r="S48" s="41">
        <v>11082344</v>
      </c>
      <c r="T48" s="131">
        <v>49844783</v>
      </c>
      <c r="U48" s="41">
        <v>47564051</v>
      </c>
      <c r="V48" s="131">
        <v>0</v>
      </c>
      <c r="W48" s="41">
        <v>0</v>
      </c>
      <c r="X48" s="131">
        <v>6352406</v>
      </c>
      <c r="Y48" s="41">
        <v>4488704</v>
      </c>
      <c r="AA48" s="43">
        <v>24605067579</v>
      </c>
      <c r="AB48" s="41">
        <v>22470147844</v>
      </c>
    </row>
    <row r="49" spans="1:28" x14ac:dyDescent="0.25">
      <c r="A49" s="14" t="s">
        <v>45</v>
      </c>
      <c r="B49" s="131">
        <v>2958813858</v>
      </c>
      <c r="C49" s="131">
        <v>2538476499</v>
      </c>
      <c r="D49" s="131">
        <v>3201916028</v>
      </c>
      <c r="E49" s="131">
        <v>3065539864</v>
      </c>
      <c r="F49" s="131"/>
      <c r="G49" s="131">
        <f t="shared" si="2"/>
        <v>6160729886</v>
      </c>
      <c r="H49" s="131">
        <f t="shared" si="3"/>
        <v>5604016363</v>
      </c>
      <c r="I49" s="131"/>
      <c r="J49" s="131">
        <v>775510175</v>
      </c>
      <c r="K49" s="131">
        <v>740499786</v>
      </c>
      <c r="L49" s="131">
        <v>130734360</v>
      </c>
      <c r="M49" s="131">
        <v>127728646</v>
      </c>
      <c r="N49" s="131">
        <v>193310177</v>
      </c>
      <c r="O49" s="131">
        <v>176157335</v>
      </c>
      <c r="P49" s="131">
        <v>13494364</v>
      </c>
      <c r="Q49" s="131">
        <v>12620212</v>
      </c>
      <c r="R49" s="131">
        <v>2451399</v>
      </c>
      <c r="S49" s="41">
        <v>2451399</v>
      </c>
      <c r="T49" s="131">
        <v>12706107</v>
      </c>
      <c r="U49" s="41">
        <v>12055478</v>
      </c>
      <c r="V49" s="131">
        <v>25424084</v>
      </c>
      <c r="W49" s="131">
        <v>25424084</v>
      </c>
      <c r="X49" s="131">
        <v>2199150</v>
      </c>
      <c r="Y49" s="41">
        <v>2174150</v>
      </c>
      <c r="AA49" s="43">
        <v>7316568687</v>
      </c>
      <c r="AB49" s="41">
        <v>6703128024</v>
      </c>
    </row>
    <row r="50" spans="1:28" x14ac:dyDescent="0.25">
      <c r="A50" s="14" t="s">
        <v>46</v>
      </c>
      <c r="B50" s="131">
        <v>5690645151</v>
      </c>
      <c r="C50" s="131">
        <v>4714109860</v>
      </c>
      <c r="D50" s="131">
        <v>7904050717</v>
      </c>
      <c r="E50" s="131">
        <v>7819855455</v>
      </c>
      <c r="F50" s="131"/>
      <c r="G50" s="131">
        <f t="shared" si="2"/>
        <v>13594695868</v>
      </c>
      <c r="H50" s="131">
        <f t="shared" si="3"/>
        <v>12533965315</v>
      </c>
      <c r="I50" s="131"/>
      <c r="J50" s="131">
        <v>1843931663</v>
      </c>
      <c r="K50" s="131">
        <v>1824402877</v>
      </c>
      <c r="L50" s="131">
        <v>217527858</v>
      </c>
      <c r="M50" s="131">
        <v>213430348</v>
      </c>
      <c r="N50" s="131">
        <v>121873927</v>
      </c>
      <c r="O50" s="131">
        <v>109521510</v>
      </c>
      <c r="P50" s="131">
        <v>101564130</v>
      </c>
      <c r="Q50" s="131">
        <v>98989490</v>
      </c>
      <c r="R50" s="131">
        <v>7648429</v>
      </c>
      <c r="S50" s="41">
        <v>7648429</v>
      </c>
      <c r="T50" s="131">
        <v>8144824</v>
      </c>
      <c r="U50" s="41">
        <v>8120611</v>
      </c>
      <c r="V50" s="131">
        <v>6135580</v>
      </c>
      <c r="W50" s="41">
        <v>6135580</v>
      </c>
      <c r="X50" s="131">
        <v>49470550</v>
      </c>
      <c r="Y50" s="41">
        <v>48013709</v>
      </c>
      <c r="AA50" s="43">
        <v>15952007369</v>
      </c>
      <c r="AB50" s="41">
        <v>14851243102</v>
      </c>
    </row>
    <row r="51" spans="1:28" x14ac:dyDescent="0.25">
      <c r="A51" s="14" t="s">
        <v>47</v>
      </c>
      <c r="B51" s="131">
        <v>354751960</v>
      </c>
      <c r="C51" s="131">
        <v>263159968</v>
      </c>
      <c r="D51" s="131">
        <v>520305069</v>
      </c>
      <c r="E51" s="131">
        <v>487173970</v>
      </c>
      <c r="F51" s="131"/>
      <c r="G51" s="131">
        <f t="shared" si="2"/>
        <v>875057029</v>
      </c>
      <c r="H51" s="131">
        <f t="shared" si="3"/>
        <v>750333938</v>
      </c>
      <c r="I51" s="131"/>
      <c r="J51" s="131">
        <v>239237365</v>
      </c>
      <c r="K51" s="131">
        <v>234418900</v>
      </c>
      <c r="L51" s="131">
        <v>38835447</v>
      </c>
      <c r="M51" s="131">
        <v>38772239</v>
      </c>
      <c r="N51" s="131">
        <v>200145272</v>
      </c>
      <c r="O51" s="131">
        <v>192333272</v>
      </c>
      <c r="P51" s="131">
        <v>18346855</v>
      </c>
      <c r="Q51" s="131">
        <v>18346855</v>
      </c>
      <c r="R51" s="131">
        <v>0</v>
      </c>
      <c r="S51" s="41">
        <v>0</v>
      </c>
      <c r="T51" s="131">
        <v>24306852</v>
      </c>
      <c r="U51" s="41">
        <v>23800974</v>
      </c>
      <c r="V51" s="131">
        <v>6325490</v>
      </c>
      <c r="W51" s="41">
        <v>6325490</v>
      </c>
      <c r="X51" s="131">
        <v>13238051</v>
      </c>
      <c r="Y51" s="41">
        <v>12333293</v>
      </c>
      <c r="AA51" s="43">
        <v>1415492361</v>
      </c>
      <c r="AB51" s="41">
        <v>1276664961</v>
      </c>
    </row>
    <row r="52" spans="1:28" x14ac:dyDescent="0.25">
      <c r="A52" s="14" t="s">
        <v>91</v>
      </c>
      <c r="B52" s="131">
        <v>30814116502</v>
      </c>
      <c r="C52" s="131">
        <v>26169232096</v>
      </c>
      <c r="D52" s="131">
        <v>33629883627</v>
      </c>
      <c r="E52" s="131">
        <v>31794391731</v>
      </c>
      <c r="F52" s="131"/>
      <c r="G52" s="131">
        <f t="shared" si="2"/>
        <v>64444000129</v>
      </c>
      <c r="H52" s="131">
        <f t="shared" si="3"/>
        <v>57963623827</v>
      </c>
      <c r="I52" s="131"/>
      <c r="J52" s="131">
        <v>40740571690</v>
      </c>
      <c r="K52" s="131">
        <v>35925770967</v>
      </c>
      <c r="L52" s="131">
        <v>4796799448</v>
      </c>
      <c r="M52" s="131">
        <v>4612364835</v>
      </c>
      <c r="N52" s="131">
        <v>282910460</v>
      </c>
      <c r="O52" s="131">
        <v>257289312</v>
      </c>
      <c r="P52" s="131">
        <v>487496518</v>
      </c>
      <c r="Q52" s="131">
        <v>464881814</v>
      </c>
      <c r="R52" s="131">
        <v>60476289</v>
      </c>
      <c r="S52" s="41">
        <v>59166899</v>
      </c>
      <c r="T52" s="131">
        <v>89049303</v>
      </c>
      <c r="U52" s="41">
        <v>68174290</v>
      </c>
      <c r="V52" s="131">
        <v>45882</v>
      </c>
      <c r="W52" s="41">
        <v>45882</v>
      </c>
      <c r="X52" s="131">
        <v>228248093</v>
      </c>
      <c r="Y52" s="41">
        <v>195035975</v>
      </c>
      <c r="AA52" s="43">
        <v>111584220011</v>
      </c>
      <c r="AB52" s="41">
        <v>99774507356</v>
      </c>
    </row>
    <row r="53" spans="1:28" x14ac:dyDescent="0.25">
      <c r="A53" s="14" t="s">
        <v>90</v>
      </c>
      <c r="B53" s="131">
        <v>5051569124</v>
      </c>
      <c r="C53" s="131">
        <v>3877701798</v>
      </c>
      <c r="D53" s="131">
        <v>11766948910</v>
      </c>
      <c r="E53" s="131">
        <v>11479084929</v>
      </c>
      <c r="F53" s="131"/>
      <c r="G53" s="131">
        <f t="shared" si="2"/>
        <v>16818518034</v>
      </c>
      <c r="H53" s="131">
        <f t="shared" si="3"/>
        <v>15356786727</v>
      </c>
      <c r="I53" s="131"/>
      <c r="J53" s="131">
        <v>3433182241</v>
      </c>
      <c r="K53" s="131">
        <v>3415892259</v>
      </c>
      <c r="L53" s="131">
        <v>311738479</v>
      </c>
      <c r="M53" s="131">
        <v>311095702</v>
      </c>
      <c r="N53" s="131">
        <v>198773911</v>
      </c>
      <c r="O53" s="131">
        <v>193066292</v>
      </c>
      <c r="P53" s="131">
        <v>163725036</v>
      </c>
      <c r="Q53" s="131">
        <v>163508989</v>
      </c>
      <c r="R53" s="131">
        <v>1638043</v>
      </c>
      <c r="S53" s="41">
        <v>1638043</v>
      </c>
      <c r="T53" s="131">
        <v>31633062</v>
      </c>
      <c r="U53" s="41">
        <v>31509456</v>
      </c>
      <c r="V53" s="131">
        <v>3499849</v>
      </c>
      <c r="W53" s="41">
        <v>3499849</v>
      </c>
      <c r="X53" s="131">
        <v>87740309</v>
      </c>
      <c r="Y53" s="41">
        <v>86073913</v>
      </c>
      <c r="AA53" s="43">
        <v>21052047012</v>
      </c>
      <c r="AB53" s="41">
        <v>19564669170</v>
      </c>
    </row>
    <row r="54" spans="1:28" x14ac:dyDescent="0.25">
      <c r="A54" s="14" t="s">
        <v>48</v>
      </c>
      <c r="B54" s="131">
        <v>66680978493</v>
      </c>
      <c r="C54" s="131">
        <v>59792087537</v>
      </c>
      <c r="D54" s="131">
        <v>69493989430</v>
      </c>
      <c r="E54" s="131">
        <v>64534398613</v>
      </c>
      <c r="F54" s="131"/>
      <c r="G54" s="131">
        <f t="shared" si="2"/>
        <v>136174967923</v>
      </c>
      <c r="H54" s="131">
        <f t="shared" si="3"/>
        <v>124326486150</v>
      </c>
      <c r="I54" s="131"/>
      <c r="J54" s="131">
        <v>23456467545</v>
      </c>
      <c r="K54" s="131">
        <v>22335249469</v>
      </c>
      <c r="L54" s="131">
        <v>4401564597</v>
      </c>
      <c r="M54" s="131">
        <v>4178067991</v>
      </c>
      <c r="N54" s="131">
        <v>1775844055</v>
      </c>
      <c r="O54" s="131">
        <v>1638202456</v>
      </c>
      <c r="P54" s="131">
        <v>1308712281</v>
      </c>
      <c r="Q54" s="131">
        <v>1257489823</v>
      </c>
      <c r="R54" s="131">
        <v>20978825</v>
      </c>
      <c r="S54" s="41">
        <v>19829401</v>
      </c>
      <c r="T54" s="131">
        <v>539142157</v>
      </c>
      <c r="U54" s="41">
        <v>493231944</v>
      </c>
      <c r="V54" s="131">
        <v>0</v>
      </c>
      <c r="W54" s="41">
        <v>0</v>
      </c>
      <c r="X54" s="131">
        <v>15427446</v>
      </c>
      <c r="Y54" s="41">
        <v>12113050</v>
      </c>
      <c r="AA54" s="43">
        <v>167696167620</v>
      </c>
      <c r="AB54" s="41">
        <v>154263081828</v>
      </c>
    </row>
    <row r="55" spans="1:28" x14ac:dyDescent="0.25">
      <c r="A55" s="14" t="s">
        <v>49</v>
      </c>
      <c r="B55" s="131">
        <v>10196651110</v>
      </c>
      <c r="C55" s="131">
        <v>8218436549</v>
      </c>
      <c r="D55" s="131">
        <v>8328969391</v>
      </c>
      <c r="E55" s="131">
        <v>8089609622</v>
      </c>
      <c r="F55" s="131"/>
      <c r="G55" s="131">
        <f t="shared" si="2"/>
        <v>18525620501</v>
      </c>
      <c r="H55" s="131">
        <f t="shared" si="3"/>
        <v>16308046171</v>
      </c>
      <c r="I55" s="131"/>
      <c r="J55" s="131">
        <v>3282728477</v>
      </c>
      <c r="K55" s="131">
        <v>3239884245</v>
      </c>
      <c r="L55" s="131">
        <v>572543845</v>
      </c>
      <c r="M55" s="131">
        <v>554564629</v>
      </c>
      <c r="N55" s="131">
        <v>307222746</v>
      </c>
      <c r="O55" s="131">
        <v>286234962</v>
      </c>
      <c r="P55" s="131">
        <v>303659383</v>
      </c>
      <c r="Q55" s="131">
        <v>302976558</v>
      </c>
      <c r="R55" s="131">
        <v>20566596</v>
      </c>
      <c r="S55" s="41">
        <v>20516560</v>
      </c>
      <c r="T55" s="131">
        <v>48283145</v>
      </c>
      <c r="U55" s="41">
        <v>46038342</v>
      </c>
      <c r="V55" s="131">
        <v>0</v>
      </c>
      <c r="W55" s="41">
        <v>0</v>
      </c>
      <c r="X55" s="131">
        <v>89195216</v>
      </c>
      <c r="Y55" s="41">
        <v>88538212</v>
      </c>
      <c r="AA55" s="43">
        <v>23151170267</v>
      </c>
      <c r="AB55" s="41">
        <v>20848150208</v>
      </c>
    </row>
    <row r="56" spans="1:28" x14ac:dyDescent="0.25">
      <c r="A56" s="14" t="s">
        <v>50</v>
      </c>
      <c r="B56" s="131">
        <v>27438056568</v>
      </c>
      <c r="C56" s="131">
        <v>23082285695</v>
      </c>
      <c r="D56" s="131">
        <v>27415974344</v>
      </c>
      <c r="E56" s="131">
        <v>25627377216</v>
      </c>
      <c r="F56" s="131"/>
      <c r="G56" s="131">
        <f t="shared" si="2"/>
        <v>54854030912</v>
      </c>
      <c r="H56" s="131">
        <f t="shared" si="3"/>
        <v>48709662911</v>
      </c>
      <c r="I56" s="131"/>
      <c r="J56" s="131">
        <v>10989604058</v>
      </c>
      <c r="K56" s="131">
        <v>10748243816</v>
      </c>
      <c r="L56" s="131">
        <v>2876955059</v>
      </c>
      <c r="M56" s="131">
        <v>2853264552</v>
      </c>
      <c r="N56" s="131">
        <v>14822367</v>
      </c>
      <c r="O56" s="131">
        <v>14176808</v>
      </c>
      <c r="P56" s="131">
        <v>887334953</v>
      </c>
      <c r="Q56" s="131">
        <v>880743875</v>
      </c>
      <c r="R56" s="131">
        <v>1243547</v>
      </c>
      <c r="S56" s="41">
        <v>1243547</v>
      </c>
      <c r="T56" s="131">
        <v>140657018</v>
      </c>
      <c r="U56" s="41">
        <v>139290807</v>
      </c>
      <c r="V56" s="131">
        <v>7171349</v>
      </c>
      <c r="W56" s="41">
        <v>7171349</v>
      </c>
      <c r="X56" s="131">
        <v>7484171</v>
      </c>
      <c r="Y56" s="41">
        <v>7484171</v>
      </c>
      <c r="AA56" s="43">
        <v>69801131499</v>
      </c>
      <c r="AB56" s="41">
        <v>63381559064</v>
      </c>
    </row>
    <row r="57" spans="1:28" x14ac:dyDescent="0.25">
      <c r="A57" s="14" t="s">
        <v>51</v>
      </c>
      <c r="B57" s="131">
        <v>8771489233</v>
      </c>
      <c r="C57" s="131">
        <v>6629621142</v>
      </c>
      <c r="D57" s="131">
        <v>10094843820</v>
      </c>
      <c r="E57" s="131">
        <v>9576101033</v>
      </c>
      <c r="F57" s="131"/>
      <c r="G57" s="131">
        <f t="shared" si="2"/>
        <v>18866333053</v>
      </c>
      <c r="H57" s="131">
        <f t="shared" si="3"/>
        <v>16205722175</v>
      </c>
      <c r="I57" s="131"/>
      <c r="J57" s="131">
        <v>4524285059</v>
      </c>
      <c r="K57" s="131">
        <v>4430890817</v>
      </c>
      <c r="L57" s="131">
        <v>2010043494</v>
      </c>
      <c r="M57" s="131">
        <v>1910321596</v>
      </c>
      <c r="N57" s="131">
        <v>574554076</v>
      </c>
      <c r="O57" s="131">
        <v>536279973</v>
      </c>
      <c r="P57" s="131">
        <v>34276307</v>
      </c>
      <c r="Q57" s="131">
        <v>29978723</v>
      </c>
      <c r="R57" s="131">
        <v>1449928</v>
      </c>
      <c r="S57" s="41">
        <v>1443584</v>
      </c>
      <c r="T57" s="131">
        <v>198415153</v>
      </c>
      <c r="U57" s="41">
        <v>170904970</v>
      </c>
      <c r="V57" s="131">
        <v>66681393</v>
      </c>
      <c r="W57" s="41">
        <v>66644939</v>
      </c>
      <c r="X57" s="131">
        <v>241892554</v>
      </c>
      <c r="Y57" s="41">
        <v>226925308</v>
      </c>
      <c r="AA57" s="43">
        <v>26518231678</v>
      </c>
      <c r="AB57" s="41">
        <v>23579418980</v>
      </c>
    </row>
    <row r="58" spans="1:28" x14ac:dyDescent="0.25">
      <c r="A58" s="14" t="s">
        <v>52</v>
      </c>
      <c r="B58" s="131">
        <v>896439177</v>
      </c>
      <c r="C58" s="131">
        <v>664150235</v>
      </c>
      <c r="D58" s="131">
        <v>1099780470</v>
      </c>
      <c r="E58" s="131">
        <v>1077423724</v>
      </c>
      <c r="F58" s="131"/>
      <c r="G58" s="131">
        <f t="shared" si="2"/>
        <v>1996219647</v>
      </c>
      <c r="H58" s="131">
        <f t="shared" si="3"/>
        <v>1741573959</v>
      </c>
      <c r="I58" s="131"/>
      <c r="J58" s="131">
        <v>331753249</v>
      </c>
      <c r="K58" s="131">
        <v>321966436</v>
      </c>
      <c r="L58" s="131">
        <v>174054185</v>
      </c>
      <c r="M58" s="131">
        <v>168850720</v>
      </c>
      <c r="N58" s="131">
        <v>63495430</v>
      </c>
      <c r="O58" s="131">
        <v>61700390</v>
      </c>
      <c r="P58" s="131">
        <v>32547343</v>
      </c>
      <c r="Q58" s="131">
        <v>32440953</v>
      </c>
      <c r="R58" s="131">
        <v>3760738</v>
      </c>
      <c r="S58" s="41">
        <v>3757168</v>
      </c>
      <c r="T58" s="131">
        <v>65657006</v>
      </c>
      <c r="U58" s="41">
        <v>64964722</v>
      </c>
      <c r="V58" s="131">
        <v>0</v>
      </c>
      <c r="W58" s="41">
        <v>0</v>
      </c>
      <c r="X58" s="131">
        <v>73493408</v>
      </c>
      <c r="Y58" s="41">
        <v>71342078</v>
      </c>
      <c r="AA58" s="43">
        <v>2740994047</v>
      </c>
      <c r="AB58" s="41">
        <v>2466609539</v>
      </c>
    </row>
    <row r="59" spans="1:28" x14ac:dyDescent="0.25">
      <c r="A59" s="14" t="s">
        <v>53</v>
      </c>
      <c r="B59" s="131">
        <v>12101876206</v>
      </c>
      <c r="C59" s="131">
        <v>10665594427</v>
      </c>
      <c r="D59" s="131">
        <v>8102182747</v>
      </c>
      <c r="E59" s="131">
        <v>7823488349</v>
      </c>
      <c r="F59" s="131"/>
      <c r="G59" s="131">
        <f t="shared" si="2"/>
        <v>20204058953</v>
      </c>
      <c r="H59" s="131">
        <f t="shared" si="3"/>
        <v>18489082776</v>
      </c>
      <c r="I59" s="131"/>
      <c r="J59" s="131">
        <v>1855687087</v>
      </c>
      <c r="K59" s="131">
        <v>1757279614</v>
      </c>
      <c r="L59" s="131">
        <v>313188660</v>
      </c>
      <c r="M59" s="131">
        <v>297319774</v>
      </c>
      <c r="N59" s="131">
        <v>113912727</v>
      </c>
      <c r="O59" s="131">
        <v>110236646</v>
      </c>
      <c r="P59" s="131">
        <v>147053310</v>
      </c>
      <c r="Q59" s="131">
        <v>145227369</v>
      </c>
      <c r="R59" s="131">
        <v>19313853</v>
      </c>
      <c r="S59" s="41">
        <v>18720056</v>
      </c>
      <c r="T59" s="131">
        <v>33377153</v>
      </c>
      <c r="U59" s="41">
        <v>31871042</v>
      </c>
      <c r="V59" s="131">
        <v>27778500</v>
      </c>
      <c r="W59" s="41">
        <v>27778500</v>
      </c>
      <c r="X59" s="131">
        <v>152492996</v>
      </c>
      <c r="Y59" s="41">
        <v>141614569</v>
      </c>
      <c r="AA59" s="43">
        <v>22866887354</v>
      </c>
      <c r="AB59" s="41">
        <v>21019154038</v>
      </c>
    </row>
    <row r="60" spans="1:28" x14ac:dyDescent="0.25">
      <c r="A60" s="14" t="s">
        <v>54</v>
      </c>
      <c r="B60" s="131">
        <v>6066963958</v>
      </c>
      <c r="C60" s="131">
        <v>4564254849</v>
      </c>
      <c r="D60" s="131">
        <v>6764339784</v>
      </c>
      <c r="E60" s="131">
        <v>6181345207</v>
      </c>
      <c r="F60" s="131"/>
      <c r="G60" s="131">
        <f t="shared" si="2"/>
        <v>12831303742</v>
      </c>
      <c r="H60" s="131">
        <f t="shared" si="3"/>
        <v>10745600056</v>
      </c>
      <c r="I60" s="131"/>
      <c r="J60" s="131">
        <v>2275803939</v>
      </c>
      <c r="K60" s="131">
        <v>2141371993</v>
      </c>
      <c r="L60" s="131">
        <v>606899224</v>
      </c>
      <c r="M60" s="131">
        <v>577766577</v>
      </c>
      <c r="N60" s="131">
        <v>164450194</v>
      </c>
      <c r="O60" s="131">
        <v>157801253</v>
      </c>
      <c r="P60" s="131">
        <v>183182837</v>
      </c>
      <c r="Q60" s="131">
        <v>180157810</v>
      </c>
      <c r="R60" s="131">
        <v>61100</v>
      </c>
      <c r="S60" s="41">
        <v>59621</v>
      </c>
      <c r="T60" s="131">
        <v>219766499</v>
      </c>
      <c r="U60" s="41">
        <v>219390680</v>
      </c>
      <c r="V60" s="131">
        <v>40021795</v>
      </c>
      <c r="W60" s="41">
        <v>40021795</v>
      </c>
      <c r="X60" s="131">
        <v>66846750</v>
      </c>
      <c r="Y60" s="41">
        <v>65555090</v>
      </c>
      <c r="AA60" s="43">
        <v>16389319249</v>
      </c>
      <c r="AB60" s="41">
        <v>14128579774</v>
      </c>
    </row>
    <row r="61" spans="1:28" x14ac:dyDescent="0.25">
      <c r="A61" s="14" t="s">
        <v>55</v>
      </c>
      <c r="B61" s="131">
        <v>4432871922</v>
      </c>
      <c r="C61" s="131">
        <v>3512209845</v>
      </c>
      <c r="D61" s="131">
        <v>2949572364</v>
      </c>
      <c r="E61" s="131">
        <v>2880478758</v>
      </c>
      <c r="F61" s="131"/>
      <c r="G61" s="131">
        <f t="shared" si="2"/>
        <v>7382444286</v>
      </c>
      <c r="H61" s="131">
        <f t="shared" si="3"/>
        <v>6392688603</v>
      </c>
      <c r="I61" s="131"/>
      <c r="J61" s="131">
        <v>749673101</v>
      </c>
      <c r="K61" s="131">
        <v>746920221</v>
      </c>
      <c r="L61" s="131">
        <v>134920304</v>
      </c>
      <c r="M61" s="131">
        <v>134387880</v>
      </c>
      <c r="N61" s="131">
        <v>170212040</v>
      </c>
      <c r="O61" s="131">
        <v>150646456</v>
      </c>
      <c r="P61" s="131">
        <v>63689594</v>
      </c>
      <c r="Q61" s="131">
        <v>63590194</v>
      </c>
      <c r="R61" s="131">
        <v>606818</v>
      </c>
      <c r="S61" s="41">
        <v>606818</v>
      </c>
      <c r="T61" s="131">
        <v>166780693</v>
      </c>
      <c r="U61" s="41">
        <v>160485227</v>
      </c>
      <c r="V61" s="131">
        <v>5866568</v>
      </c>
      <c r="W61" s="41">
        <v>5866568</v>
      </c>
      <c r="X61" s="131">
        <v>51559997</v>
      </c>
      <c r="Y61" s="41">
        <v>50976456</v>
      </c>
      <c r="AA61" s="43">
        <v>8725755272</v>
      </c>
      <c r="AB61" s="41">
        <v>7706171060</v>
      </c>
    </row>
    <row r="62" spans="1:28" x14ac:dyDescent="0.25">
      <c r="A62" s="14" t="s">
        <v>56</v>
      </c>
      <c r="B62" s="131">
        <v>20422757028</v>
      </c>
      <c r="C62" s="131">
        <v>17978896713</v>
      </c>
      <c r="D62" s="131">
        <v>23752832251</v>
      </c>
      <c r="E62" s="131">
        <v>22351374489</v>
      </c>
      <c r="F62" s="131"/>
      <c r="G62" s="131">
        <f t="shared" si="2"/>
        <v>44175589279</v>
      </c>
      <c r="H62" s="131">
        <f t="shared" si="3"/>
        <v>40330271202</v>
      </c>
      <c r="I62" s="131"/>
      <c r="J62" s="131">
        <v>6924929833</v>
      </c>
      <c r="K62" s="131">
        <v>6545959233</v>
      </c>
      <c r="L62" s="131">
        <v>1043520433</v>
      </c>
      <c r="M62" s="131">
        <v>954342631</v>
      </c>
      <c r="N62" s="131">
        <v>101674536</v>
      </c>
      <c r="O62" s="131">
        <v>82536943</v>
      </c>
      <c r="P62" s="131">
        <v>640315856</v>
      </c>
      <c r="Q62" s="131">
        <v>618039319</v>
      </c>
      <c r="R62" s="131">
        <v>3429856</v>
      </c>
      <c r="S62" s="41">
        <v>3329326</v>
      </c>
      <c r="T62" s="131">
        <v>82267098</v>
      </c>
      <c r="U62" s="41">
        <v>75160324</v>
      </c>
      <c r="V62" s="131">
        <v>1008500</v>
      </c>
      <c r="W62" s="41">
        <v>1008500</v>
      </c>
      <c r="X62" s="131">
        <v>189827100</v>
      </c>
      <c r="Y62" s="41">
        <v>157895085</v>
      </c>
      <c r="AA62" s="43">
        <v>53162565698</v>
      </c>
      <c r="AB62" s="41">
        <v>48768546544</v>
      </c>
    </row>
    <row r="63" spans="1:28" x14ac:dyDescent="0.25">
      <c r="A63" s="14" t="s">
        <v>57</v>
      </c>
      <c r="B63" s="131">
        <v>13605812844</v>
      </c>
      <c r="C63" s="131">
        <v>11277315162</v>
      </c>
      <c r="D63" s="131">
        <v>9356695466</v>
      </c>
      <c r="E63" s="131">
        <v>9076777121</v>
      </c>
      <c r="F63" s="131"/>
      <c r="G63" s="131">
        <f t="shared" si="2"/>
        <v>22962508310</v>
      </c>
      <c r="H63" s="131">
        <f t="shared" si="3"/>
        <v>20354092283</v>
      </c>
      <c r="I63" s="131"/>
      <c r="J63" s="131">
        <v>4860246005</v>
      </c>
      <c r="K63" s="131">
        <v>4735316500</v>
      </c>
      <c r="L63" s="131">
        <v>1140010066</v>
      </c>
      <c r="M63" s="131">
        <v>1124063400</v>
      </c>
      <c r="N63" s="131">
        <v>35592830</v>
      </c>
      <c r="O63" s="131">
        <v>34086040</v>
      </c>
      <c r="P63" s="131">
        <v>298448763</v>
      </c>
      <c r="Q63" s="131">
        <v>296847089</v>
      </c>
      <c r="R63" s="131">
        <v>4280715</v>
      </c>
      <c r="S63" s="41">
        <v>4215903</v>
      </c>
      <c r="T63" s="131">
        <v>42490923</v>
      </c>
      <c r="U63" s="41">
        <v>41695469</v>
      </c>
      <c r="V63" s="131">
        <v>0</v>
      </c>
      <c r="W63" s="41">
        <v>0</v>
      </c>
      <c r="X63" s="131">
        <v>870635</v>
      </c>
      <c r="Y63" s="41">
        <v>780560</v>
      </c>
      <c r="AA63" s="43">
        <v>29345848831</v>
      </c>
      <c r="AB63" s="41">
        <v>26592460528</v>
      </c>
    </row>
    <row r="64" spans="1:28" x14ac:dyDescent="0.25">
      <c r="A64" s="14" t="s">
        <v>58</v>
      </c>
      <c r="B64" s="131">
        <v>6039586046</v>
      </c>
      <c r="C64" s="131">
        <v>5133390291</v>
      </c>
      <c r="D64" s="131">
        <v>3247367713</v>
      </c>
      <c r="E64" s="131">
        <v>3204705839</v>
      </c>
      <c r="F64" s="131"/>
      <c r="G64" s="131">
        <f t="shared" si="2"/>
        <v>9286953759</v>
      </c>
      <c r="H64" s="131">
        <f t="shared" si="3"/>
        <v>8338096130</v>
      </c>
      <c r="I64" s="131"/>
      <c r="J64" s="131">
        <v>790477591</v>
      </c>
      <c r="K64" s="131">
        <v>787551995</v>
      </c>
      <c r="L64" s="131">
        <v>130419755</v>
      </c>
      <c r="M64" s="131">
        <v>130334505</v>
      </c>
      <c r="N64" s="131">
        <v>243145219</v>
      </c>
      <c r="O64" s="131">
        <v>213049352</v>
      </c>
      <c r="P64" s="131">
        <v>216786981</v>
      </c>
      <c r="Q64" s="131">
        <v>216449651</v>
      </c>
      <c r="R64" s="131">
        <v>899880</v>
      </c>
      <c r="S64" s="41">
        <v>899880</v>
      </c>
      <c r="T64" s="131">
        <v>15483700</v>
      </c>
      <c r="U64" s="41">
        <v>15483060</v>
      </c>
      <c r="V64" s="131">
        <v>0</v>
      </c>
      <c r="W64" s="41">
        <v>0</v>
      </c>
      <c r="X64" s="131">
        <v>39916876</v>
      </c>
      <c r="Y64" s="41">
        <v>39710426</v>
      </c>
      <c r="AA64" s="43">
        <v>10724144086</v>
      </c>
      <c r="AB64" s="41">
        <v>9741634362</v>
      </c>
    </row>
    <row r="65" spans="1:28" x14ac:dyDescent="0.25">
      <c r="A65" s="14" t="s">
        <v>59</v>
      </c>
      <c r="B65" s="131">
        <v>345540081</v>
      </c>
      <c r="C65" s="131">
        <v>270078910</v>
      </c>
      <c r="D65" s="131">
        <v>416379822</v>
      </c>
      <c r="E65" s="131">
        <v>382798631</v>
      </c>
      <c r="F65" s="131"/>
      <c r="G65" s="131">
        <f t="shared" si="2"/>
        <v>761919903</v>
      </c>
      <c r="H65" s="131">
        <f t="shared" si="3"/>
        <v>652877541</v>
      </c>
      <c r="I65" s="131"/>
      <c r="J65" s="131">
        <v>151608347</v>
      </c>
      <c r="K65" s="131">
        <v>150122937</v>
      </c>
      <c r="L65" s="131">
        <v>107715742</v>
      </c>
      <c r="M65" s="131">
        <v>107715742</v>
      </c>
      <c r="N65" s="131">
        <v>257153314</v>
      </c>
      <c r="O65" s="131">
        <v>223678209</v>
      </c>
      <c r="P65" s="131">
        <v>11170936</v>
      </c>
      <c r="Q65" s="131">
        <v>11170936</v>
      </c>
      <c r="R65" s="131">
        <v>3331251</v>
      </c>
      <c r="S65" s="41">
        <v>3331251</v>
      </c>
      <c r="T65" s="131">
        <v>8349079</v>
      </c>
      <c r="U65" s="41">
        <v>8209554</v>
      </c>
      <c r="V65" s="131">
        <v>5912715</v>
      </c>
      <c r="W65" s="41">
        <v>5912715</v>
      </c>
      <c r="X65" s="131">
        <v>22649825</v>
      </c>
      <c r="Y65" s="41">
        <v>22647473</v>
      </c>
      <c r="AA65" s="43">
        <v>1329811112</v>
      </c>
      <c r="AB65" s="41">
        <v>1185666358</v>
      </c>
    </row>
    <row r="66" spans="1:28" x14ac:dyDescent="0.25">
      <c r="A66" s="14" t="s">
        <v>60</v>
      </c>
      <c r="B66" s="131">
        <v>190627692</v>
      </c>
      <c r="C66" s="131">
        <v>146986665</v>
      </c>
      <c r="D66" s="131">
        <v>317314272</v>
      </c>
      <c r="E66" s="131">
        <v>308264262</v>
      </c>
      <c r="F66" s="131"/>
      <c r="G66" s="131">
        <f t="shared" si="2"/>
        <v>507941964</v>
      </c>
      <c r="H66" s="131">
        <f t="shared" si="3"/>
        <v>455250927</v>
      </c>
      <c r="I66" s="131"/>
      <c r="J66" s="131">
        <v>98088140</v>
      </c>
      <c r="K66" s="131">
        <v>97382120</v>
      </c>
      <c r="L66" s="131">
        <v>26494385</v>
      </c>
      <c r="M66" s="131">
        <v>26413330</v>
      </c>
      <c r="N66" s="131">
        <v>161279989</v>
      </c>
      <c r="O66" s="131">
        <v>149051565</v>
      </c>
      <c r="P66" s="131">
        <v>2924980</v>
      </c>
      <c r="Q66" s="131">
        <v>2824660</v>
      </c>
      <c r="R66" s="131">
        <v>17922</v>
      </c>
      <c r="S66" s="41">
        <v>17922</v>
      </c>
      <c r="T66" s="131">
        <v>4527374</v>
      </c>
      <c r="U66" s="41">
        <v>4391704</v>
      </c>
      <c r="V66" s="131">
        <v>0</v>
      </c>
      <c r="W66" s="41">
        <v>0</v>
      </c>
      <c r="X66" s="131">
        <v>15759970</v>
      </c>
      <c r="Y66" s="41">
        <v>15712750</v>
      </c>
      <c r="AA66" s="43">
        <v>817035689</v>
      </c>
      <c r="AB66" s="41">
        <v>751045112</v>
      </c>
    </row>
    <row r="67" spans="1:28" x14ac:dyDescent="0.25">
      <c r="A67" s="14" t="s">
        <v>61</v>
      </c>
      <c r="B67" s="131">
        <v>65509793</v>
      </c>
      <c r="C67" s="131">
        <v>50262224</v>
      </c>
      <c r="D67" s="131">
        <v>44215731</v>
      </c>
      <c r="E67" s="131">
        <v>40627404</v>
      </c>
      <c r="F67" s="131"/>
      <c r="G67" s="131">
        <f t="shared" si="2"/>
        <v>109725524</v>
      </c>
      <c r="H67" s="131">
        <f t="shared" si="3"/>
        <v>90889628</v>
      </c>
      <c r="I67" s="131"/>
      <c r="J67" s="131">
        <v>14480294</v>
      </c>
      <c r="K67" s="131">
        <v>14228092</v>
      </c>
      <c r="L67" s="131">
        <v>3638671</v>
      </c>
      <c r="M67" s="131">
        <v>3635610</v>
      </c>
      <c r="N67" s="131">
        <v>92303129</v>
      </c>
      <c r="O67" s="131">
        <v>80312321</v>
      </c>
      <c r="P67" s="131">
        <v>1442210</v>
      </c>
      <c r="Q67" s="131">
        <v>1434948</v>
      </c>
      <c r="R67" s="131">
        <v>107316</v>
      </c>
      <c r="S67" s="41">
        <v>107316</v>
      </c>
      <c r="T67" s="131">
        <v>931477</v>
      </c>
      <c r="U67" s="41">
        <v>905057</v>
      </c>
      <c r="V67" s="131">
        <v>0</v>
      </c>
      <c r="W67" s="41">
        <v>0</v>
      </c>
      <c r="X67" s="131">
        <v>0</v>
      </c>
      <c r="Y67" s="41">
        <v>0</v>
      </c>
      <c r="AA67" s="43">
        <v>222629821</v>
      </c>
      <c r="AB67" s="41">
        <v>191514172</v>
      </c>
    </row>
    <row r="68" spans="1:28" x14ac:dyDescent="0.25">
      <c r="A68" s="14" t="s">
        <v>62</v>
      </c>
      <c r="B68" s="131">
        <v>11730068661</v>
      </c>
      <c r="C68" s="131">
        <v>8916175556</v>
      </c>
      <c r="D68" s="131">
        <v>12364687559</v>
      </c>
      <c r="E68" s="131">
        <v>11788960899</v>
      </c>
      <c r="F68" s="131"/>
      <c r="G68" s="131">
        <f t="shared" si="2"/>
        <v>24094756220</v>
      </c>
      <c r="H68" s="131">
        <f t="shared" si="3"/>
        <v>20705136455</v>
      </c>
      <c r="I68" s="131"/>
      <c r="J68" s="131">
        <v>4186908890</v>
      </c>
      <c r="K68" s="131">
        <v>4054846906</v>
      </c>
      <c r="L68" s="131">
        <v>771384441</v>
      </c>
      <c r="M68" s="131">
        <v>759077889</v>
      </c>
      <c r="N68" s="131">
        <v>270775155</v>
      </c>
      <c r="O68" s="131">
        <v>230628416</v>
      </c>
      <c r="P68" s="131">
        <v>235857355</v>
      </c>
      <c r="Q68" s="131">
        <v>234459040</v>
      </c>
      <c r="R68" s="131">
        <v>12363143</v>
      </c>
      <c r="S68" s="41">
        <v>12076441</v>
      </c>
      <c r="T68" s="131">
        <v>111268071</v>
      </c>
      <c r="U68" s="41">
        <v>109272282</v>
      </c>
      <c r="V68" s="131">
        <v>0</v>
      </c>
      <c r="W68" s="41">
        <v>0</v>
      </c>
      <c r="X68" s="131">
        <v>113198902</v>
      </c>
      <c r="Y68" s="41">
        <v>106394598</v>
      </c>
      <c r="AA68" s="43">
        <v>29801355288</v>
      </c>
      <c r="AB68" s="41">
        <v>26216706206</v>
      </c>
    </row>
    <row r="69" spans="1:28" x14ac:dyDescent="0.25">
      <c r="A69" s="14" t="s">
        <v>63</v>
      </c>
      <c r="B69" s="131">
        <v>472367867</v>
      </c>
      <c r="C69" s="131">
        <v>351911481</v>
      </c>
      <c r="D69" s="131">
        <v>391314567</v>
      </c>
      <c r="E69" s="131">
        <v>383478811</v>
      </c>
      <c r="F69" s="131"/>
      <c r="G69" s="131">
        <f t="shared" si="2"/>
        <v>863682434</v>
      </c>
      <c r="H69" s="131">
        <f t="shared" si="3"/>
        <v>735390292</v>
      </c>
      <c r="I69" s="131"/>
      <c r="J69" s="131">
        <v>75586333</v>
      </c>
      <c r="K69" s="131">
        <v>74627934</v>
      </c>
      <c r="L69" s="131">
        <v>22818666</v>
      </c>
      <c r="M69" s="131">
        <v>22755081</v>
      </c>
      <c r="N69" s="131">
        <v>79662894</v>
      </c>
      <c r="O69" s="131">
        <v>67104416</v>
      </c>
      <c r="P69" s="131">
        <v>3162214</v>
      </c>
      <c r="Q69" s="131">
        <v>3137897</v>
      </c>
      <c r="R69" s="131">
        <v>14802</v>
      </c>
      <c r="S69" s="41">
        <v>14802</v>
      </c>
      <c r="T69" s="131">
        <v>1197550</v>
      </c>
      <c r="U69" s="41">
        <v>1100137</v>
      </c>
      <c r="V69" s="131">
        <v>0</v>
      </c>
      <c r="W69" s="41">
        <v>0</v>
      </c>
      <c r="X69" s="131">
        <v>7729798</v>
      </c>
      <c r="Y69" s="41">
        <v>7352101</v>
      </c>
      <c r="AA69" s="43">
        <v>1053964686</v>
      </c>
      <c r="AB69" s="41">
        <v>911592655</v>
      </c>
    </row>
    <row r="70" spans="1:28" x14ac:dyDescent="0.25">
      <c r="A70" s="14" t="s">
        <v>64</v>
      </c>
      <c r="B70" s="131">
        <v>2482127215</v>
      </c>
      <c r="C70" s="131">
        <v>2217608529</v>
      </c>
      <c r="D70" s="131">
        <v>12744805922</v>
      </c>
      <c r="E70" s="131">
        <v>11736763753</v>
      </c>
      <c r="F70" s="131"/>
      <c r="G70" s="131">
        <f t="shared" si="2"/>
        <v>15226933137</v>
      </c>
      <c r="H70" s="131">
        <f t="shared" si="3"/>
        <v>13954372282</v>
      </c>
      <c r="I70" s="131"/>
      <c r="J70" s="131">
        <v>784938438</v>
      </c>
      <c r="K70" s="131">
        <v>739366924</v>
      </c>
      <c r="L70" s="131">
        <v>77712518</v>
      </c>
      <c r="M70" s="131">
        <v>75749207</v>
      </c>
      <c r="N70" s="131">
        <v>128960144</v>
      </c>
      <c r="O70" s="131">
        <v>109988670</v>
      </c>
      <c r="P70" s="131">
        <v>15680177</v>
      </c>
      <c r="Q70" s="131">
        <v>15256945</v>
      </c>
      <c r="R70" s="131">
        <v>3363</v>
      </c>
      <c r="S70" s="41">
        <v>3363</v>
      </c>
      <c r="T70" s="131">
        <v>10934664</v>
      </c>
      <c r="U70" s="41">
        <v>10526721</v>
      </c>
      <c r="V70" s="131">
        <v>5008165</v>
      </c>
      <c r="W70" s="41">
        <v>5008165</v>
      </c>
      <c r="X70" s="131">
        <v>166761233</v>
      </c>
      <c r="Y70" s="41">
        <v>156348060</v>
      </c>
      <c r="AA70" s="43">
        <v>16416932671</v>
      </c>
      <c r="AB70" s="41">
        <v>15066816309</v>
      </c>
    </row>
    <row r="71" spans="1:28" ht="15.75" thickBot="1" x14ac:dyDescent="0.3">
      <c r="A71" s="23" t="s">
        <v>65</v>
      </c>
      <c r="B71" s="132">
        <v>180010747</v>
      </c>
      <c r="C71" s="132">
        <v>126133875</v>
      </c>
      <c r="D71" s="132">
        <v>254949349</v>
      </c>
      <c r="E71" s="132">
        <v>251837659</v>
      </c>
      <c r="F71" s="132"/>
      <c r="G71" s="132">
        <f t="shared" si="2"/>
        <v>434960096</v>
      </c>
      <c r="H71" s="132">
        <f t="shared" si="3"/>
        <v>377971534</v>
      </c>
      <c r="I71" s="132"/>
      <c r="J71" s="132">
        <v>66057562</v>
      </c>
      <c r="K71" s="133">
        <v>65472634</v>
      </c>
      <c r="L71" s="133">
        <v>20151981</v>
      </c>
      <c r="M71" s="132">
        <v>20126981</v>
      </c>
      <c r="N71" s="132">
        <v>131819918</v>
      </c>
      <c r="O71" s="132">
        <v>112029957</v>
      </c>
      <c r="P71" s="132">
        <v>3417270</v>
      </c>
      <c r="Q71" s="132">
        <v>3417270</v>
      </c>
      <c r="R71" s="132">
        <v>8011607</v>
      </c>
      <c r="S71" s="42">
        <v>8011607</v>
      </c>
      <c r="T71" s="132">
        <v>6783830</v>
      </c>
      <c r="U71" s="42">
        <v>6750835</v>
      </c>
      <c r="V71" s="132">
        <v>2981668</v>
      </c>
      <c r="W71" s="42">
        <v>2981668</v>
      </c>
      <c r="X71" s="132">
        <v>17139562</v>
      </c>
      <c r="Y71" s="42">
        <v>17094595</v>
      </c>
      <c r="AA71" s="132">
        <v>691323494</v>
      </c>
      <c r="AB71" s="42">
        <v>613857081</v>
      </c>
    </row>
    <row r="72" spans="1:28" ht="15.75" thickBot="1" x14ac:dyDescent="0.3">
      <c r="A72" s="136" t="s">
        <v>70</v>
      </c>
      <c r="B72" s="149">
        <f t="shared" ref="B72" si="4">SUM(B5:B71)</f>
        <v>581882281469</v>
      </c>
      <c r="C72" s="149">
        <f t="shared" ref="C72:Q72" si="5">SUM(C5:C71)</f>
        <v>492705966886</v>
      </c>
      <c r="D72" s="149">
        <f t="shared" si="5"/>
        <v>687870418291</v>
      </c>
      <c r="E72" s="149">
        <f t="shared" si="5"/>
        <v>640376879835</v>
      </c>
      <c r="F72" s="149"/>
      <c r="G72" s="149">
        <f t="shared" ref="G72:H72" si="6">SUM(G5:G71)</f>
        <v>1269752699760</v>
      </c>
      <c r="H72" s="149">
        <f t="shared" si="6"/>
        <v>1133082846721</v>
      </c>
      <c r="I72" s="149"/>
      <c r="J72" s="149">
        <f t="shared" si="5"/>
        <v>275372325590</v>
      </c>
      <c r="K72" s="149">
        <f t="shared" si="5"/>
        <v>255490640970</v>
      </c>
      <c r="L72" s="149">
        <f t="shared" si="5"/>
        <v>63954101838</v>
      </c>
      <c r="M72" s="149">
        <f t="shared" si="5"/>
        <v>60445250551</v>
      </c>
      <c r="N72" s="149">
        <f t="shared" ref="N72" si="7">SUM(N5:N71)</f>
        <v>15613003053</v>
      </c>
      <c r="O72" s="149">
        <f t="shared" si="5"/>
        <v>14360642415</v>
      </c>
      <c r="P72" s="149">
        <f t="shared" ref="P72" si="8">SUM(P5:P71)</f>
        <v>11900232451</v>
      </c>
      <c r="Q72" s="149">
        <f t="shared" si="5"/>
        <v>11479347525</v>
      </c>
      <c r="R72" s="149">
        <f t="shared" ref="R72" si="9">SUM(R5:R71)</f>
        <v>793432797</v>
      </c>
      <c r="S72" s="149">
        <f>SUM(S5:S71)</f>
        <v>529511083</v>
      </c>
      <c r="T72" s="149">
        <f t="shared" ref="T72" si="10">SUM(T5:T71)</f>
        <v>6364690004</v>
      </c>
      <c r="U72" s="149">
        <f>SUM(U5:U71)</f>
        <v>5943950462</v>
      </c>
      <c r="V72" s="149">
        <f t="shared" ref="V72" si="11">SUM(V5:V71)</f>
        <v>571942391</v>
      </c>
      <c r="W72" s="149">
        <f>SUM(W5:W71)</f>
        <v>570510639</v>
      </c>
      <c r="X72" s="149">
        <f t="shared" ref="X72" si="12">SUM(X5:X71)</f>
        <v>4816428344</v>
      </c>
      <c r="Y72" s="149">
        <f>SUM(Y5:Y71)</f>
        <v>4308427269</v>
      </c>
      <c r="AA72" s="149">
        <f t="shared" ref="AA72" si="13">SUM(AA5:AA71)</f>
        <v>1649954628642</v>
      </c>
      <c r="AB72" s="149">
        <f>SUM(AB5:AB71)</f>
        <v>1486716910234</v>
      </c>
    </row>
    <row r="74" spans="1:28" x14ac:dyDescent="0.25">
      <c r="S74" s="46"/>
      <c r="U74" s="46"/>
      <c r="W74" s="46"/>
      <c r="Y74" s="46"/>
      <c r="AB74" s="46"/>
    </row>
    <row r="75" spans="1:28" x14ac:dyDescent="0.25">
      <c r="S75" s="134"/>
      <c r="U75" s="134"/>
      <c r="W75" s="134"/>
      <c r="Y75" s="134"/>
      <c r="AB75" s="134"/>
    </row>
    <row r="76" spans="1:28" x14ac:dyDescent="0.25">
      <c r="S76" s="134"/>
      <c r="U76" s="134"/>
      <c r="W76" s="134"/>
      <c r="Y76" s="134"/>
      <c r="AB76" s="134"/>
    </row>
    <row r="77" spans="1:28" x14ac:dyDescent="0.25">
      <c r="S77" s="134"/>
      <c r="U77" s="134"/>
      <c r="W77" s="134"/>
      <c r="Y77" s="134"/>
      <c r="AB77" s="134"/>
    </row>
  </sheetData>
  <mergeCells count="13">
    <mergeCell ref="X1:Y3"/>
    <mergeCell ref="D1:E3"/>
    <mergeCell ref="G1:H3"/>
    <mergeCell ref="AA1:AB3"/>
    <mergeCell ref="T1:U3"/>
    <mergeCell ref="V1:W3"/>
    <mergeCell ref="R1:S3"/>
    <mergeCell ref="P1:Q3"/>
    <mergeCell ref="A1:A3"/>
    <mergeCell ref="B1:C3"/>
    <mergeCell ref="J1:K3"/>
    <mergeCell ref="L1:M3"/>
    <mergeCell ref="N1:O3"/>
  </mergeCells>
  <conditionalFormatting sqref="S5:S71 A5:A71 J4:K4 C5:F55 O5:O71 Q5:Q71 I5:M71 C57:F71 F56">
    <cfRule type="expression" dxfId="29" priority="51" stopIfTrue="1">
      <formula>MOD(ROW(),3)=1</formula>
    </cfRule>
  </conditionalFormatting>
  <conditionalFormatting sqref="A4">
    <cfRule type="expression" dxfId="28" priority="53" stopIfTrue="1">
      <formula>MOD(ROW(),3)=1</formula>
    </cfRule>
  </conditionalFormatting>
  <conditionalFormatting sqref="L4:M4">
    <cfRule type="expression" dxfId="27" priority="32" stopIfTrue="1">
      <formula>MOD(ROW(),3)=1</formula>
    </cfRule>
  </conditionalFormatting>
  <conditionalFormatting sqref="P4:Q4">
    <cfRule type="expression" dxfId="26" priority="30" stopIfTrue="1">
      <formula>MOD(ROW(),3)=1</formula>
    </cfRule>
  </conditionalFormatting>
  <conditionalFormatting sqref="W5:W23 W25:W46 W48 W50:W71">
    <cfRule type="expression" dxfId="25" priority="25" stopIfTrue="1">
      <formula>MOD(ROW(),3)=1</formula>
    </cfRule>
  </conditionalFormatting>
  <conditionalFormatting sqref="T4:U4">
    <cfRule type="expression" dxfId="24" priority="26" stopIfTrue="1">
      <formula>MOD(ROW(),3)=1</formula>
    </cfRule>
  </conditionalFormatting>
  <conditionalFormatting sqref="Y5:Y71">
    <cfRule type="expression" dxfId="23" priority="22" stopIfTrue="1">
      <formula>MOD(ROW(),3)=1</formula>
    </cfRule>
  </conditionalFormatting>
  <conditionalFormatting sqref="R4:S4">
    <cfRule type="expression" dxfId="22" priority="29" stopIfTrue="1">
      <formula>MOD(ROW(),3)=1</formula>
    </cfRule>
  </conditionalFormatting>
  <conditionalFormatting sqref="B4:C4">
    <cfRule type="expression" dxfId="21" priority="17" stopIfTrue="1">
      <formula>MOD(ROW(),3)=1</formula>
    </cfRule>
  </conditionalFormatting>
  <conditionalFormatting sqref="N4:O4">
    <cfRule type="expression" dxfId="20" priority="31" stopIfTrue="1">
      <formula>MOD(ROW(),3)=1</formula>
    </cfRule>
  </conditionalFormatting>
  <conditionalFormatting sqref="X4:Y4">
    <cfRule type="expression" dxfId="19" priority="20" stopIfTrue="1">
      <formula>MOD(ROW(),3)=1</formula>
    </cfRule>
  </conditionalFormatting>
  <conditionalFormatting sqref="F4 I4">
    <cfRule type="expression" dxfId="18" priority="19" stopIfTrue="1">
      <formula>MOD(ROW(),3)=1</formula>
    </cfRule>
  </conditionalFormatting>
  <conditionalFormatting sqref="X5:X71">
    <cfRule type="expression" dxfId="17" priority="10" stopIfTrue="1">
      <formula>MOD(ROW(),3)=1</formula>
    </cfRule>
  </conditionalFormatting>
  <conditionalFormatting sqref="U5:U71">
    <cfRule type="expression" dxfId="16" priority="28" stopIfTrue="1">
      <formula>MOD(ROW(),3)=1</formula>
    </cfRule>
  </conditionalFormatting>
  <conditionalFormatting sqref="B5:B55 B57:B71">
    <cfRule type="expression" dxfId="15" priority="16" stopIfTrue="1">
      <formula>MOD(ROW(),3)=1</formula>
    </cfRule>
  </conditionalFormatting>
  <conditionalFormatting sqref="N5:N71">
    <cfRule type="expression" dxfId="14" priority="15" stopIfTrue="1">
      <formula>MOD(ROW(),3)=1</formula>
    </cfRule>
  </conditionalFormatting>
  <conditionalFormatting sqref="P5:P71">
    <cfRule type="expression" dxfId="13" priority="14" stopIfTrue="1">
      <formula>MOD(ROW(),3)=1</formula>
    </cfRule>
  </conditionalFormatting>
  <conditionalFormatting sqref="V4:W4">
    <cfRule type="expression" dxfId="12" priority="23" stopIfTrue="1">
      <formula>MOD(ROW(),3)=1</formula>
    </cfRule>
  </conditionalFormatting>
  <conditionalFormatting sqref="T5:T71">
    <cfRule type="expression" dxfId="11" priority="12" stopIfTrue="1">
      <formula>MOD(ROW(),3)=1</formula>
    </cfRule>
  </conditionalFormatting>
  <conditionalFormatting sqref="V5:V71 W24 W47 W49">
    <cfRule type="expression" dxfId="10" priority="11" stopIfTrue="1">
      <formula>MOD(ROW(),3)=1</formula>
    </cfRule>
  </conditionalFormatting>
  <conditionalFormatting sqref="R5:R71">
    <cfRule type="expression" dxfId="9" priority="13" stopIfTrue="1">
      <formula>MOD(ROW(),3)=1</formula>
    </cfRule>
  </conditionalFormatting>
  <conditionalFormatting sqref="H5:H71">
    <cfRule type="expression" dxfId="8" priority="9" stopIfTrue="1">
      <formula>MOD(ROW(),3)=1</formula>
    </cfRule>
  </conditionalFormatting>
  <conditionalFormatting sqref="G4:H4">
    <cfRule type="expression" dxfId="7" priority="8" stopIfTrue="1">
      <formula>MOD(ROW(),3)=1</formula>
    </cfRule>
  </conditionalFormatting>
  <conditionalFormatting sqref="G5:G71">
    <cfRule type="expression" dxfId="6" priority="7" stopIfTrue="1">
      <formula>MOD(ROW(),3)=1</formula>
    </cfRule>
  </conditionalFormatting>
  <conditionalFormatting sqref="D4:E4">
    <cfRule type="expression" dxfId="5" priority="6" stopIfTrue="1">
      <formula>MOD(ROW(),3)=1</formula>
    </cfRule>
  </conditionalFormatting>
  <conditionalFormatting sqref="AB5:AB71">
    <cfRule type="expression" dxfId="4" priority="5" stopIfTrue="1">
      <formula>MOD(ROW(),3)=1</formula>
    </cfRule>
  </conditionalFormatting>
  <conditionalFormatting sqref="AA4:AB5">
    <cfRule type="expression" dxfId="3" priority="4" stopIfTrue="1">
      <formula>MOD(ROW(),3)=1</formula>
    </cfRule>
  </conditionalFormatting>
  <conditionalFormatting sqref="AA5:AA71">
    <cfRule type="expression" dxfId="2" priority="3" stopIfTrue="1">
      <formula>MOD(ROW(),3)=1</formula>
    </cfRule>
  </conditionalFormatting>
  <conditionalFormatting sqref="C56:E56">
    <cfRule type="expression" dxfId="1" priority="2" stopIfTrue="1">
      <formula>MOD(ROW(),3)=1</formula>
    </cfRule>
  </conditionalFormatting>
  <conditionalFormatting sqref="B56">
    <cfRule type="expression" dxfId="0" priority="1" stopIfTrue="1">
      <formula>MOD(ROW(),3)=1</formula>
    </cfRule>
  </conditionalFormatting>
  <printOptions horizontalCentered="1"/>
  <pageMargins left="0.7" right="0.7" top="0.75" bottom="0.75" header="0.3" footer="0.3"/>
  <pageSetup paperSize="5" scale="5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REC Style Analysis</vt:lpstr>
      <vt:lpstr>Millage Rates</vt:lpstr>
      <vt:lpstr>Taxes Levied</vt:lpstr>
      <vt:lpstr>Revenue Impact</vt:lpstr>
      <vt:lpstr>Properties Affected</vt:lpstr>
      <vt:lpstr>2008 Results</vt:lpstr>
      <vt:lpstr>Census Bureau</vt:lpstr>
      <vt:lpstr>Taxable Values by Category</vt:lpstr>
      <vt:lpstr>'2008 Results'!Print_Area</vt:lpstr>
      <vt:lpstr>'Census Bureau'!Print_Area</vt:lpstr>
      <vt:lpstr>'REC Style Analysis'!Print_Area</vt:lpstr>
      <vt:lpstr>'Revenue Impact'!Print_Area</vt:lpstr>
      <vt:lpstr>'Taxable Values by Category'!Print_Area</vt:lpstr>
      <vt:lpstr>'2008 Results'!Print_Titles</vt:lpstr>
      <vt:lpstr>'Census Bureau'!Print_Titles</vt:lpstr>
      <vt:lpstr>'REC Style Analysis'!Print_Titles</vt:lpstr>
      <vt:lpstr>'Revenue Impact'!Print_Titles</vt:lpstr>
      <vt:lpstr>'Taxable Values by Category'!Print_Titles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Dept. of Revenue</dc:creator>
  <cp:lastModifiedBy>Casey Perkins</cp:lastModifiedBy>
  <cp:lastPrinted>2017-11-28T16:05:37Z</cp:lastPrinted>
  <dcterms:created xsi:type="dcterms:W3CDTF">2011-01-19T20:48:20Z</dcterms:created>
  <dcterms:modified xsi:type="dcterms:W3CDTF">2018-01-17T16:40:18Z</dcterms:modified>
</cp:coreProperties>
</file>