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i Florensia\Desktop\Road to UX Designer in AI\01 Udacity Programs\03 Data Science Challange (On-going)\02 Notes\"/>
    </mc:Choice>
  </mc:AlternateContent>
  <xr:revisionPtr revIDLastSave="0" documentId="13_ncr:1_{20FE2D6F-DA7D-4320-BAB7-62B40DF64D9B}" xr6:coauthVersionLast="32" xr6:coauthVersionMax="32" xr10:uidLastSave="{00000000-0000-0000-0000-000000000000}"/>
  <bookViews>
    <workbookView xWindow="0" yWindow="0" windowWidth="14400" windowHeight="11130" activeTab="3" xr2:uid="{6FA1C5BE-55F7-427F-B1EF-36E5B746F4DD}"/>
  </bookViews>
  <sheets>
    <sheet name="L20 - Tetrahedral Dices" sheetId="1" r:id="rId1"/>
    <sheet name="L20 - Normal Dices" sheetId="2" r:id="rId2"/>
    <sheet name="L20 Klout Scores" sheetId="3" r:id="rId3"/>
    <sheet name="L21 Sampling Distribution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4" l="1"/>
  <c r="S12" i="4" s="1"/>
  <c r="S5" i="4"/>
  <c r="I16" i="4"/>
  <c r="I9" i="4"/>
  <c r="I11" i="4" s="1"/>
  <c r="I12" i="4" s="1"/>
  <c r="D37" i="4"/>
  <c r="D39" i="4" s="1"/>
  <c r="D31" i="4"/>
  <c r="D33" i="4" s="1"/>
  <c r="D25" i="4"/>
  <c r="D27" i="4" s="1"/>
  <c r="D19" i="4"/>
  <c r="D21" i="4" s="1"/>
  <c r="D8" i="4"/>
  <c r="R18" i="3"/>
  <c r="R19" i="3"/>
  <c r="R20" i="3"/>
  <c r="R21" i="3"/>
  <c r="R22" i="3"/>
  <c r="R23" i="3"/>
  <c r="R24" i="3"/>
  <c r="R25" i="3"/>
  <c r="R26" i="3"/>
  <c r="R17" i="3"/>
  <c r="R10" i="3"/>
  <c r="R11" i="3"/>
  <c r="R12" i="3"/>
  <c r="R13" i="3"/>
  <c r="R9" i="3"/>
  <c r="R14" i="3" s="1"/>
  <c r="R6" i="3"/>
  <c r="G24" i="3"/>
  <c r="G25" i="3" s="1"/>
  <c r="F9" i="3"/>
  <c r="G16" i="3" s="1"/>
  <c r="F6" i="3"/>
  <c r="G23" i="3" s="1"/>
  <c r="S9" i="4" l="1"/>
  <c r="I13" i="4"/>
  <c r="I18" i="4" s="1"/>
  <c r="I19" i="4" s="1"/>
  <c r="I20" i="4" s="1"/>
  <c r="R27" i="3"/>
  <c r="L16" i="3"/>
  <c r="L23" i="3"/>
  <c r="L24" i="3" s="1"/>
  <c r="L25" i="3" s="1"/>
  <c r="P28" i="2"/>
  <c r="P22" i="2"/>
  <c r="M22" i="2"/>
  <c r="M21" i="2"/>
  <c r="F22" i="2"/>
  <c r="F29" i="2"/>
  <c r="E29" i="2"/>
  <c r="D29" i="2"/>
  <c r="F28" i="2"/>
  <c r="E28" i="2"/>
  <c r="D28" i="2"/>
  <c r="H29" i="2"/>
  <c r="H28" i="2"/>
  <c r="H27" i="2"/>
  <c r="H26" i="2"/>
  <c r="H25" i="2"/>
  <c r="G29" i="2"/>
  <c r="G28" i="2"/>
  <c r="G27" i="2"/>
  <c r="G26" i="2"/>
  <c r="G25" i="2"/>
  <c r="D27" i="2"/>
  <c r="C29" i="2"/>
  <c r="C28" i="2"/>
  <c r="F27" i="2"/>
  <c r="E27" i="2"/>
  <c r="C27" i="2"/>
  <c r="F26" i="2"/>
  <c r="E26" i="2"/>
  <c r="D26" i="2"/>
  <c r="C26" i="2"/>
  <c r="H24" i="2"/>
  <c r="G24" i="2"/>
  <c r="C24" i="2"/>
  <c r="C22" i="2"/>
  <c r="H22" i="2" s="1"/>
  <c r="C21" i="2"/>
  <c r="J3" i="2"/>
  <c r="K3" i="2"/>
  <c r="L3" i="2"/>
  <c r="M3" i="2"/>
  <c r="M7" i="2"/>
  <c r="L7" i="2"/>
  <c r="K7" i="2"/>
  <c r="J7" i="2"/>
  <c r="F25" i="2"/>
  <c r="E25" i="2"/>
  <c r="D25" i="2"/>
  <c r="C25" i="2"/>
  <c r="F24" i="2"/>
  <c r="E24" i="2"/>
  <c r="D24" i="2"/>
  <c r="I7" i="2"/>
  <c r="H7" i="2"/>
  <c r="G7" i="2"/>
  <c r="F7" i="2"/>
  <c r="E7" i="2"/>
  <c r="D7" i="2"/>
  <c r="C7" i="2"/>
  <c r="I3" i="2"/>
  <c r="H3" i="2"/>
  <c r="G3" i="2"/>
  <c r="F3" i="2"/>
  <c r="E3" i="2"/>
  <c r="D3" i="2"/>
  <c r="C3" i="2"/>
  <c r="I22" i="1"/>
  <c r="C33" i="1"/>
  <c r="C32" i="1"/>
  <c r="F30" i="1"/>
  <c r="E30" i="1"/>
  <c r="D30" i="1"/>
  <c r="D29" i="1"/>
  <c r="C30" i="1"/>
  <c r="F29" i="1"/>
  <c r="E29" i="1"/>
  <c r="C29" i="1"/>
  <c r="F28" i="1"/>
  <c r="E28" i="1"/>
  <c r="D28" i="1"/>
  <c r="C28" i="1"/>
  <c r="F27" i="1"/>
  <c r="E27" i="1"/>
  <c r="D27" i="1"/>
  <c r="C27" i="1"/>
  <c r="C25" i="1"/>
  <c r="C24" i="1"/>
  <c r="I3" i="1"/>
  <c r="H3" i="1"/>
  <c r="G3" i="1"/>
  <c r="F3" i="1"/>
  <c r="E3" i="1"/>
  <c r="D3" i="1"/>
  <c r="C3" i="1"/>
  <c r="C7" i="1"/>
  <c r="D7" i="1"/>
  <c r="E7" i="1"/>
  <c r="F7" i="1"/>
  <c r="G7" i="1"/>
  <c r="H7" i="1"/>
  <c r="I7" i="1"/>
  <c r="C31" i="2" l="1"/>
  <c r="C32" i="2"/>
  <c r="F31" i="2" s="1"/>
  <c r="O7" i="2"/>
  <c r="K4" i="2" s="1"/>
  <c r="K7" i="1"/>
  <c r="G4" i="1"/>
  <c r="F4" i="1"/>
  <c r="I4" i="1"/>
  <c r="E4" i="1"/>
  <c r="C4" i="1"/>
  <c r="K4" i="1" s="1"/>
  <c r="H4" i="1"/>
  <c r="D4" i="1"/>
  <c r="C14" i="1" s="1"/>
  <c r="H4" i="2" l="1"/>
  <c r="L4" i="2"/>
  <c r="M4" i="2"/>
  <c r="J4" i="2"/>
  <c r="E4" i="2"/>
  <c r="D4" i="2"/>
  <c r="C4" i="2"/>
  <c r="I4" i="2"/>
  <c r="G4" i="2"/>
  <c r="F4" i="2"/>
  <c r="C17" i="1"/>
  <c r="O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Sisi Florensia</author>
  </authors>
  <commentList>
    <comment ref="B33" authorId="0" shapeId="0" xr:uid="{49925E0A-0942-4401-A25A-720A96A23CBF}">
      <text>
        <r>
          <rPr>
            <b/>
            <sz val="9"/>
            <color indexed="81"/>
            <rFont val="Tahoma"/>
            <family val="2"/>
          </rPr>
          <t>Sisi Florensia:</t>
        </r>
        <r>
          <rPr>
            <sz val="9"/>
            <color indexed="81"/>
            <rFont val="Tahoma"/>
            <family val="2"/>
          </rPr>
          <t xml:space="preserve">
Standard Deviations from Sampling Distribution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Sisi Florensia</author>
  </authors>
  <commentList>
    <comment ref="B32" authorId="0" shapeId="0" xr:uid="{006FAD3D-60BA-419B-8743-6F31EADE6E29}">
      <text>
        <r>
          <rPr>
            <b/>
            <sz val="9"/>
            <color indexed="81"/>
            <rFont val="Tahoma"/>
            <family val="2"/>
          </rPr>
          <t>Sisi Florensia:</t>
        </r>
        <r>
          <rPr>
            <sz val="9"/>
            <color indexed="81"/>
            <rFont val="Tahoma"/>
            <family val="2"/>
          </rPr>
          <t xml:space="preserve">
Standard Deviations from Sampling Distribution</t>
        </r>
      </text>
    </comment>
  </commentList>
</comments>
</file>

<file path=xl/sharedStrings.xml><?xml version="1.0" encoding="utf-8"?>
<sst xmlns="http://schemas.openxmlformats.org/spreadsheetml/2006/main" count="1456" uniqueCount="1136">
  <si>
    <t>4+1</t>
  </si>
  <si>
    <t>4+2</t>
  </si>
  <si>
    <t>3+2</t>
  </si>
  <si>
    <t>3+1</t>
  </si>
  <si>
    <t>4+3</t>
  </si>
  <si>
    <t>3+4</t>
  </si>
  <si>
    <t>2+3</t>
  </si>
  <si>
    <t>2+2</t>
  </si>
  <si>
    <t>2+1</t>
  </si>
  <si>
    <t>4+4</t>
  </si>
  <si>
    <t>2+4</t>
  </si>
  <si>
    <t>1+4</t>
  </si>
  <si>
    <t>1+3</t>
  </si>
  <si>
    <t>1+2</t>
  </si>
  <si>
    <t>1+1</t>
  </si>
  <si>
    <t>Count</t>
  </si>
  <si>
    <t>Total Count</t>
  </si>
  <si>
    <t>Probability</t>
  </si>
  <si>
    <t>Two Tetrahedral Dices</t>
  </si>
  <si>
    <t>Possibilities</t>
  </si>
  <si>
    <t>Probabilty average will be &gt; 3</t>
  </si>
  <si>
    <t>Mean of two dices</t>
  </si>
  <si>
    <t>Total</t>
  </si>
  <si>
    <t>Mean</t>
  </si>
  <si>
    <t>Sample Population</t>
  </si>
  <si>
    <t>Means of Samples</t>
  </si>
  <si>
    <r>
      <t>Mean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)</t>
    </r>
  </si>
  <si>
    <r>
      <t>Standard Deviation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</t>
    </r>
  </si>
  <si>
    <r>
      <t>Mean (</t>
    </r>
    <r>
      <rPr>
        <b/>
        <sz val="11"/>
        <color theme="1"/>
        <rFont val="Calibri"/>
        <family val="2"/>
      </rPr>
      <t>M</t>
    </r>
    <r>
      <rPr>
        <b/>
        <sz val="11"/>
        <color theme="1"/>
        <rFont val="Calibri"/>
        <family val="2"/>
        <scheme val="minor"/>
      </rPr>
      <t>)</t>
    </r>
  </si>
  <si>
    <t>Quiz 10: Calculate Standard Deviations</t>
  </si>
  <si>
    <t>Probability of sum of 2 dices at least 3</t>
  </si>
  <si>
    <r>
      <t>Standard Deviation (</t>
    </r>
    <r>
      <rPr>
        <b/>
        <sz val="11"/>
        <color theme="1"/>
        <rFont val="Calibri"/>
        <family val="2"/>
      </rPr>
      <t>SE</t>
    </r>
    <r>
      <rPr>
        <b/>
        <sz val="11"/>
        <color theme="1"/>
        <rFont val="Calibri"/>
        <family val="2"/>
        <scheme val="minor"/>
      </rPr>
      <t>)</t>
    </r>
  </si>
  <si>
    <t>σ / SE</t>
  </si>
  <si>
    <t>Two Normal Dices</t>
  </si>
  <si>
    <t>5+3</t>
  </si>
  <si>
    <t>3+3</t>
  </si>
  <si>
    <t>5+1</t>
  </si>
  <si>
    <t>5+2</t>
  </si>
  <si>
    <t>6+1</t>
  </si>
  <si>
    <t>2+5</t>
  </si>
  <si>
    <t>1+6</t>
  </si>
  <si>
    <t>1+5</t>
  </si>
  <si>
    <t>2+6</t>
  </si>
  <si>
    <t>3+5</t>
  </si>
  <si>
    <t>6+2</t>
  </si>
  <si>
    <t>3+6</t>
  </si>
  <si>
    <t>4+5</t>
  </si>
  <si>
    <t>5+4</t>
  </si>
  <si>
    <t>6+3</t>
  </si>
  <si>
    <t>4+6</t>
  </si>
  <si>
    <t>5+5</t>
  </si>
  <si>
    <t>6+4</t>
  </si>
  <si>
    <t>5+6</t>
  </si>
  <si>
    <t>6+5</t>
  </si>
  <si>
    <t>6+6</t>
  </si>
  <si>
    <t>Quiz 17: Find Standard Error</t>
  </si>
  <si>
    <t>n</t>
  </si>
  <si>
    <r>
      <t xml:space="preserve">SE = </t>
    </r>
    <r>
      <rPr>
        <b/>
        <sz val="11"/>
        <color theme="1"/>
        <rFont val="Calibri"/>
        <family val="2"/>
      </rPr>
      <t>σ/(√n)</t>
    </r>
  </si>
  <si>
    <t>√n</t>
  </si>
  <si>
    <r>
      <t>Std Deviation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</t>
    </r>
  </si>
  <si>
    <t>SE = σ/(√n)</t>
  </si>
  <si>
    <t>Quiz 19: Standard Error for 5 Dices</t>
  </si>
  <si>
    <t>Quiz 23: M&amp;M and Central Limit Theorem (CLT)</t>
  </si>
  <si>
    <t>Item#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</si>
  <si>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</si>
  <si>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</si>
  <si>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</si>
  <si>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</si>
  <si>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</si>
  <si>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</si>
  <si>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</si>
  <si>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</si>
  <si>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</si>
  <si>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</si>
  <si>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</si>
  <si>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</si>
  <si>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</si>
  <si>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</si>
  <si>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</si>
  <si>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</si>
  <si>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</si>
  <si>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</si>
  <si>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</si>
  <si>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</si>
  <si>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</si>
  <si>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</si>
  <si>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</si>
  <si>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</si>
  <si>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</si>
  <si>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</si>
  <si>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</si>
  <si>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</si>
  <si>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</si>
  <si>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</si>
  <si>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</si>
  <si>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</si>
  <si>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</si>
  <si>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</si>
  <si>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</si>
  <si>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</si>
  <si>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</si>
  <si>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</si>
  <si>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</si>
  <si>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</si>
  <si>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</si>
  <si>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</si>
  <si>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</si>
  <si>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</si>
  <si>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</si>
  <si>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</si>
  <si>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</si>
  <si>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</si>
  <si>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</si>
  <si>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</si>
  <si>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</si>
  <si>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</si>
  <si>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</si>
  <si>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</si>
  <si>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</si>
  <si>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</si>
  <si>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</si>
  <si>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</si>
  <si>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</si>
  <si>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</si>
  <si>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</si>
  <si>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</si>
  <si>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</si>
  <si>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</si>
  <si>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</si>
  <si>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</si>
  <si>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</si>
  <si>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</si>
  <si>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</si>
  <si>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</si>
  <si>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</si>
  <si>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</si>
  <si>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</si>
  <si>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</si>
  <si>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</si>
  <si>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</si>
  <si>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</si>
  <si>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</si>
  <si>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</si>
  <si>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</si>
  <si>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</si>
  <si>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</si>
  <si>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</si>
  <si>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</si>
  <si>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</si>
  <si>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</si>
  <si>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</si>
  <si>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</si>
  <si>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</si>
  <si>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</si>
  <si>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</si>
  <si>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</si>
  <si>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</si>
  <si>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</si>
  <si>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</si>
  <si>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</si>
  <si>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</si>
  <si>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</si>
  <si>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</si>
  <si>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</si>
  <si>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</si>
  <si>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</si>
  <si>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</si>
  <si>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</si>
  <si>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</si>
  <si>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</si>
  <si>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</si>
  <si>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</si>
  <si>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</si>
  <si>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</si>
  <si>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</si>
  <si>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</si>
  <si>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</si>
  <si>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</si>
  <si>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</si>
  <si>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</si>
  <si>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</si>
  <si>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</si>
  <si>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</si>
  <si>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</si>
  <si>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</si>
  <si>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</si>
  <si>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</si>
  <si>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</si>
  <si>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</si>
  <si>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</si>
  <si>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</si>
  <si>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</si>
  <si>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</si>
  <si>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</si>
  <si>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</si>
  <si>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</si>
  <si>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</si>
  <si>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</si>
  <si>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</si>
  <si>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</si>
  <si>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</si>
  <si>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</si>
  <si>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</si>
  <si>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</si>
  <si>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</si>
  <si>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</si>
  <si>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</si>
  <si>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</si>
  <si>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</si>
  <si>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</si>
  <si>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</si>
  <si>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</si>
  <si>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</si>
  <si>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</si>
  <si>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</si>
  <si>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</si>
  <si>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</si>
  <si>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</si>
  <si>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</si>
  <si>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</si>
  <si>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</si>
  <si>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</si>
  <si>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</si>
  <si>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</si>
  <si>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</si>
  <si>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</si>
  <si>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</si>
  <si>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</si>
  <si>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</si>
  <si>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</si>
  <si>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</si>
  <si>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</si>
  <si>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</si>
  <si>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</si>
  <si>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</si>
  <si>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</si>
  <si>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</si>
  <si>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</si>
  <si>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</si>
  <si>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</si>
  <si>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</si>
  <si>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</si>
  <si>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</si>
  <si>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</si>
  <si>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</si>
  <si>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</si>
  <si>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</si>
  <si>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</si>
  <si>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</si>
  <si>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</si>
  <si>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</si>
  <si>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</si>
  <si>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</si>
  <si>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</si>
  <si>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</si>
  <si>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</si>
  <si>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</si>
  <si>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</si>
  <si>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</si>
  <si>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</si>
  <si>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</si>
  <si>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</si>
  <si>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</si>
  <si>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</si>
  <si>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Klout Score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</si>
  <si>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</si>
  <si>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</si>
  <si>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</si>
  <si>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</si>
  <si>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</si>
  <si>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</si>
  <si>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</si>
  <si>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</si>
  <si>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</si>
  <si>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</si>
  <si>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</si>
  <si>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</si>
  <si>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</si>
  <si>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</si>
  <si>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</si>
  <si>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</si>
  <si>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</si>
  <si>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</si>
  <si>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</si>
  <si>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</si>
  <si>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</si>
  <si>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</si>
  <si>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</si>
  <si>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</si>
  <si>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</si>
  <si>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</si>
  <si>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</si>
  <si>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</si>
  <si>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</si>
  <si>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</si>
  <si>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</si>
  <si>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</si>
  <si>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</si>
  <si>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</si>
  <si>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</si>
  <si>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</si>
  <si>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</si>
  <si>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</si>
  <si>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</si>
  <si>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</si>
  <si>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</si>
  <si>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</si>
  <si>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</si>
  <si>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</si>
  <si>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</si>
  <si>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</si>
  <si>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</si>
  <si>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</si>
  <si>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#249</t>
  </si>
  <si>
    <t>#250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</si>
  <si>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</si>
  <si>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</si>
  <si>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</si>
  <si>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</si>
  <si>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</si>
  <si>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</si>
  <si>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</si>
  <si>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</si>
  <si>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</si>
  <si>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</si>
  <si>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</si>
  <si>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</si>
  <si>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</si>
  <si>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</si>
  <si>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</si>
  <si>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</si>
  <si>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</si>
  <si>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</si>
  <si>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</si>
  <si>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</si>
  <si>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</si>
  <si>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</si>
  <si>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</si>
  <si>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</si>
  <si>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</si>
  <si>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</si>
  <si>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</si>
  <si>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</si>
  <si>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</si>
  <si>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</si>
  <si>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</si>
  <si>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</si>
  <si>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</si>
  <si>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</si>
  <si>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</si>
  <si>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</si>
  <si>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</si>
  <si>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</si>
  <si>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</si>
  <si>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</si>
  <si>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</si>
  <si>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</si>
  <si>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</si>
  <si>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</si>
  <si>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</si>
  <si>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</si>
  <si>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</si>
  <si>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</si>
  <si>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</si>
  <si>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</si>
  <si>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</si>
  <si>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</si>
  <si>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</si>
  <si>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</si>
  <si>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</si>
  <si>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</si>
  <si>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</si>
  <si>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</si>
  <si>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</si>
  <si>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</si>
  <si>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</si>
  <si>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</si>
  <si>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</si>
  <si>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</si>
  <si>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</si>
  <si>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</si>
  <si>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</si>
  <si>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</si>
  <si>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</si>
  <si>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</si>
  <si>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</si>
  <si>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</si>
  <si>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</si>
  <si>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</si>
  <si>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</si>
  <si>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</si>
  <si>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</si>
  <si>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</si>
  <si>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</si>
  <si>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</si>
  <si>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</si>
  <si>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</si>
  <si>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#333</t>
  </si>
  <si>
    <t>#334</t>
  </si>
  <si>
    <t>#335</t>
  </si>
  <si>
    <t>#336</t>
  </si>
  <si>
    <t>#337</t>
  </si>
  <si>
    <t>#338</t>
  </si>
  <si>
    <t>#339</t>
  </si>
  <si>
    <t>#340</t>
  </si>
  <si>
    <t>#341</t>
  </si>
  <si>
    <t>#342</t>
  </si>
  <si>
    <t>#343</t>
  </si>
  <si>
    <t>#344</t>
  </si>
  <si>
    <t>#345</t>
  </si>
  <si>
    <t>#346</t>
  </si>
  <si>
    <t>#347</t>
  </si>
  <si>
    <t>#348</t>
  </si>
  <si>
    <t>#349</t>
  </si>
  <si>
    <t>#350</t>
  </si>
  <si>
    <t>#351</t>
  </si>
  <si>
    <t>#352</t>
  </si>
  <si>
    <t>#353</t>
  </si>
  <si>
    <t>#354</t>
  </si>
  <si>
    <t>#355</t>
  </si>
  <si>
    <t>#356</t>
  </si>
  <si>
    <t>#357</t>
  </si>
  <si>
    <t>#358</t>
  </si>
  <si>
    <t>#359</t>
  </si>
  <si>
    <t>#360</t>
  </si>
  <si>
    <t>#361</t>
  </si>
  <si>
    <t>#362</t>
  </si>
  <si>
    <t>#363</t>
  </si>
  <si>
    <t>#364</t>
  </si>
  <si>
    <t>#365</t>
  </si>
  <si>
    <t>#366</t>
  </si>
  <si>
    <t>#367</t>
  </si>
  <si>
    <t>#368</t>
  </si>
  <si>
    <t>#369</t>
  </si>
  <si>
    <t>#370</t>
  </si>
  <si>
    <t>#371</t>
  </si>
  <si>
    <t>#372</t>
  </si>
  <si>
    <t>#373</t>
  </si>
  <si>
    <t>#374</t>
  </si>
  <si>
    <t>#375</t>
  </si>
  <si>
    <t>#376</t>
  </si>
  <si>
    <t>#377</t>
  </si>
  <si>
    <t>#378</t>
  </si>
  <si>
    <t>#379</t>
  </si>
  <si>
    <t>#380</t>
  </si>
  <si>
    <t>#381</t>
  </si>
  <si>
    <t>#382</t>
  </si>
  <si>
    <t>#383</t>
  </si>
  <si>
    <t>#384</t>
  </si>
  <si>
    <t>#385</t>
  </si>
  <si>
    <t>#386</t>
  </si>
  <si>
    <t>#387</t>
  </si>
  <si>
    <t>#388</t>
  </si>
  <si>
    <t>#389</t>
  </si>
  <si>
    <t>#390</t>
  </si>
  <si>
    <t>#391</t>
  </si>
  <si>
    <t>#392</t>
  </si>
  <si>
    <t>#393</t>
  </si>
  <si>
    <t>#394</t>
  </si>
  <si>
    <t>#395</t>
  </si>
  <si>
    <t>#396</t>
  </si>
  <si>
    <t>#397</t>
  </si>
  <si>
    <t>#398</t>
  </si>
  <si>
    <t>#399</t>
  </si>
  <si>
    <t>#400</t>
  </si>
  <si>
    <t>#401</t>
  </si>
  <si>
    <t>#402</t>
  </si>
  <si>
    <t>#403</t>
  </si>
  <si>
    <t>#404</t>
  </si>
  <si>
    <t>#405</t>
  </si>
  <si>
    <t>#406</t>
  </si>
  <si>
    <t>#407</t>
  </si>
  <si>
    <t>#408</t>
  </si>
  <si>
    <t>#409</t>
  </si>
  <si>
    <t>#410</t>
  </si>
  <si>
    <t>#411</t>
  </si>
  <si>
    <t>#412</t>
  </si>
  <si>
    <t>#413</t>
  </si>
  <si>
    <t>#414</t>
  </si>
  <si>
    <t>#415</t>
  </si>
  <si>
    <t>#416</t>
  </si>
  <si>
    <t>#417</t>
  </si>
  <si>
    <t>#418</t>
  </si>
  <si>
    <t>#419</t>
  </si>
  <si>
    <t>#420</t>
  </si>
  <si>
    <t>#421</t>
  </si>
  <si>
    <t>#422</t>
  </si>
  <si>
    <t>#423</t>
  </si>
  <si>
    <t>#424</t>
  </si>
  <si>
    <t>#425</t>
  </si>
  <si>
    <t>#426</t>
  </si>
  <si>
    <t>#427</t>
  </si>
  <si>
    <t>#428</t>
  </si>
  <si>
    <t>#429</t>
  </si>
  <si>
    <t>#430</t>
  </si>
  <si>
    <t>#431</t>
  </si>
  <si>
    <t>#432</t>
  </si>
  <si>
    <t>#433</t>
  </si>
  <si>
    <t>#434</t>
  </si>
  <si>
    <t>#435</t>
  </si>
  <si>
    <t>#436</t>
  </si>
  <si>
    <t>#437</t>
  </si>
  <si>
    <t>#438</t>
  </si>
  <si>
    <t>#439</t>
  </si>
  <si>
    <t>#440</t>
  </si>
  <si>
    <t>#441</t>
  </si>
  <si>
    <t>#442</t>
  </si>
  <si>
    <t>#443</t>
  </si>
  <si>
    <t>#444</t>
  </si>
  <si>
    <t>#445</t>
  </si>
  <si>
    <t>#446</t>
  </si>
  <si>
    <t>#447</t>
  </si>
  <si>
    <t>#448</t>
  </si>
  <si>
    <t>#449</t>
  </si>
  <si>
    <t>#450</t>
  </si>
  <si>
    <t>#451</t>
  </si>
  <si>
    <t>#452</t>
  </si>
  <si>
    <t>#453</t>
  </si>
  <si>
    <t>#454</t>
  </si>
  <si>
    <t>#455</t>
  </si>
  <si>
    <t>#456</t>
  </si>
  <si>
    <t>#457</t>
  </si>
  <si>
    <t>#458</t>
  </si>
  <si>
    <t>#459</t>
  </si>
  <si>
    <t>#460</t>
  </si>
  <si>
    <t>#461</t>
  </si>
  <si>
    <t>#462</t>
  </si>
  <si>
    <t>#463</t>
  </si>
  <si>
    <t>#464</t>
  </si>
  <si>
    <t>#465</t>
  </si>
  <si>
    <t>#466</t>
  </si>
  <si>
    <t>#467</t>
  </si>
  <si>
    <t>#468</t>
  </si>
  <si>
    <t>#469</t>
  </si>
  <si>
    <t>#470</t>
  </si>
  <si>
    <t>#471</t>
  </si>
  <si>
    <t>#472</t>
  </si>
  <si>
    <t>#473</t>
  </si>
  <si>
    <t>#474</t>
  </si>
  <si>
    <t>#475</t>
  </si>
  <si>
    <t>#476</t>
  </si>
  <si>
    <t>#477</t>
  </si>
  <si>
    <t>#478</t>
  </si>
  <si>
    <t>#479</t>
  </si>
  <si>
    <t>#480</t>
  </si>
  <si>
    <t>#481</t>
  </si>
  <si>
    <t>#482</t>
  </si>
  <si>
    <t>#483</t>
  </si>
  <si>
    <t>#484</t>
  </si>
  <si>
    <t>#485</t>
  </si>
  <si>
    <t>#486</t>
  </si>
  <si>
    <t>#487</t>
  </si>
  <si>
    <t>#488</t>
  </si>
  <si>
    <t>#489</t>
  </si>
  <si>
    <t>#490</t>
  </si>
  <si>
    <t>#491</t>
  </si>
  <si>
    <t>#492</t>
  </si>
  <si>
    <t>#493</t>
  </si>
  <si>
    <t>#494</t>
  </si>
  <si>
    <t>#495</t>
  </si>
  <si>
    <t>#496</t>
  </si>
  <si>
    <t>#497</t>
  </si>
  <si>
    <t>#498</t>
  </si>
  <si>
    <t>#499</t>
  </si>
  <si>
    <t>#500</t>
  </si>
  <si>
    <t>#501</t>
  </si>
  <si>
    <t>#502</t>
  </si>
  <si>
    <t>#503</t>
  </si>
  <si>
    <t>#504</t>
  </si>
  <si>
    <t>#505</t>
  </si>
  <si>
    <t>#506</t>
  </si>
  <si>
    <t>#507</t>
  </si>
  <si>
    <t>#508</t>
  </si>
  <si>
    <t>#509</t>
  </si>
  <si>
    <t>#510</t>
  </si>
  <si>
    <t>#511</t>
  </si>
  <si>
    <t>#512</t>
  </si>
  <si>
    <t>#513</t>
  </si>
  <si>
    <t>#514</t>
  </si>
  <si>
    <t>#515</t>
  </si>
  <si>
    <t>#516</t>
  </si>
  <si>
    <t>#517</t>
  </si>
  <si>
    <t>#518</t>
  </si>
  <si>
    <t>#519</t>
  </si>
  <si>
    <t>#520</t>
  </si>
  <si>
    <t>#521</t>
  </si>
  <si>
    <t>#522</t>
  </si>
  <si>
    <t>#523</t>
  </si>
  <si>
    <t>#524</t>
  </si>
  <si>
    <t>#525</t>
  </si>
  <si>
    <t>#526</t>
  </si>
  <si>
    <t>#527</t>
  </si>
  <si>
    <t>#528</t>
  </si>
  <si>
    <t>#529</t>
  </si>
  <si>
    <t>#530</t>
  </si>
  <si>
    <t>#531</t>
  </si>
  <si>
    <t>#532</t>
  </si>
  <si>
    <t>#533</t>
  </si>
  <si>
    <t>#534</t>
  </si>
  <si>
    <t>#535</t>
  </si>
  <si>
    <t>#536</t>
  </si>
  <si>
    <t>#537</t>
  </si>
  <si>
    <t>#538</t>
  </si>
  <si>
    <t>#539</t>
  </si>
  <si>
    <t>#540</t>
  </si>
  <si>
    <t>#541</t>
  </si>
  <si>
    <t>#542</t>
  </si>
  <si>
    <t>#543</t>
  </si>
  <si>
    <t>#544</t>
  </si>
  <si>
    <t>#545</t>
  </si>
  <si>
    <t>#546</t>
  </si>
  <si>
    <t>#547</t>
  </si>
  <si>
    <t>#548</t>
  </si>
  <si>
    <t>#549</t>
  </si>
  <si>
    <t>#550</t>
  </si>
  <si>
    <t>#551</t>
  </si>
  <si>
    <t>#552</t>
  </si>
  <si>
    <t>#553</t>
  </si>
  <si>
    <t>#554</t>
  </si>
  <si>
    <t>#555</t>
  </si>
  <si>
    <t>#556</t>
  </si>
  <si>
    <t>#557</t>
  </si>
  <si>
    <t>#558</t>
  </si>
  <si>
    <t>#559</t>
  </si>
  <si>
    <t>#560</t>
  </si>
  <si>
    <t>#561</t>
  </si>
  <si>
    <t>#562</t>
  </si>
  <si>
    <t>#563</t>
  </si>
  <si>
    <t>#564</t>
  </si>
  <si>
    <t>#565</t>
  </si>
  <si>
    <t>#566</t>
  </si>
  <si>
    <t>#567</t>
  </si>
  <si>
    <t>#568</t>
  </si>
  <si>
    <t>#569</t>
  </si>
  <si>
    <t>#570</t>
  </si>
  <si>
    <t>#571</t>
  </si>
  <si>
    <t>#572</t>
  </si>
  <si>
    <t>#573</t>
  </si>
  <si>
    <t>#574</t>
  </si>
  <si>
    <t>#575</t>
  </si>
  <si>
    <t>#576</t>
  </si>
  <si>
    <t>#577</t>
  </si>
  <si>
    <t>#578</t>
  </si>
  <si>
    <t>#579</t>
  </si>
  <si>
    <t>#580</t>
  </si>
  <si>
    <t>#581</t>
  </si>
  <si>
    <t>#582</t>
  </si>
  <si>
    <t>#583</t>
  </si>
  <si>
    <t>#584</t>
  </si>
  <si>
    <t>#585</t>
  </si>
  <si>
    <t>#586</t>
  </si>
  <si>
    <t>#587</t>
  </si>
  <si>
    <t>#588</t>
  </si>
  <si>
    <t>#589</t>
  </si>
  <si>
    <t>#590</t>
  </si>
  <si>
    <t>#591</t>
  </si>
  <si>
    <t>#592</t>
  </si>
  <si>
    <t>#593</t>
  </si>
  <si>
    <t>#594</t>
  </si>
  <si>
    <t>#595</t>
  </si>
  <si>
    <t>#596</t>
  </si>
  <si>
    <t>#597</t>
  </si>
  <si>
    <t>#598</t>
  </si>
  <si>
    <t>#599</t>
  </si>
  <si>
    <t>#600</t>
  </si>
  <si>
    <t>#601</t>
  </si>
  <si>
    <t>#602</t>
  </si>
  <si>
    <t>#603</t>
  </si>
  <si>
    <t>#604</t>
  </si>
  <si>
    <t>#605</t>
  </si>
  <si>
    <t>#606</t>
  </si>
  <si>
    <t>#607</t>
  </si>
  <si>
    <t>#608</t>
  </si>
  <si>
    <t>#609</t>
  </si>
  <si>
    <t>#610</t>
  </si>
  <si>
    <t>#611</t>
  </si>
  <si>
    <t>#612</t>
  </si>
  <si>
    <t>#613</t>
  </si>
  <si>
    <t>#614</t>
  </si>
  <si>
    <t>#615</t>
  </si>
  <si>
    <t>#616</t>
  </si>
  <si>
    <t>#617</t>
  </si>
  <si>
    <t>#618</t>
  </si>
  <si>
    <t>#619</t>
  </si>
  <si>
    <t>#620</t>
  </si>
  <si>
    <t>#621</t>
  </si>
  <si>
    <t>#622</t>
  </si>
  <si>
    <t>#623</t>
  </si>
  <si>
    <t>#624</t>
  </si>
  <si>
    <t>#625</t>
  </si>
  <si>
    <t>#626</t>
  </si>
  <si>
    <t>#627</t>
  </si>
  <si>
    <t>#628</t>
  </si>
  <si>
    <t>#629</t>
  </si>
  <si>
    <t>#630</t>
  </si>
  <si>
    <t>#631</t>
  </si>
  <si>
    <t>#632</t>
  </si>
  <si>
    <t>#633</t>
  </si>
  <si>
    <t>#634</t>
  </si>
  <si>
    <t>#635</t>
  </si>
  <si>
    <t>#636</t>
  </si>
  <si>
    <t>#637</t>
  </si>
  <si>
    <t>#638</t>
  </si>
  <si>
    <t>#639</t>
  </si>
  <si>
    <t>#640</t>
  </si>
  <si>
    <t>#641</t>
  </si>
  <si>
    <t>#642</t>
  </si>
  <si>
    <t>#643</t>
  </si>
  <si>
    <t>#644</t>
  </si>
  <si>
    <t>#645</t>
  </si>
  <si>
    <t>#646</t>
  </si>
  <si>
    <t>#647</t>
  </si>
  <si>
    <t>#648</t>
  </si>
  <si>
    <t>#649</t>
  </si>
  <si>
    <t>#650</t>
  </si>
  <si>
    <t>#651</t>
  </si>
  <si>
    <t>#652</t>
  </si>
  <si>
    <t>#653</t>
  </si>
  <si>
    <t>#654</t>
  </si>
  <si>
    <t>#655</t>
  </si>
  <si>
    <t>#656</t>
  </si>
  <si>
    <t>#657</t>
  </si>
  <si>
    <t>#658</t>
  </si>
  <si>
    <t>#659</t>
  </si>
  <si>
    <t>#660</t>
  </si>
  <si>
    <t>#661</t>
  </si>
  <si>
    <t>#662</t>
  </si>
  <si>
    <t>#663</t>
  </si>
  <si>
    <t>#664</t>
  </si>
  <si>
    <t>#665</t>
  </si>
  <si>
    <t>#666</t>
  </si>
  <si>
    <t>#667</t>
  </si>
  <si>
    <t>#668</t>
  </si>
  <si>
    <t>#669</t>
  </si>
  <si>
    <t>#670</t>
  </si>
  <si>
    <t>#671</t>
  </si>
  <si>
    <t>#672</t>
  </si>
  <si>
    <t>#673</t>
  </si>
  <si>
    <t>#674</t>
  </si>
  <si>
    <t>#675</t>
  </si>
  <si>
    <t>#676</t>
  </si>
  <si>
    <t>#677</t>
  </si>
  <si>
    <t>#678</t>
  </si>
  <si>
    <t>#679</t>
  </si>
  <si>
    <t>#680</t>
  </si>
  <si>
    <t>#681</t>
  </si>
  <si>
    <t>#682</t>
  </si>
  <si>
    <t>#683</t>
  </si>
  <si>
    <t>#684</t>
  </si>
  <si>
    <t>#685</t>
  </si>
  <si>
    <t>#686</t>
  </si>
  <si>
    <t>#687</t>
  </si>
  <si>
    <t>#688</t>
  </si>
  <si>
    <t>#689</t>
  </si>
  <si>
    <t>#690</t>
  </si>
  <si>
    <t>#691</t>
  </si>
  <si>
    <t>#692</t>
  </si>
  <si>
    <t>#693</t>
  </si>
  <si>
    <t>#694</t>
  </si>
  <si>
    <t>#695</t>
  </si>
  <si>
    <t>#696</t>
  </si>
  <si>
    <t>#697</t>
  </si>
  <si>
    <t>#698</t>
  </si>
  <si>
    <t>#699</t>
  </si>
  <si>
    <t>#700</t>
  </si>
  <si>
    <t>#701</t>
  </si>
  <si>
    <t>#702</t>
  </si>
  <si>
    <t>#703</t>
  </si>
  <si>
    <t>#704</t>
  </si>
  <si>
    <t>#705</t>
  </si>
  <si>
    <t>#706</t>
  </si>
  <si>
    <t>#707</t>
  </si>
  <si>
    <t>#708</t>
  </si>
  <si>
    <t>#709</t>
  </si>
  <si>
    <t>#710</t>
  </si>
  <si>
    <t>#711</t>
  </si>
  <si>
    <t>#712</t>
  </si>
  <si>
    <t>#713</t>
  </si>
  <si>
    <t>#714</t>
  </si>
  <si>
    <t>#715</t>
  </si>
  <si>
    <t>#716</t>
  </si>
  <si>
    <t>#717</t>
  </si>
  <si>
    <t>#718</t>
  </si>
  <si>
    <t>#719</t>
  </si>
  <si>
    <t>#720</t>
  </si>
  <si>
    <t>#721</t>
  </si>
  <si>
    <t>#722</t>
  </si>
  <si>
    <t>#723</t>
  </si>
  <si>
    <t>#724</t>
  </si>
  <si>
    <t>#725</t>
  </si>
  <si>
    <t>#726</t>
  </si>
  <si>
    <t>#727</t>
  </si>
  <si>
    <t>#728</t>
  </si>
  <si>
    <t>#729</t>
  </si>
  <si>
    <t>#730</t>
  </si>
  <si>
    <t>#731</t>
  </si>
  <si>
    <t>#732</t>
  </si>
  <si>
    <t>#733</t>
  </si>
  <si>
    <t>#734</t>
  </si>
  <si>
    <t>#735</t>
  </si>
  <si>
    <t>#736</t>
  </si>
  <si>
    <t>#737</t>
  </si>
  <si>
    <t>#738</t>
  </si>
  <si>
    <t>#739</t>
  </si>
  <si>
    <t>#740</t>
  </si>
  <si>
    <t>#741</t>
  </si>
  <si>
    <t>#742</t>
  </si>
  <si>
    <t>#743</t>
  </si>
  <si>
    <t>#744</t>
  </si>
  <si>
    <t>#745</t>
  </si>
  <si>
    <t>#746</t>
  </si>
  <si>
    <t>#747</t>
  </si>
  <si>
    <t>#748</t>
  </si>
  <si>
    <t>#749</t>
  </si>
  <si>
    <t>#750</t>
  </si>
  <si>
    <t>#751</t>
  </si>
  <si>
    <t>#752</t>
  </si>
  <si>
    <t>#753</t>
  </si>
  <si>
    <t>#754</t>
  </si>
  <si>
    <t>#755</t>
  </si>
  <si>
    <t>#756</t>
  </si>
  <si>
    <t>#757</t>
  </si>
  <si>
    <t>#758</t>
  </si>
  <si>
    <t>#759</t>
  </si>
  <si>
    <t>#760</t>
  </si>
  <si>
    <t>#761</t>
  </si>
  <si>
    <t>#762</t>
  </si>
  <si>
    <t>#763</t>
  </si>
  <si>
    <t>#764</t>
  </si>
  <si>
    <t>#765</t>
  </si>
  <si>
    <t>#766</t>
  </si>
  <si>
    <t>#767</t>
  </si>
  <si>
    <t>#768</t>
  </si>
  <si>
    <t>#769</t>
  </si>
  <si>
    <t>#770</t>
  </si>
  <si>
    <t>#771</t>
  </si>
  <si>
    <t>#772</t>
  </si>
  <si>
    <t>#773</t>
  </si>
  <si>
    <t>#774</t>
  </si>
  <si>
    <t>#775</t>
  </si>
  <si>
    <t>#776</t>
  </si>
  <si>
    <t>#777</t>
  </si>
  <si>
    <t>#778</t>
  </si>
  <si>
    <t>#779</t>
  </si>
  <si>
    <t>#780</t>
  </si>
  <si>
    <t>#781</t>
  </si>
  <si>
    <t>#782</t>
  </si>
  <si>
    <t>#783</t>
  </si>
  <si>
    <t>#784</t>
  </si>
  <si>
    <t>#785</t>
  </si>
  <si>
    <t>#786</t>
  </si>
  <si>
    <t>#787</t>
  </si>
  <si>
    <t>#788</t>
  </si>
  <si>
    <t>#789</t>
  </si>
  <si>
    <t>#790</t>
  </si>
  <si>
    <t>#791</t>
  </si>
  <si>
    <t>#792</t>
  </si>
  <si>
    <t>#793</t>
  </si>
  <si>
    <t>#794</t>
  </si>
  <si>
    <t>#795</t>
  </si>
  <si>
    <t>#796</t>
  </si>
  <si>
    <t>#797</t>
  </si>
  <si>
    <t>#798</t>
  </si>
  <si>
    <t>#799</t>
  </si>
  <si>
    <t>#800</t>
  </si>
  <si>
    <t>#801</t>
  </si>
  <si>
    <t>#802</t>
  </si>
  <si>
    <t>#803</t>
  </si>
  <si>
    <t>#804</t>
  </si>
  <si>
    <t>#805</t>
  </si>
  <si>
    <t>#806</t>
  </si>
  <si>
    <t>#807</t>
  </si>
  <si>
    <t>#808</t>
  </si>
  <si>
    <t>#809</t>
  </si>
  <si>
    <t>#810</t>
  </si>
  <si>
    <t>#811</t>
  </si>
  <si>
    <t>#812</t>
  </si>
  <si>
    <t>#813</t>
  </si>
  <si>
    <t>#814</t>
  </si>
  <si>
    <t>#815</t>
  </si>
  <si>
    <t>#816</t>
  </si>
  <si>
    <t>#817</t>
  </si>
  <si>
    <t>#818</t>
  </si>
  <si>
    <t>#819</t>
  </si>
  <si>
    <t>#820</t>
  </si>
  <si>
    <t>#821</t>
  </si>
  <si>
    <t>#822</t>
  </si>
  <si>
    <t>#823</t>
  </si>
  <si>
    <t>#824</t>
  </si>
  <si>
    <t>#825</t>
  </si>
  <si>
    <t>#826</t>
  </si>
  <si>
    <t>#827</t>
  </si>
  <si>
    <t>#828</t>
  </si>
  <si>
    <t>#829</t>
  </si>
  <si>
    <t>#830</t>
  </si>
  <si>
    <t>#831</t>
  </si>
  <si>
    <t>#832</t>
  </si>
  <si>
    <t>#833</t>
  </si>
  <si>
    <t>#834</t>
  </si>
  <si>
    <t>#835</t>
  </si>
  <si>
    <t>#836</t>
  </si>
  <si>
    <t>#837</t>
  </si>
  <si>
    <t>#838</t>
  </si>
  <si>
    <t>#839</t>
  </si>
  <si>
    <t>#840</t>
  </si>
  <si>
    <t>#841</t>
  </si>
  <si>
    <t>#842</t>
  </si>
  <si>
    <t>#843</t>
  </si>
  <si>
    <t>#844</t>
  </si>
  <si>
    <t>#845</t>
  </si>
  <si>
    <t>#846</t>
  </si>
  <si>
    <t>#847</t>
  </si>
  <si>
    <t>#848</t>
  </si>
  <si>
    <t>#849</t>
  </si>
  <si>
    <t>#850</t>
  </si>
  <si>
    <t>#851</t>
  </si>
  <si>
    <t>#852</t>
  </si>
  <si>
    <t>#853</t>
  </si>
  <si>
    <t>#854</t>
  </si>
  <si>
    <t>#855</t>
  </si>
  <si>
    <t>#856</t>
  </si>
  <si>
    <t>#857</t>
  </si>
  <si>
    <t>#858</t>
  </si>
  <si>
    <t>#859</t>
  </si>
  <si>
    <t>#860</t>
  </si>
  <si>
    <t>#861</t>
  </si>
  <si>
    <t>#862</t>
  </si>
  <si>
    <t>#863</t>
  </si>
  <si>
    <t>#864</t>
  </si>
  <si>
    <t>#865</t>
  </si>
  <si>
    <t>#866</t>
  </si>
  <si>
    <t>#867</t>
  </si>
  <si>
    <t>#868</t>
  </si>
  <si>
    <t>#869</t>
  </si>
  <si>
    <t>#870</t>
  </si>
  <si>
    <t>#871</t>
  </si>
  <si>
    <t>#872</t>
  </si>
  <si>
    <t>#873</t>
  </si>
  <si>
    <t>#874</t>
  </si>
  <si>
    <t>#875</t>
  </si>
  <si>
    <t>#876</t>
  </si>
  <si>
    <t>#877</t>
  </si>
  <si>
    <t>#878</t>
  </si>
  <si>
    <t>#879</t>
  </si>
  <si>
    <t>#880</t>
  </si>
  <si>
    <t>#881</t>
  </si>
  <si>
    <t>#882</t>
  </si>
  <si>
    <t>#883</t>
  </si>
  <si>
    <t>#884</t>
  </si>
  <si>
    <t>#885</t>
  </si>
  <si>
    <t>#886</t>
  </si>
  <si>
    <t>#887</t>
  </si>
  <si>
    <t>#888</t>
  </si>
  <si>
    <t>#889</t>
  </si>
  <si>
    <t>#890</t>
  </si>
  <si>
    <t>#891</t>
  </si>
  <si>
    <t>#892</t>
  </si>
  <si>
    <t>#893</t>
  </si>
  <si>
    <t>#894</t>
  </si>
  <si>
    <t>#895</t>
  </si>
  <si>
    <t>#896</t>
  </si>
  <si>
    <t>#897</t>
  </si>
  <si>
    <t>#898</t>
  </si>
  <si>
    <t>#899</t>
  </si>
  <si>
    <t>#900</t>
  </si>
  <si>
    <t>#901</t>
  </si>
  <si>
    <t>#902</t>
  </si>
  <si>
    <t>#903</t>
  </si>
  <si>
    <t>#904</t>
  </si>
  <si>
    <t>#905</t>
  </si>
  <si>
    <t>#906</t>
  </si>
  <si>
    <t>#907</t>
  </si>
  <si>
    <t>#908</t>
  </si>
  <si>
    <t>#909</t>
  </si>
  <si>
    <t>#910</t>
  </si>
  <si>
    <t>#911</t>
  </si>
  <si>
    <t>#912</t>
  </si>
  <si>
    <t>#913</t>
  </si>
  <si>
    <t>#914</t>
  </si>
  <si>
    <t>#915</t>
  </si>
  <si>
    <t>#916</t>
  </si>
  <si>
    <t>#917</t>
  </si>
  <si>
    <t>#918</t>
  </si>
  <si>
    <t>#919</t>
  </si>
  <si>
    <t>#920</t>
  </si>
  <si>
    <t>#921</t>
  </si>
  <si>
    <t>#922</t>
  </si>
  <si>
    <t>#923</t>
  </si>
  <si>
    <t>#924</t>
  </si>
  <si>
    <t>#925</t>
  </si>
  <si>
    <t>#926</t>
  </si>
  <si>
    <t>#927</t>
  </si>
  <si>
    <t>#928</t>
  </si>
  <si>
    <t>#929</t>
  </si>
  <si>
    <t>#930</t>
  </si>
  <si>
    <t>#931</t>
  </si>
  <si>
    <t>#932</t>
  </si>
  <si>
    <t>#933</t>
  </si>
  <si>
    <t>#934</t>
  </si>
  <si>
    <t>#935</t>
  </si>
  <si>
    <t>#936</t>
  </si>
  <si>
    <t>#937</t>
  </si>
  <si>
    <t>#938</t>
  </si>
  <si>
    <t>#939</t>
  </si>
  <si>
    <t>#940</t>
  </si>
  <si>
    <t>#941</t>
  </si>
  <si>
    <t>#942</t>
  </si>
  <si>
    <t>#943</t>
  </si>
  <si>
    <t>#944</t>
  </si>
  <si>
    <t>#945</t>
  </si>
  <si>
    <t>#946</t>
  </si>
  <si>
    <t>#947</t>
  </si>
  <si>
    <t>#948</t>
  </si>
  <si>
    <t>#949</t>
  </si>
  <si>
    <t>#950</t>
  </si>
  <si>
    <t>#951</t>
  </si>
  <si>
    <t>#952</t>
  </si>
  <si>
    <t>#953</t>
  </si>
  <si>
    <t>#954</t>
  </si>
  <si>
    <t>#955</t>
  </si>
  <si>
    <t>#956</t>
  </si>
  <si>
    <t>#957</t>
  </si>
  <si>
    <t>#958</t>
  </si>
  <si>
    <t>#959</t>
  </si>
  <si>
    <t>#960</t>
  </si>
  <si>
    <t>#961</t>
  </si>
  <si>
    <t>#962</t>
  </si>
  <si>
    <t>#963</t>
  </si>
  <si>
    <t>#964</t>
  </si>
  <si>
    <t>#965</t>
  </si>
  <si>
    <t>#966</t>
  </si>
  <si>
    <t>#967</t>
  </si>
  <si>
    <t>#968</t>
  </si>
  <si>
    <t>#969</t>
  </si>
  <si>
    <t>#970</t>
  </si>
  <si>
    <t>#971</t>
  </si>
  <si>
    <t>#972</t>
  </si>
  <si>
    <t>#973</t>
  </si>
  <si>
    <t>#974</t>
  </si>
  <si>
    <t>#975</t>
  </si>
  <si>
    <t>#976</t>
  </si>
  <si>
    <t>#977</t>
  </si>
  <si>
    <t>#978</t>
  </si>
  <si>
    <t>#979</t>
  </si>
  <si>
    <t>#980</t>
  </si>
  <si>
    <t>#981</t>
  </si>
  <si>
    <t>#982</t>
  </si>
  <si>
    <t>#983</t>
  </si>
  <si>
    <t>#984</t>
  </si>
  <si>
    <t>#985</t>
  </si>
  <si>
    <t>#986</t>
  </si>
  <si>
    <t>#987</t>
  </si>
  <si>
    <t>#988</t>
  </si>
  <si>
    <t>#989</t>
  </si>
  <si>
    <t>#990</t>
  </si>
  <si>
    <t>#991</t>
  </si>
  <si>
    <t>#992</t>
  </si>
  <si>
    <t>#993</t>
  </si>
  <si>
    <t>#994</t>
  </si>
  <si>
    <t>#995</t>
  </si>
  <si>
    <t>#996</t>
  </si>
  <si>
    <t>#997</t>
  </si>
  <si>
    <t>#998</t>
  </si>
  <si>
    <t>#999</t>
  </si>
  <si>
    <t>#1000</t>
  </si>
  <si>
    <t>#1001</t>
  </si>
  <si>
    <t>#1002</t>
  </si>
  <si>
    <t>#1003</t>
  </si>
  <si>
    <t>#1004</t>
  </si>
  <si>
    <t>#1005</t>
  </si>
  <si>
    <t>#1006</t>
  </si>
  <si>
    <t>#1007</t>
  </si>
  <si>
    <t>#1008</t>
  </si>
  <si>
    <t>#1009</t>
  </si>
  <si>
    <t>#1010</t>
  </si>
  <si>
    <t>#1011</t>
  </si>
  <si>
    <t>#1012</t>
  </si>
  <si>
    <t>#1013</t>
  </si>
  <si>
    <t>#1014</t>
  </si>
  <si>
    <t>#1015</t>
  </si>
  <si>
    <t>#1016</t>
  </si>
  <si>
    <t>#1017</t>
  </si>
  <si>
    <t>#1018</t>
  </si>
  <si>
    <t>#1019</t>
  </si>
  <si>
    <t>#1020</t>
  </si>
  <si>
    <t>#1021</t>
  </si>
  <si>
    <t>#1022</t>
  </si>
  <si>
    <t>#1023</t>
  </si>
  <si>
    <t>#1024</t>
  </si>
  <si>
    <t>#1025</t>
  </si>
  <si>
    <t>#1026</t>
  </si>
  <si>
    <t>#1027</t>
  </si>
  <si>
    <t>#1028</t>
  </si>
  <si>
    <t>#1029</t>
  </si>
  <si>
    <t>#1030</t>
  </si>
  <si>
    <t>#1031</t>
  </si>
  <si>
    <t>#1032</t>
  </si>
  <si>
    <t>#1033</t>
  </si>
  <si>
    <t>#1034</t>
  </si>
  <si>
    <t>#1035</t>
  </si>
  <si>
    <t>#1036</t>
  </si>
  <si>
    <t>#1037</t>
  </si>
  <si>
    <t>#1038</t>
  </si>
  <si>
    <t>#1039</t>
  </si>
  <si>
    <t>#1040</t>
  </si>
  <si>
    <t>#1041</t>
  </si>
  <si>
    <t>#1042</t>
  </si>
  <si>
    <t>#1043</t>
  </si>
  <si>
    <t>#1044</t>
  </si>
  <si>
    <t>#1045</t>
  </si>
  <si>
    <t>#1046</t>
  </si>
  <si>
    <t>#1047</t>
  </si>
  <si>
    <t>#1048</t>
  </si>
  <si>
    <t>Quiz 27: Klout Scores of Population</t>
  </si>
  <si>
    <t>Quiz 29: Klout Sampling Distribution</t>
  </si>
  <si>
    <t>Z-Score</t>
  </si>
  <si>
    <t>Probability of &lt; score 40</t>
  </si>
  <si>
    <t>Probability of &gt; score 40</t>
  </si>
  <si>
    <t>Quiz 27-28: Sampling Distribution</t>
  </si>
  <si>
    <t>Quiz 35: Increase Sample Size</t>
  </si>
  <si>
    <t>Quiz 38: Something fun!</t>
  </si>
  <si>
    <t>Pick a number</t>
  </si>
  <si>
    <t>Pick 5 numbers</t>
  </si>
  <si>
    <t>Pick 10 numbers</t>
  </si>
  <si>
    <t>Quiz 3: Differences</t>
  </si>
  <si>
    <r>
      <t xml:space="preserve">Quiz 5: n and </t>
    </r>
    <r>
      <rPr>
        <b/>
        <sz val="11"/>
        <color theme="1"/>
        <rFont val="MS Reference Sans Serif"/>
        <family val="2"/>
      </rPr>
      <t></t>
    </r>
  </si>
  <si>
    <t></t>
  </si>
  <si>
    <t>OPTION 1</t>
  </si>
  <si>
    <t>OPTION 2</t>
  </si>
  <si>
    <t>OPTION 3</t>
  </si>
  <si>
    <t>OPTION 4</t>
  </si>
  <si>
    <t>Probability of &lt; mean 110</t>
  </si>
  <si>
    <t>Probability of &gt; mean 110</t>
  </si>
  <si>
    <t>Facebook Friends</t>
  </si>
  <si>
    <t>Quiz 8-15: Mean of Samples Means</t>
  </si>
  <si>
    <t>Quiz 16-21: Facebook Friends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</si>
</sst>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MS Reference Sans Serif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ashed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dashed">
        <color auto="1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2" borderId="0" xfId="0" applyNumberFormat="1" applyFill="1"/>
    <xf numFmtId="10" fontId="1" fillId="4" borderId="10" xfId="0" applyNumberFormat="1" applyFont="1" applyFill="1" applyBorder="1" applyAlignment="1">
      <alignment horizontal="center"/>
    </xf>
    <xf numFmtId="10" fontId="0" fillId="2" borderId="1" xfId="0" applyNumberFormat="1" applyFill="1" applyBorder="1"/>
    <xf numFmtId="10" fontId="0" fillId="2" borderId="2" xfId="0" applyNumberFormat="1" applyFill="1" applyBorder="1"/>
    <xf numFmtId="0" fontId="1" fillId="4" borderId="14" xfId="0" applyFont="1" applyFill="1" applyBorder="1" applyAlignment="1">
      <alignment horizontal="center"/>
    </xf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5" borderId="19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10" fontId="0" fillId="5" borderId="21" xfId="0" applyNumberFormat="1" applyFill="1" applyBorder="1"/>
    <xf numFmtId="10" fontId="0" fillId="5" borderId="22" xfId="0" applyNumberForma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25" xfId="0" applyFont="1" applyFill="1" applyBorder="1"/>
    <xf numFmtId="0" fontId="1" fillId="4" borderId="26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0" fillId="6" borderId="21" xfId="0" applyFill="1" applyBorder="1"/>
    <xf numFmtId="10" fontId="0" fillId="6" borderId="22" xfId="0" applyNumberFormat="1" applyFill="1" applyBorder="1"/>
    <xf numFmtId="0" fontId="0" fillId="2" borderId="17" xfId="0" applyFill="1" applyBorder="1"/>
    <xf numFmtId="0" fontId="0" fillId="2" borderId="16" xfId="0" applyFill="1" applyBorder="1"/>
    <xf numFmtId="0" fontId="0" fillId="2" borderId="15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12" xfId="0" applyFill="1" applyBorder="1"/>
    <xf numFmtId="0" fontId="0" fillId="2" borderId="11" xfId="0" applyFill="1" applyBorder="1"/>
    <xf numFmtId="0" fontId="1" fillId="2" borderId="6" xfId="0" applyFont="1" applyFill="1" applyBorder="1"/>
    <xf numFmtId="0" fontId="1" fillId="2" borderId="18" xfId="0" applyFont="1" applyFill="1" applyBorder="1"/>
    <xf numFmtId="0" fontId="0" fillId="2" borderId="13" xfId="0" applyFill="1" applyBorder="1"/>
    <xf numFmtId="0" fontId="1" fillId="2" borderId="30" xfId="0" applyFont="1" applyFill="1" applyBorder="1"/>
    <xf numFmtId="0" fontId="1" fillId="2" borderId="28" xfId="0" applyFont="1" applyFill="1" applyBorder="1"/>
    <xf numFmtId="0" fontId="0" fillId="2" borderId="28" xfId="0" applyFill="1" applyBorder="1"/>
    <xf numFmtId="0" fontId="1" fillId="2" borderId="26" xfId="0" applyFont="1" applyFill="1" applyBorder="1"/>
    <xf numFmtId="0" fontId="0" fillId="2" borderId="31" xfId="0" applyFill="1" applyBorder="1"/>
    <xf numFmtId="0" fontId="0" fillId="2" borderId="0" xfId="0" applyFill="1" applyBorder="1"/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0" fillId="0" borderId="0" xfId="0" applyBorder="1"/>
    <xf numFmtId="0" fontId="1" fillId="2" borderId="27" xfId="0" applyFont="1" applyFill="1" applyBorder="1"/>
    <xf numFmtId="0" fontId="0" fillId="2" borderId="27" xfId="0" applyFill="1" applyBorder="1"/>
    <xf numFmtId="0" fontId="1" fillId="2" borderId="0" xfId="0" applyFont="1" applyFill="1"/>
    <xf numFmtId="0" fontId="0" fillId="2" borderId="5" xfId="0" applyFill="1" applyBorder="1"/>
    <xf numFmtId="0" fontId="1" fillId="2" borderId="19" xfId="0" applyFont="1" applyFill="1" applyBorder="1"/>
    <xf numFmtId="0" fontId="0" fillId="2" borderId="21" xfId="0" applyFill="1" applyBorder="1"/>
    <xf numFmtId="0" fontId="0" fillId="2" borderId="2" xfId="0" applyFill="1" applyBorder="1"/>
    <xf numFmtId="10" fontId="0" fillId="2" borderId="0" xfId="0" applyNumberFormat="1" applyFill="1" applyBorder="1"/>
    <xf numFmtId="164" fontId="0" fillId="2" borderId="28" xfId="0" applyNumberFormat="1" applyFill="1" applyBorder="1"/>
    <xf numFmtId="164" fontId="0" fillId="2" borderId="18" xfId="0" applyNumberFormat="1" applyFill="1" applyBorder="1"/>
    <xf numFmtId="0" fontId="2" fillId="2" borderId="18" xfId="0" applyFont="1" applyFill="1" applyBorder="1" applyAlignment="1">
      <alignment horizontal="center"/>
    </xf>
    <xf numFmtId="0" fontId="0" fillId="2" borderId="32" xfId="0" applyFill="1" applyBorder="1"/>
    <xf numFmtId="10" fontId="0" fillId="2" borderId="32" xfId="0" applyNumberFormat="1" applyFill="1" applyBorder="1"/>
    <xf numFmtId="0" fontId="0" fillId="2" borderId="32" xfId="0" applyFill="1" applyBorder="1" applyAlignment="1">
      <alignment horizontal="center"/>
    </xf>
    <xf numFmtId="0" fontId="0" fillId="2" borderId="33" xfId="0" applyFill="1" applyBorder="1"/>
    <xf numFmtId="0" fontId="1" fillId="2" borderId="5" xfId="0" applyFont="1" applyFill="1" applyBorder="1"/>
    <xf numFmtId="0" fontId="1" fillId="2" borderId="4" xfId="0" applyFont="1" applyFill="1" applyBorder="1"/>
    <xf numFmtId="0" fontId="1" fillId="2" borderId="35" xfId="0" applyFont="1" applyFill="1" applyBorder="1"/>
    <xf numFmtId="10" fontId="0" fillId="2" borderId="3" xfId="0" applyNumberFormat="1" applyFill="1" applyBorder="1"/>
    <xf numFmtId="0" fontId="0" fillId="2" borderId="16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6" fontId="0" fillId="2" borderId="5" xfId="0" applyNumberFormat="1" applyFill="1" applyBorder="1" applyAlignment="1">
      <alignment horizontal="center"/>
    </xf>
    <xf numFmtId="0" fontId="1" fillId="3" borderId="18" xfId="0" applyFont="1" applyFill="1" applyBorder="1"/>
    <xf numFmtId="0" fontId="1" fillId="3" borderId="13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5" xfId="0" applyFill="1" applyBorder="1"/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8" borderId="28" xfId="0" applyFont="1" applyFill="1" applyBorder="1"/>
    <xf numFmtId="164" fontId="0" fillId="8" borderId="28" xfId="0" applyNumberFormat="1" applyFill="1" applyBorder="1"/>
    <xf numFmtId="0" fontId="1" fillId="8" borderId="27" xfId="0" applyFont="1" applyFill="1" applyBorder="1"/>
    <xf numFmtId="0" fontId="2" fillId="10" borderId="18" xfId="0" applyFont="1" applyFill="1" applyBorder="1" applyAlignment="1">
      <alignment horizontal="center"/>
    </xf>
    <xf numFmtId="164" fontId="0" fillId="10" borderId="18" xfId="0" applyNumberFormat="1" applyFill="1" applyBorder="1"/>
    <xf numFmtId="0" fontId="2" fillId="10" borderId="28" xfId="0" applyFont="1" applyFill="1" applyBorder="1"/>
    <xf numFmtId="164" fontId="0" fillId="10" borderId="28" xfId="0" applyNumberFormat="1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2" borderId="2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0" fillId="2" borderId="27" xfId="0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0" fontId="2" fillId="8" borderId="28" xfId="0" applyFont="1" applyFill="1" applyBorder="1"/>
    <xf numFmtId="0" fontId="1" fillId="2" borderId="17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5" xfId="0" applyFill="1" applyBorder="1" applyAlignment="1">
      <alignment horizontal="center" vertical="center" wrapText="1"/>
    </xf>
    <xf numFmtId="0" fontId="0" fillId="2" borderId="46" xfId="0" applyFill="1" applyBorder="1"/>
    <xf numFmtId="0" fontId="0" fillId="2" borderId="46" xfId="0" applyFill="1" applyBorder="1" applyAlignment="1">
      <alignment horizontal="center"/>
    </xf>
    <xf numFmtId="0" fontId="0" fillId="2" borderId="47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0" fillId="2" borderId="49" xfId="0" applyFill="1" applyBorder="1"/>
    <xf numFmtId="0" fontId="0" fillId="2" borderId="48" xfId="0" applyFill="1" applyBorder="1"/>
    <xf numFmtId="0" fontId="1" fillId="2" borderId="18" xfId="0" applyFont="1" applyFill="1" applyBorder="1" applyAlignment="1">
      <alignment horizontal="center" vertical="center"/>
    </xf>
    <xf numFmtId="2" fontId="1" fillId="2" borderId="28" xfId="0" applyNumberFormat="1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164" fontId="1" fillId="7" borderId="28" xfId="0" applyNumberFormat="1" applyFont="1" applyFill="1" applyBorder="1" applyAlignment="1">
      <alignment horizontal="center"/>
    </xf>
    <xf numFmtId="0" fontId="0" fillId="2" borderId="50" xfId="0" applyFill="1" applyBorder="1"/>
    <xf numFmtId="0" fontId="0" fillId="2" borderId="51" xfId="0" applyFill="1" applyBorder="1"/>
    <xf numFmtId="0" fontId="0" fillId="2" borderId="51" xfId="0" applyFill="1" applyBorder="1" applyAlignment="1">
      <alignment horizontal="center"/>
    </xf>
    <xf numFmtId="0" fontId="0" fillId="2" borderId="52" xfId="0" applyFill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53" xfId="0" applyFill="1" applyBorder="1" applyAlignment="1">
      <alignment horizontal="center"/>
    </xf>
    <xf numFmtId="0" fontId="0" fillId="2" borderId="53" xfId="0" applyFill="1" applyBorder="1"/>
    <xf numFmtId="0" fontId="1" fillId="2" borderId="27" xfId="0" applyFont="1" applyFill="1" applyBorder="1" applyAlignment="1">
      <alignment horizontal="center" vertical="center"/>
    </xf>
    <xf numFmtId="164" fontId="0" fillId="2" borderId="35" xfId="0" applyNumberForma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164" fontId="0" fillId="8" borderId="28" xfId="0" applyNumberFormat="1" applyFill="1" applyBorder="1" applyAlignment="1">
      <alignment horizontal="center"/>
    </xf>
    <xf numFmtId="164" fontId="0" fillId="8" borderId="35" xfId="0" applyNumberFormat="1" applyFill="1" applyBorder="1" applyAlignment="1">
      <alignment horizontal="center"/>
    </xf>
    <xf numFmtId="2" fontId="1" fillId="8" borderId="35" xfId="0" applyNumberFormat="1" applyFont="1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0" fontId="0" fillId="2" borderId="38" xfId="0" applyFill="1" applyBorder="1" applyAlignment="1">
      <alignment horizontal="center" vertical="center" wrapText="1"/>
    </xf>
    <xf numFmtId="0" fontId="0" fillId="2" borderId="39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0" xfId="0" applyNumberFormat="1" applyFill="1"/>
    <xf numFmtId="0" fontId="1" fillId="2" borderId="15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2" borderId="7" xfId="0" applyNumberFormat="1" applyFill="1" applyBorder="1"/>
    <xf numFmtId="0" fontId="0" fillId="2" borderId="4" xfId="0" applyNumberFormat="1" applyFill="1" applyBorder="1"/>
    <xf numFmtId="0" fontId="0" fillId="2" borderId="1" xfId="0" applyNumberFormat="1" applyFill="1" applyBorder="1"/>
    <xf numFmtId="0" fontId="0" fillId="0" borderId="0" xfId="0" applyNumberFormat="1"/>
    <xf numFmtId="0" fontId="0" fillId="2" borderId="34" xfId="0" applyFill="1" applyBorder="1"/>
    <xf numFmtId="0" fontId="1" fillId="9" borderId="13" xfId="0" applyFont="1" applyFill="1" applyBorder="1"/>
    <xf numFmtId="0" fontId="1" fillId="9" borderId="11" xfId="0" applyFont="1" applyFill="1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45" xfId="0" applyFill="1" applyBorder="1"/>
    <xf numFmtId="0" fontId="1" fillId="2" borderId="1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2" fontId="1" fillId="8" borderId="3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1" fillId="11" borderId="29" xfId="0" applyFont="1" applyFill="1" applyBorder="1" applyAlignment="1">
      <alignment horizontal="center"/>
    </xf>
    <xf numFmtId="0" fontId="1" fillId="11" borderId="4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2" fontId="1" fillId="8" borderId="6" xfId="0" applyNumberFormat="1" applyFont="1" applyFill="1" applyBorder="1" applyAlignment="1">
      <alignment horizontal="center"/>
    </xf>
    <xf numFmtId="164" fontId="0" fillId="8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0" fillId="2" borderId="1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7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D6018B-D864-47DF-B8AA-6C95587AF9EB}"/>
            </a:ext>
          </a:extLst>
        </xdr:cNvPr>
        <xdr:cNvSpPr txBox="1"/>
      </xdr:nvSpPr>
      <xdr:spPr>
        <a:xfrm>
          <a:off x="2114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9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0E6B97-E087-46B7-A188-5233A5F3E814}"/>
            </a:ext>
          </a:extLst>
        </xdr:cNvPr>
        <xdr:cNvSpPr txBox="1"/>
      </xdr:nvSpPr>
      <xdr:spPr>
        <a:xfrm>
          <a:off x="494030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9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7288A84-8F06-42DB-BA35-07A920758C7A}"/>
            </a:ext>
          </a:extLst>
        </xdr:cNvPr>
        <xdr:cNvSpPr txBox="1"/>
      </xdr:nvSpPr>
      <xdr:spPr>
        <a:xfrm>
          <a:off x="494030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5</xdr:col>
      <xdr:colOff>0</xdr:colOff>
      <xdr:row>9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48F731-5477-475F-A8D1-C5C5CA81EAB4}"/>
            </a:ext>
          </a:extLst>
        </xdr:cNvPr>
        <xdr:cNvSpPr txBox="1"/>
      </xdr:nvSpPr>
      <xdr:spPr>
        <a:xfrm>
          <a:off x="2114550" y="190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7</xdr:row>
      <xdr:rowOff>161925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FB3ED93-FD26-4802-AAF4-06EE4141B5C3}"/>
            </a:ext>
          </a:extLst>
        </xdr:cNvPr>
        <xdr:cNvSpPr txBox="1"/>
      </xdr:nvSpPr>
      <xdr:spPr>
        <a:xfrm>
          <a:off x="4940300" y="1495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CDEDD04-A59C-440D-8967-B73DCEE4C945}"/>
            </a:ext>
          </a:extLst>
        </xdr:cNvPr>
        <xdr:cNvSpPr txBox="1"/>
      </xdr:nvSpPr>
      <xdr:spPr>
        <a:xfrm>
          <a:off x="1924050" y="47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647C7E-8A11-4C92-B5C1-A40C7188F918}"/>
            </a:ext>
          </a:extLst>
        </xdr:cNvPr>
        <xdr:cNvSpPr txBox="1"/>
      </xdr:nvSpPr>
      <xdr:spPr>
        <a:xfrm>
          <a:off x="2114550" y="47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BF341EB-A076-4DB2-BF46-69684853C6AF}"/>
            </a:ext>
          </a:extLst>
        </xdr:cNvPr>
        <xdr:cNvSpPr txBox="1"/>
      </xdr:nvSpPr>
      <xdr:spPr>
        <a:xfrm>
          <a:off x="2114550" y="47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10</xdr:row>
      <xdr:rowOff>161925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35CEC1C-5C57-4440-8DB9-34059CA9DFAF}"/>
            </a:ext>
          </a:extLst>
        </xdr:cNvPr>
        <xdr:cNvSpPr txBox="1"/>
      </xdr:nvSpPr>
      <xdr:spPr>
        <a:xfrm>
          <a:off x="4940300" y="2066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14</xdr:row>
      <xdr:rowOff>161925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D336CD6-EDEA-4E56-B102-AC901E5BA6EB}"/>
            </a:ext>
          </a:extLst>
        </xdr:cNvPr>
        <xdr:cNvSpPr txBox="1"/>
      </xdr:nvSpPr>
      <xdr:spPr>
        <a:xfrm>
          <a:off x="10198100" y="2828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28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053D829-6FC6-45F6-A5EC-53CE2F219401}"/>
            </a:ext>
          </a:extLst>
        </xdr:cNvPr>
        <xdr:cNvSpPr txBox="1"/>
      </xdr:nvSpPr>
      <xdr:spPr>
        <a:xfrm>
          <a:off x="101981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28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B64DE52-D142-4038-8B0F-B4C70C3D2284}"/>
            </a:ext>
          </a:extLst>
        </xdr:cNvPr>
        <xdr:cNvSpPr txBox="1"/>
      </xdr:nvSpPr>
      <xdr:spPr>
        <a:xfrm>
          <a:off x="101981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32</xdr:row>
      <xdr:rowOff>161925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6066191-C433-4B66-9201-6DAFF9C5BC06}"/>
            </a:ext>
          </a:extLst>
        </xdr:cNvPr>
        <xdr:cNvSpPr txBox="1"/>
      </xdr:nvSpPr>
      <xdr:spPr>
        <a:xfrm>
          <a:off x="4940300" y="6283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A97A96-0309-45AF-A9A6-4B25C19982AD}"/>
            </a:ext>
          </a:extLst>
        </xdr:cNvPr>
        <xdr:cNvSpPr txBox="1"/>
      </xdr:nvSpPr>
      <xdr:spPr>
        <a:xfrm>
          <a:off x="494030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F9F6DD2-22AE-45E0-AED3-56F78CEF3895}"/>
            </a:ext>
          </a:extLst>
        </xdr:cNvPr>
        <xdr:cNvSpPr txBox="1"/>
      </xdr:nvSpPr>
      <xdr:spPr>
        <a:xfrm>
          <a:off x="494030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20</xdr:row>
      <xdr:rowOff>161925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6B7B870-CE83-4EB0-B773-7669436DF7CF}"/>
            </a:ext>
          </a:extLst>
        </xdr:cNvPr>
        <xdr:cNvSpPr txBox="1"/>
      </xdr:nvSpPr>
      <xdr:spPr>
        <a:xfrm>
          <a:off x="49403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20</xdr:row>
      <xdr:rowOff>161925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9C4FA8A-5324-46AF-9F24-CEED38CAFE3B}"/>
            </a:ext>
          </a:extLst>
        </xdr:cNvPr>
        <xdr:cNvSpPr txBox="1"/>
      </xdr:nvSpPr>
      <xdr:spPr>
        <a:xfrm>
          <a:off x="49403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20</xdr:row>
      <xdr:rowOff>161925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905508B-F582-4BC0-8F56-BFA46000634A}"/>
            </a:ext>
          </a:extLst>
        </xdr:cNvPr>
        <xdr:cNvSpPr txBox="1"/>
      </xdr:nvSpPr>
      <xdr:spPr>
        <a:xfrm>
          <a:off x="49403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20</xdr:row>
      <xdr:rowOff>161925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97C940A-73A5-4C08-974B-FD5D71DFCB8F}"/>
            </a:ext>
          </a:extLst>
        </xdr:cNvPr>
        <xdr:cNvSpPr txBox="1"/>
      </xdr:nvSpPr>
      <xdr:spPr>
        <a:xfrm>
          <a:off x="49403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D360C03-1373-4A95-BF97-D2BE8D7F1719}"/>
            </a:ext>
          </a:extLst>
        </xdr:cNvPr>
        <xdr:cNvSpPr txBox="1"/>
      </xdr:nvSpPr>
      <xdr:spPr>
        <a:xfrm>
          <a:off x="494030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FFCFAB7-33FD-4376-BFAE-790DFBE7996F}"/>
            </a:ext>
          </a:extLst>
        </xdr:cNvPr>
        <xdr:cNvSpPr txBox="1"/>
      </xdr:nvSpPr>
      <xdr:spPr>
        <a:xfrm>
          <a:off x="494030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A38CDB9-FE2D-457B-B759-C2EAB766399F}"/>
            </a:ext>
          </a:extLst>
        </xdr:cNvPr>
        <xdr:cNvSpPr txBox="1"/>
      </xdr:nvSpPr>
      <xdr:spPr>
        <a:xfrm>
          <a:off x="494030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96BFA50-61A6-4EF1-B480-914FEBDED70B}"/>
            </a:ext>
          </a:extLst>
        </xdr:cNvPr>
        <xdr:cNvSpPr txBox="1"/>
      </xdr:nvSpPr>
      <xdr:spPr>
        <a:xfrm>
          <a:off x="494030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365999D-1A63-402C-8B0C-8EE0E481C289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CF61FC2-43D3-4039-A9FB-D8A4B25166F5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5C8C476-8F93-40E4-BFAD-96E9F617D7E4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CB4C6C1-7707-41D2-A3F7-2FBE98424CEA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91389C6-8F2B-46D3-879D-95531E1C089A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978BC93-32AC-4A2C-B840-4235D06CAA35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F11AB8F-FABA-4687-8D4E-E433F9638EA7}"/>
            </a:ext>
          </a:extLst>
        </xdr:cNvPr>
        <xdr:cNvSpPr txBox="1"/>
      </xdr:nvSpPr>
      <xdr:spPr>
        <a:xfrm>
          <a:off x="2114550" y="3435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5</xdr:col>
      <xdr:colOff>0</xdr:colOff>
      <xdr:row>16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CD24E67-861D-4045-8666-7987288591BF}"/>
            </a:ext>
          </a:extLst>
        </xdr:cNvPr>
        <xdr:cNvSpPr txBox="1"/>
      </xdr:nvSpPr>
      <xdr:spPr>
        <a:xfrm>
          <a:off x="211455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15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5DF3DBD-559F-4385-8E53-9F8C037E690E}"/>
            </a:ext>
          </a:extLst>
        </xdr:cNvPr>
        <xdr:cNvSpPr txBox="1"/>
      </xdr:nvSpPr>
      <xdr:spPr>
        <a:xfrm>
          <a:off x="51308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15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59A35EE-D369-4268-A3DD-DDF09CFAB85E}"/>
            </a:ext>
          </a:extLst>
        </xdr:cNvPr>
        <xdr:cNvSpPr txBox="1"/>
      </xdr:nvSpPr>
      <xdr:spPr>
        <a:xfrm>
          <a:off x="51308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15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652DA21D-DB8B-48E1-BDC1-9354170ACFB2}"/>
            </a:ext>
          </a:extLst>
        </xdr:cNvPr>
        <xdr:cNvSpPr txBox="1"/>
      </xdr:nvSpPr>
      <xdr:spPr>
        <a:xfrm>
          <a:off x="51308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15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A3851C4-D88F-4324-B5ED-11B0C0004790}"/>
            </a:ext>
          </a:extLst>
        </xdr:cNvPr>
        <xdr:cNvSpPr txBox="1"/>
      </xdr:nvSpPr>
      <xdr:spPr>
        <a:xfrm>
          <a:off x="51308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15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4E1FDA6-1579-4495-B7D7-385B7D846F72}"/>
            </a:ext>
          </a:extLst>
        </xdr:cNvPr>
        <xdr:cNvSpPr txBox="1"/>
      </xdr:nvSpPr>
      <xdr:spPr>
        <a:xfrm>
          <a:off x="683895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15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4536EFE3-C74E-4E22-83C7-9477719AC29F}"/>
            </a:ext>
          </a:extLst>
        </xdr:cNvPr>
        <xdr:cNvSpPr txBox="1"/>
      </xdr:nvSpPr>
      <xdr:spPr>
        <a:xfrm>
          <a:off x="683895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21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A7368EE3-3447-4BBA-9DA8-E61C61B91590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21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87C69D3-3DBB-4913-B833-6DB7F711FA57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21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FADC6F1-D68B-4AA1-8FA7-C48C5E7386AE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21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2E33D5CC-5DCE-4A71-843B-E0C764B76AA1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21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2E2FA43-33E6-47FB-8DCD-097A497C1259}"/>
            </a:ext>
          </a:extLst>
        </xdr:cNvPr>
        <xdr:cNvSpPr txBox="1"/>
      </xdr:nvSpPr>
      <xdr:spPr>
        <a:xfrm>
          <a:off x="683895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21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7547615F-2F22-4003-A978-2765E0E4ACEE}"/>
            </a:ext>
          </a:extLst>
        </xdr:cNvPr>
        <xdr:cNvSpPr txBox="1"/>
      </xdr:nvSpPr>
      <xdr:spPr>
        <a:xfrm>
          <a:off x="683895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21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2E9763CE-BA37-4113-8066-C3C06DACD2FD}"/>
            </a:ext>
          </a:extLst>
        </xdr:cNvPr>
        <xdr:cNvSpPr txBox="1"/>
      </xdr:nvSpPr>
      <xdr:spPr>
        <a:xfrm>
          <a:off x="683895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21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7BCA3502-3E5F-4292-AE08-C162438FEEE9}"/>
            </a:ext>
          </a:extLst>
        </xdr:cNvPr>
        <xdr:cNvSpPr txBox="1"/>
      </xdr:nvSpPr>
      <xdr:spPr>
        <a:xfrm>
          <a:off x="683895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27</xdr:row>
      <xdr:rowOff>161925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E4937C2-8683-4498-963E-4DBCA9F82947}"/>
            </a:ext>
          </a:extLst>
        </xdr:cNvPr>
        <xdr:cNvSpPr txBox="1"/>
      </xdr:nvSpPr>
      <xdr:spPr>
        <a:xfrm>
          <a:off x="494030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27</xdr:row>
      <xdr:rowOff>161925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362DFAF5-4FA9-46E4-91D9-812A538263ED}"/>
            </a:ext>
          </a:extLst>
        </xdr:cNvPr>
        <xdr:cNvSpPr txBox="1"/>
      </xdr:nvSpPr>
      <xdr:spPr>
        <a:xfrm>
          <a:off x="494030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27</xdr:row>
      <xdr:rowOff>161925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7A70CD08-F239-4866-901D-B2BA327768EF}"/>
            </a:ext>
          </a:extLst>
        </xdr:cNvPr>
        <xdr:cNvSpPr txBox="1"/>
      </xdr:nvSpPr>
      <xdr:spPr>
        <a:xfrm>
          <a:off x="494030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27</xdr:row>
      <xdr:rowOff>161925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FE585B1F-59E5-4825-AD6E-C850B5492C04}"/>
            </a:ext>
          </a:extLst>
        </xdr:cNvPr>
        <xdr:cNvSpPr txBox="1"/>
      </xdr:nvSpPr>
      <xdr:spPr>
        <a:xfrm>
          <a:off x="494030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28</xdr:row>
      <xdr:rowOff>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B3E355A8-EAA8-4C89-819A-932D02B61F6C}"/>
            </a:ext>
          </a:extLst>
        </xdr:cNvPr>
        <xdr:cNvSpPr txBox="1"/>
      </xdr:nvSpPr>
      <xdr:spPr>
        <a:xfrm>
          <a:off x="51308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28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A36E4AC3-F96E-4817-B8EA-926354988216}"/>
            </a:ext>
          </a:extLst>
        </xdr:cNvPr>
        <xdr:cNvSpPr txBox="1"/>
      </xdr:nvSpPr>
      <xdr:spPr>
        <a:xfrm>
          <a:off x="51308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28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A307FE7-93D0-4EBD-A292-47EF70BC2AC6}"/>
            </a:ext>
          </a:extLst>
        </xdr:cNvPr>
        <xdr:cNvSpPr txBox="1"/>
      </xdr:nvSpPr>
      <xdr:spPr>
        <a:xfrm>
          <a:off x="51308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28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49490994-9DB4-4627-9F5B-F7996B4AFECC}"/>
            </a:ext>
          </a:extLst>
        </xdr:cNvPr>
        <xdr:cNvSpPr txBox="1"/>
      </xdr:nvSpPr>
      <xdr:spPr>
        <a:xfrm>
          <a:off x="51308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28</xdr:row>
      <xdr:rowOff>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202DE2BB-E6A9-4350-BC16-9E2C1E4536D7}"/>
            </a:ext>
          </a:extLst>
        </xdr:cNvPr>
        <xdr:cNvSpPr txBox="1"/>
      </xdr:nvSpPr>
      <xdr:spPr>
        <a:xfrm>
          <a:off x="68389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28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346781A-DF91-4F4C-BD60-0DF111A5D733}"/>
            </a:ext>
          </a:extLst>
        </xdr:cNvPr>
        <xdr:cNvSpPr txBox="1"/>
      </xdr:nvSpPr>
      <xdr:spPr>
        <a:xfrm>
          <a:off x="68389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28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24C60B90-0BE6-485C-BB7D-95CB171D4B73}"/>
            </a:ext>
          </a:extLst>
        </xdr:cNvPr>
        <xdr:cNvSpPr txBox="1"/>
      </xdr:nvSpPr>
      <xdr:spPr>
        <a:xfrm>
          <a:off x="68389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28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C68F4EDA-AE07-40FB-93E5-4F6652798ACD}"/>
            </a:ext>
          </a:extLst>
        </xdr:cNvPr>
        <xdr:cNvSpPr txBox="1"/>
      </xdr:nvSpPr>
      <xdr:spPr>
        <a:xfrm>
          <a:off x="68389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28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D13465C4-4224-428F-8F06-88412936B3BB}"/>
            </a:ext>
          </a:extLst>
        </xdr:cNvPr>
        <xdr:cNvSpPr txBox="1"/>
      </xdr:nvSpPr>
      <xdr:spPr>
        <a:xfrm>
          <a:off x="89471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28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48ACD411-113A-42D1-97AB-A4DCA46C2986}"/>
            </a:ext>
          </a:extLst>
        </xdr:cNvPr>
        <xdr:cNvSpPr txBox="1"/>
      </xdr:nvSpPr>
      <xdr:spPr>
        <a:xfrm>
          <a:off x="89471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28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31AE9E4-29BF-4A3B-98C2-906337D2AFD2}"/>
            </a:ext>
          </a:extLst>
        </xdr:cNvPr>
        <xdr:cNvSpPr txBox="1"/>
      </xdr:nvSpPr>
      <xdr:spPr>
        <a:xfrm>
          <a:off x="89471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28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5394794F-DC17-4624-BBBA-681CB23C6A82}"/>
            </a:ext>
          </a:extLst>
        </xdr:cNvPr>
        <xdr:cNvSpPr txBox="1"/>
      </xdr:nvSpPr>
      <xdr:spPr>
        <a:xfrm>
          <a:off x="89471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5</xdr:col>
      <xdr:colOff>0</xdr:colOff>
      <xdr:row>25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625383A3-CDBC-4A0C-A893-3C682BF2D73D}"/>
            </a:ext>
          </a:extLst>
        </xdr:cNvPr>
        <xdr:cNvSpPr txBox="1"/>
      </xdr:nvSpPr>
      <xdr:spPr>
        <a:xfrm>
          <a:off x="2114550" y="1339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5</xdr:col>
      <xdr:colOff>0</xdr:colOff>
      <xdr:row>25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F0F1D977-F99A-42AE-B8D9-9A2B201404B7}"/>
            </a:ext>
          </a:extLst>
        </xdr:cNvPr>
        <xdr:cNvSpPr txBox="1"/>
      </xdr:nvSpPr>
      <xdr:spPr>
        <a:xfrm>
          <a:off x="2114550" y="172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16</xdr:row>
      <xdr:rowOff>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D898327C-5C6D-41C1-9CE9-43E4E880F2DA}"/>
            </a:ext>
          </a:extLst>
        </xdr:cNvPr>
        <xdr:cNvSpPr txBox="1"/>
      </xdr:nvSpPr>
      <xdr:spPr>
        <a:xfrm>
          <a:off x="192405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CAC37802-D08A-4E3F-A26D-0381244419A2}"/>
            </a:ext>
          </a:extLst>
        </xdr:cNvPr>
        <xdr:cNvSpPr txBox="1"/>
      </xdr:nvSpPr>
      <xdr:spPr>
        <a:xfrm>
          <a:off x="211455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800341AF-C464-4A5E-9423-01B7C87DB517}"/>
            </a:ext>
          </a:extLst>
        </xdr:cNvPr>
        <xdr:cNvSpPr txBox="1"/>
      </xdr:nvSpPr>
      <xdr:spPr>
        <a:xfrm>
          <a:off x="211455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8682E67-2DE5-4E3D-BA84-E9C36844E115}"/>
            </a:ext>
          </a:extLst>
        </xdr:cNvPr>
        <xdr:cNvSpPr txBox="1"/>
      </xdr:nvSpPr>
      <xdr:spPr>
        <a:xfrm>
          <a:off x="211455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2B1318D6-B869-405E-A4C0-15EB8950202F}"/>
            </a:ext>
          </a:extLst>
        </xdr:cNvPr>
        <xdr:cNvSpPr txBox="1"/>
      </xdr:nvSpPr>
      <xdr:spPr>
        <a:xfrm>
          <a:off x="211455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25</xdr:row>
      <xdr:rowOff>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6805611A-C348-410B-8DCF-F157A3176DED}"/>
            </a:ext>
          </a:extLst>
        </xdr:cNvPr>
        <xdr:cNvSpPr txBox="1"/>
      </xdr:nvSpPr>
      <xdr:spPr>
        <a:xfrm>
          <a:off x="2114550" y="474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25</xdr:row>
      <xdr:rowOff>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DD780BC5-1233-417F-96C3-6E12EC7A3B2F}"/>
            </a:ext>
          </a:extLst>
        </xdr:cNvPr>
        <xdr:cNvSpPr txBox="1"/>
      </xdr:nvSpPr>
      <xdr:spPr>
        <a:xfrm>
          <a:off x="2114550" y="474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36DFFF-684C-4D61-AAB9-186EBD5DE4E0}"/>
            </a:ext>
          </a:extLst>
        </xdr:cNvPr>
        <xdr:cNvSpPr txBox="1"/>
      </xdr:nvSpPr>
      <xdr:spPr>
        <a:xfrm>
          <a:off x="2114550" y="1339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0D4C94-00A4-431F-9705-C6FD96797312}"/>
            </a:ext>
          </a:extLst>
        </xdr:cNvPr>
        <xdr:cNvSpPr txBox="1"/>
      </xdr:nvSpPr>
      <xdr:spPr>
        <a:xfrm>
          <a:off x="4965700" y="172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936A384-453F-473A-874B-2834978CC4E1}"/>
            </a:ext>
          </a:extLst>
        </xdr:cNvPr>
        <xdr:cNvSpPr txBox="1"/>
      </xdr:nvSpPr>
      <xdr:spPr>
        <a:xfrm>
          <a:off x="4965700" y="172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8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07BD1D-A59D-4572-8D53-30BF351E34A1}"/>
            </a:ext>
          </a:extLst>
        </xdr:cNvPr>
        <xdr:cNvSpPr txBox="1"/>
      </xdr:nvSpPr>
      <xdr:spPr>
        <a:xfrm>
          <a:off x="2114550" y="1720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8</xdr:row>
      <xdr:rowOff>161925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61ADC61-F8F6-4274-ABC0-9F5B581E7316}"/>
            </a:ext>
          </a:extLst>
        </xdr:cNvPr>
        <xdr:cNvSpPr txBox="1"/>
      </xdr:nvSpPr>
      <xdr:spPr>
        <a:xfrm>
          <a:off x="4965700" y="1501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69F786D-4D09-42C2-BBE4-1912EEC7A5E8}"/>
            </a:ext>
          </a:extLst>
        </xdr:cNvPr>
        <xdr:cNvSpPr txBox="1"/>
      </xdr:nvSpPr>
      <xdr:spPr>
        <a:xfrm>
          <a:off x="1924050" y="305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10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570AD03-ABAD-4EDC-BDB3-E87D4F01CC5E}"/>
            </a:ext>
          </a:extLst>
        </xdr:cNvPr>
        <xdr:cNvSpPr txBox="1"/>
      </xdr:nvSpPr>
      <xdr:spPr>
        <a:xfrm>
          <a:off x="2114550" y="305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10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ECB07D8-5B86-4ECD-A16A-9B7C5A5D223E}"/>
            </a:ext>
          </a:extLst>
        </xdr:cNvPr>
        <xdr:cNvSpPr txBox="1"/>
      </xdr:nvSpPr>
      <xdr:spPr>
        <a:xfrm>
          <a:off x="2114550" y="305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161925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7FB6EF1-767F-4BB8-9A1D-D6B9AD09386A}"/>
            </a:ext>
          </a:extLst>
        </xdr:cNvPr>
        <xdr:cNvSpPr txBox="1"/>
      </xdr:nvSpPr>
      <xdr:spPr>
        <a:xfrm>
          <a:off x="4965700" y="207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26</xdr:row>
      <xdr:rowOff>161925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52CC8A1-925A-4121-8763-208FB9635EC1}"/>
            </a:ext>
          </a:extLst>
        </xdr:cNvPr>
        <xdr:cNvSpPr txBox="1"/>
      </xdr:nvSpPr>
      <xdr:spPr>
        <a:xfrm>
          <a:off x="4965700" y="2841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40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0B1023F-A0FD-44F8-9567-2E831BB83A67}"/>
            </a:ext>
          </a:extLst>
        </xdr:cNvPr>
        <xdr:cNvSpPr txBox="1"/>
      </xdr:nvSpPr>
      <xdr:spPr>
        <a:xfrm>
          <a:off x="4965700" y="532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40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5D3AC39-F025-4F9B-9133-1204F7FF3C1B}"/>
            </a:ext>
          </a:extLst>
        </xdr:cNvPr>
        <xdr:cNvSpPr txBox="1"/>
      </xdr:nvSpPr>
      <xdr:spPr>
        <a:xfrm>
          <a:off x="4965700" y="532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44</xdr:row>
      <xdr:rowOff>161925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8C8E509-E54D-46C1-91F0-11956CCD59E7}"/>
            </a:ext>
          </a:extLst>
        </xdr:cNvPr>
        <xdr:cNvSpPr txBox="1"/>
      </xdr:nvSpPr>
      <xdr:spPr>
        <a:xfrm>
          <a:off x="4965700" y="6238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386265B-384B-4CF3-B774-6C045D3D58A7}"/>
            </a:ext>
          </a:extLst>
        </xdr:cNvPr>
        <xdr:cNvSpPr txBox="1"/>
      </xdr:nvSpPr>
      <xdr:spPr>
        <a:xfrm>
          <a:off x="49657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30CF693-4470-4506-8BBA-32CBD2B37D5B}"/>
            </a:ext>
          </a:extLst>
        </xdr:cNvPr>
        <xdr:cNvSpPr txBox="1"/>
      </xdr:nvSpPr>
      <xdr:spPr>
        <a:xfrm>
          <a:off x="49657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32</xdr:row>
      <xdr:rowOff>161925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CDCC2FC-F9ED-406E-8E94-C49C51D5B7AF}"/>
            </a:ext>
          </a:extLst>
        </xdr:cNvPr>
        <xdr:cNvSpPr txBox="1"/>
      </xdr:nvSpPr>
      <xdr:spPr>
        <a:xfrm>
          <a:off x="49657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32</xdr:row>
      <xdr:rowOff>161925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7A92EA8-17B8-467A-AA97-359E0F249608}"/>
            </a:ext>
          </a:extLst>
        </xdr:cNvPr>
        <xdr:cNvSpPr txBox="1"/>
      </xdr:nvSpPr>
      <xdr:spPr>
        <a:xfrm>
          <a:off x="49657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32</xdr:row>
      <xdr:rowOff>161925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D7FDCC3-F3E5-460C-B7A5-0302566B9857}"/>
            </a:ext>
          </a:extLst>
        </xdr:cNvPr>
        <xdr:cNvSpPr txBox="1"/>
      </xdr:nvSpPr>
      <xdr:spPr>
        <a:xfrm>
          <a:off x="49657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32</xdr:row>
      <xdr:rowOff>161925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DB10941-5B3D-4EB2-8720-28C7493B9532}"/>
            </a:ext>
          </a:extLst>
        </xdr:cNvPr>
        <xdr:cNvSpPr txBox="1"/>
      </xdr:nvSpPr>
      <xdr:spPr>
        <a:xfrm>
          <a:off x="49657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4254F0C-266D-41FF-8827-5ED2BC7CF969}"/>
            </a:ext>
          </a:extLst>
        </xdr:cNvPr>
        <xdr:cNvSpPr txBox="1"/>
      </xdr:nvSpPr>
      <xdr:spPr>
        <a:xfrm>
          <a:off x="49657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1D0FF46-5AC0-4043-B574-BCD48F171975}"/>
            </a:ext>
          </a:extLst>
        </xdr:cNvPr>
        <xdr:cNvSpPr txBox="1"/>
      </xdr:nvSpPr>
      <xdr:spPr>
        <a:xfrm>
          <a:off x="49657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A712997-1A5A-430B-933C-4A3AB6395252}"/>
            </a:ext>
          </a:extLst>
        </xdr:cNvPr>
        <xdr:cNvSpPr txBox="1"/>
      </xdr:nvSpPr>
      <xdr:spPr>
        <a:xfrm>
          <a:off x="49657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D1544EF-4246-43D1-8335-8B18792B5160}"/>
            </a:ext>
          </a:extLst>
        </xdr:cNvPr>
        <xdr:cNvSpPr txBox="1"/>
      </xdr:nvSpPr>
      <xdr:spPr>
        <a:xfrm>
          <a:off x="49657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23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1188314-17EE-4E36-938F-588C282A7A92}"/>
            </a:ext>
          </a:extLst>
        </xdr:cNvPr>
        <xdr:cNvSpPr txBox="1"/>
      </xdr:nvSpPr>
      <xdr:spPr>
        <a:xfrm>
          <a:off x="4965700" y="210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23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66A7543-71A2-427A-90F2-C25D765E84BE}"/>
            </a:ext>
          </a:extLst>
        </xdr:cNvPr>
        <xdr:cNvSpPr txBox="1"/>
      </xdr:nvSpPr>
      <xdr:spPr>
        <a:xfrm>
          <a:off x="4965700" y="210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23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F21B8DB-F1A6-4815-9600-C5D47DA35CBF}"/>
            </a:ext>
          </a:extLst>
        </xdr:cNvPr>
        <xdr:cNvSpPr txBox="1"/>
      </xdr:nvSpPr>
      <xdr:spPr>
        <a:xfrm>
          <a:off x="4965700" y="210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23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CC832BD-2270-47FB-B5A8-5B1BE5558D33}"/>
            </a:ext>
          </a:extLst>
        </xdr:cNvPr>
        <xdr:cNvSpPr txBox="1"/>
      </xdr:nvSpPr>
      <xdr:spPr>
        <a:xfrm>
          <a:off x="4965700" y="210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23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9E3A523-7EBA-4FBD-BF43-FB3D44BFAD45}"/>
            </a:ext>
          </a:extLst>
        </xdr:cNvPr>
        <xdr:cNvSpPr txBox="1"/>
      </xdr:nvSpPr>
      <xdr:spPr>
        <a:xfrm>
          <a:off x="4965700" y="210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23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4E65C94-7099-44C6-B9D5-C9ED69E9BC57}"/>
            </a:ext>
          </a:extLst>
        </xdr:cNvPr>
        <xdr:cNvSpPr txBox="1"/>
      </xdr:nvSpPr>
      <xdr:spPr>
        <a:xfrm>
          <a:off x="4965700" y="2108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10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257B5A9-D6E6-424A-BFA1-C6BF4580DC23}"/>
            </a:ext>
          </a:extLst>
        </xdr:cNvPr>
        <xdr:cNvSpPr txBox="1"/>
      </xdr:nvSpPr>
      <xdr:spPr>
        <a:xfrm>
          <a:off x="2114550" y="305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10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01161FA-E267-4531-BD03-C425432C757E}"/>
            </a:ext>
          </a:extLst>
        </xdr:cNvPr>
        <xdr:cNvSpPr txBox="1"/>
      </xdr:nvSpPr>
      <xdr:spPr>
        <a:xfrm>
          <a:off x="2114550" y="305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27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F0E7411-6E6B-46B1-A924-331C22363E72}"/>
            </a:ext>
          </a:extLst>
        </xdr:cNvPr>
        <xdr:cNvSpPr txBox="1"/>
      </xdr:nvSpPr>
      <xdr:spPr>
        <a:xfrm>
          <a:off x="4965700" y="2863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27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EF45E84-311E-4A8C-B59E-288A3EFF6AB9}"/>
            </a:ext>
          </a:extLst>
        </xdr:cNvPr>
        <xdr:cNvSpPr txBox="1"/>
      </xdr:nvSpPr>
      <xdr:spPr>
        <a:xfrm>
          <a:off x="4965700" y="2863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27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C2E7649-FF10-448C-ABC1-FF5CD3A92DCD}"/>
            </a:ext>
          </a:extLst>
        </xdr:cNvPr>
        <xdr:cNvSpPr txBox="1"/>
      </xdr:nvSpPr>
      <xdr:spPr>
        <a:xfrm>
          <a:off x="4965700" y="2863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27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5EEDD52-7AFC-4696-9FDD-214CABB2BE51}"/>
            </a:ext>
          </a:extLst>
        </xdr:cNvPr>
        <xdr:cNvSpPr txBox="1"/>
      </xdr:nvSpPr>
      <xdr:spPr>
        <a:xfrm>
          <a:off x="4965700" y="2863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27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1974987-2F9D-4454-8E82-2ABF01834983}"/>
            </a:ext>
          </a:extLst>
        </xdr:cNvPr>
        <xdr:cNvSpPr txBox="1"/>
      </xdr:nvSpPr>
      <xdr:spPr>
        <a:xfrm>
          <a:off x="4965700" y="2863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27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9DA0AE3-B583-4399-B859-852E71C4729E}"/>
            </a:ext>
          </a:extLst>
        </xdr:cNvPr>
        <xdr:cNvSpPr txBox="1"/>
      </xdr:nvSpPr>
      <xdr:spPr>
        <a:xfrm>
          <a:off x="4965700" y="2863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33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E6286F5-5B89-40F6-8ABA-81FAE8215283}"/>
            </a:ext>
          </a:extLst>
        </xdr:cNvPr>
        <xdr:cNvSpPr txBox="1"/>
      </xdr:nvSpPr>
      <xdr:spPr>
        <a:xfrm>
          <a:off x="49657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33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1DA269C-8D16-49BF-BB9C-1665AA03FDCC}"/>
            </a:ext>
          </a:extLst>
        </xdr:cNvPr>
        <xdr:cNvSpPr txBox="1"/>
      </xdr:nvSpPr>
      <xdr:spPr>
        <a:xfrm>
          <a:off x="49657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33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099F7C7-05FF-4D51-991E-7801C264622C}"/>
            </a:ext>
          </a:extLst>
        </xdr:cNvPr>
        <xdr:cNvSpPr txBox="1"/>
      </xdr:nvSpPr>
      <xdr:spPr>
        <a:xfrm>
          <a:off x="49657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33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3F715433-DE0C-4C46-AF50-13507A2B0FAC}"/>
            </a:ext>
          </a:extLst>
        </xdr:cNvPr>
        <xdr:cNvSpPr txBox="1"/>
      </xdr:nvSpPr>
      <xdr:spPr>
        <a:xfrm>
          <a:off x="49657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33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6BABF9AA-03F3-4FBD-838B-E44F587B0B5C}"/>
            </a:ext>
          </a:extLst>
        </xdr:cNvPr>
        <xdr:cNvSpPr txBox="1"/>
      </xdr:nvSpPr>
      <xdr:spPr>
        <a:xfrm>
          <a:off x="49657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33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8F8CD95-ED24-4E78-9C81-59715369EEEC}"/>
            </a:ext>
          </a:extLst>
        </xdr:cNvPr>
        <xdr:cNvSpPr txBox="1"/>
      </xdr:nvSpPr>
      <xdr:spPr>
        <a:xfrm>
          <a:off x="49657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33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246118B8-449C-4134-93F1-3D4C0BB0B0AF}"/>
            </a:ext>
          </a:extLst>
        </xdr:cNvPr>
        <xdr:cNvSpPr txBox="1"/>
      </xdr:nvSpPr>
      <xdr:spPr>
        <a:xfrm>
          <a:off x="49657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33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53254FB3-3142-4DDF-B373-F6F98B966EE3}"/>
            </a:ext>
          </a:extLst>
        </xdr:cNvPr>
        <xdr:cNvSpPr txBox="1"/>
      </xdr:nvSpPr>
      <xdr:spPr>
        <a:xfrm>
          <a:off x="49657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39</xdr:row>
      <xdr:rowOff>161925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CF363554-839B-45F6-8547-B33C40C5C0A4}"/>
            </a:ext>
          </a:extLst>
        </xdr:cNvPr>
        <xdr:cNvSpPr txBox="1"/>
      </xdr:nvSpPr>
      <xdr:spPr>
        <a:xfrm>
          <a:off x="4965700" y="5299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39</xdr:row>
      <xdr:rowOff>161925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BA0EE1C4-B740-40A6-BD16-7CE647C4B175}"/>
            </a:ext>
          </a:extLst>
        </xdr:cNvPr>
        <xdr:cNvSpPr txBox="1"/>
      </xdr:nvSpPr>
      <xdr:spPr>
        <a:xfrm>
          <a:off x="4965700" y="5299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39</xdr:row>
      <xdr:rowOff>161925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D296940A-9EDC-430F-9C91-C1B5E2B5A89C}"/>
            </a:ext>
          </a:extLst>
        </xdr:cNvPr>
        <xdr:cNvSpPr txBox="1"/>
      </xdr:nvSpPr>
      <xdr:spPr>
        <a:xfrm>
          <a:off x="4965700" y="5299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39</xdr:row>
      <xdr:rowOff>161925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3129CF21-7EB6-4E82-8B9F-901A0E7F267E}"/>
            </a:ext>
          </a:extLst>
        </xdr:cNvPr>
        <xdr:cNvSpPr txBox="1"/>
      </xdr:nvSpPr>
      <xdr:spPr>
        <a:xfrm>
          <a:off x="4965700" y="5299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40</xdr:row>
      <xdr:rowOff>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186B1380-3A5D-4B9C-ACC2-E6FC06CD6BB2}"/>
            </a:ext>
          </a:extLst>
        </xdr:cNvPr>
        <xdr:cNvSpPr txBox="1"/>
      </xdr:nvSpPr>
      <xdr:spPr>
        <a:xfrm>
          <a:off x="4965700" y="532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40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A19B7AF7-9224-4E44-8BA9-5C10ABFC1E4C}"/>
            </a:ext>
          </a:extLst>
        </xdr:cNvPr>
        <xdr:cNvSpPr txBox="1"/>
      </xdr:nvSpPr>
      <xdr:spPr>
        <a:xfrm>
          <a:off x="4965700" y="532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40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254A828D-B531-4336-B87F-86D49A56B470}"/>
            </a:ext>
          </a:extLst>
        </xdr:cNvPr>
        <xdr:cNvSpPr txBox="1"/>
      </xdr:nvSpPr>
      <xdr:spPr>
        <a:xfrm>
          <a:off x="4965700" y="532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40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90195F04-99EE-425D-9EA2-73336FEC87EE}"/>
            </a:ext>
          </a:extLst>
        </xdr:cNvPr>
        <xdr:cNvSpPr txBox="1"/>
      </xdr:nvSpPr>
      <xdr:spPr>
        <a:xfrm>
          <a:off x="4965700" y="532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40</xdr:row>
      <xdr:rowOff>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63F3D90-8B02-4167-81B7-101357B5FAF3}"/>
            </a:ext>
          </a:extLst>
        </xdr:cNvPr>
        <xdr:cNvSpPr txBox="1"/>
      </xdr:nvSpPr>
      <xdr:spPr>
        <a:xfrm>
          <a:off x="4965700" y="532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40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B5E2A13-C0D2-4A9E-B16C-D5FFAC299C44}"/>
            </a:ext>
          </a:extLst>
        </xdr:cNvPr>
        <xdr:cNvSpPr txBox="1"/>
      </xdr:nvSpPr>
      <xdr:spPr>
        <a:xfrm>
          <a:off x="4965700" y="532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40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E25CDDB6-8F7D-4701-802A-530A483F0901}"/>
            </a:ext>
          </a:extLst>
        </xdr:cNvPr>
        <xdr:cNvSpPr txBox="1"/>
      </xdr:nvSpPr>
      <xdr:spPr>
        <a:xfrm>
          <a:off x="4965700" y="532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40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D4B1AE14-9428-46C6-B14E-042EAC28ADE2}"/>
            </a:ext>
          </a:extLst>
        </xdr:cNvPr>
        <xdr:cNvSpPr txBox="1"/>
      </xdr:nvSpPr>
      <xdr:spPr>
        <a:xfrm>
          <a:off x="4965700" y="532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40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8C56C6F-B533-4F5E-9778-39AAB274043B}"/>
            </a:ext>
          </a:extLst>
        </xdr:cNvPr>
        <xdr:cNvSpPr txBox="1"/>
      </xdr:nvSpPr>
      <xdr:spPr>
        <a:xfrm>
          <a:off x="4965700" y="532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40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F118E468-F283-40FC-BF7E-858C1B88CA2A}"/>
            </a:ext>
          </a:extLst>
        </xdr:cNvPr>
        <xdr:cNvSpPr txBox="1"/>
      </xdr:nvSpPr>
      <xdr:spPr>
        <a:xfrm>
          <a:off x="4965700" y="532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40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7B862ED9-4566-4777-8FC0-515750105139}"/>
            </a:ext>
          </a:extLst>
        </xdr:cNvPr>
        <xdr:cNvSpPr txBox="1"/>
      </xdr:nvSpPr>
      <xdr:spPr>
        <a:xfrm>
          <a:off x="4965700" y="532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40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6804B369-CA60-4520-9E2A-1EE4C0D53E80}"/>
            </a:ext>
          </a:extLst>
        </xdr:cNvPr>
        <xdr:cNvSpPr txBox="1"/>
      </xdr:nvSpPr>
      <xdr:spPr>
        <a:xfrm>
          <a:off x="4965700" y="532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10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D26EE831-CEFF-4369-824E-A1C17A66FC1A}"/>
            </a:ext>
          </a:extLst>
        </xdr:cNvPr>
        <xdr:cNvSpPr txBox="1"/>
      </xdr:nvSpPr>
      <xdr:spPr>
        <a:xfrm>
          <a:off x="2114550" y="474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10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BB6B9443-0757-4219-BDDF-D5854E97F7D3}"/>
            </a:ext>
          </a:extLst>
        </xdr:cNvPr>
        <xdr:cNvSpPr txBox="1"/>
      </xdr:nvSpPr>
      <xdr:spPr>
        <a:xfrm>
          <a:off x="2114550" y="474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57C95D59-7D19-4BBA-9659-0EAE19978014}"/>
            </a:ext>
          </a:extLst>
        </xdr:cNvPr>
        <xdr:cNvSpPr txBox="1"/>
      </xdr:nvSpPr>
      <xdr:spPr>
        <a:xfrm>
          <a:off x="4965700" y="305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147AA004-6D21-4D8C-9CA0-5186C0826F6A}"/>
            </a:ext>
          </a:extLst>
        </xdr:cNvPr>
        <xdr:cNvSpPr txBox="1"/>
      </xdr:nvSpPr>
      <xdr:spPr>
        <a:xfrm>
          <a:off x="5156200" y="305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5055D1E3-65CE-4E7B-9F88-CA514044A644}"/>
            </a:ext>
          </a:extLst>
        </xdr:cNvPr>
        <xdr:cNvSpPr txBox="1"/>
      </xdr:nvSpPr>
      <xdr:spPr>
        <a:xfrm>
          <a:off x="5156200" y="305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F1C1474F-EC0B-44B8-A74F-CBC5530FCDBD}"/>
            </a:ext>
          </a:extLst>
        </xdr:cNvPr>
        <xdr:cNvSpPr txBox="1"/>
      </xdr:nvSpPr>
      <xdr:spPr>
        <a:xfrm>
          <a:off x="5156200" y="305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1A7B66E9-A11D-4C90-91DD-88AC182608F9}"/>
            </a:ext>
          </a:extLst>
        </xdr:cNvPr>
        <xdr:cNvSpPr txBox="1"/>
      </xdr:nvSpPr>
      <xdr:spPr>
        <a:xfrm>
          <a:off x="5156200" y="305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F7ADC744-9727-4CBB-8F5C-46996C090E8C}"/>
            </a:ext>
          </a:extLst>
        </xdr:cNvPr>
        <xdr:cNvSpPr txBox="1"/>
      </xdr:nvSpPr>
      <xdr:spPr>
        <a:xfrm>
          <a:off x="5156200" y="474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D10F102F-D946-477E-AD72-80E74B07073F}"/>
            </a:ext>
          </a:extLst>
        </xdr:cNvPr>
        <xdr:cNvSpPr txBox="1"/>
      </xdr:nvSpPr>
      <xdr:spPr>
        <a:xfrm>
          <a:off x="5156200" y="4749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5</xdr:row>
      <xdr:rowOff>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14C01019-FFCF-475A-A992-DDFD5E0D10F3}"/>
            </a:ext>
          </a:extLst>
        </xdr:cNvPr>
        <xdr:cNvSpPr txBox="1"/>
      </xdr:nvSpPr>
      <xdr:spPr>
        <a:xfrm>
          <a:off x="211455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18</xdr:row>
      <xdr:rowOff>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607849D1-54F6-4F80-8298-FE76127AE540}"/>
            </a:ext>
          </a:extLst>
        </xdr:cNvPr>
        <xdr:cNvSpPr txBox="1"/>
      </xdr:nvSpPr>
      <xdr:spPr>
        <a:xfrm>
          <a:off x="2114550" y="1327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39</xdr:row>
      <xdr:rowOff>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AB20560A-2FDD-421A-BC9C-94396D2F3E80}"/>
            </a:ext>
          </a:extLst>
        </xdr:cNvPr>
        <xdr:cNvSpPr txBox="1"/>
      </xdr:nvSpPr>
      <xdr:spPr>
        <a:xfrm>
          <a:off x="2114550" y="15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14</xdr:row>
      <xdr:rowOff>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5BE157A-1B45-4EE9-8F62-8B3391E2B027}"/>
            </a:ext>
          </a:extLst>
        </xdr:cNvPr>
        <xdr:cNvSpPr txBox="1"/>
      </xdr:nvSpPr>
      <xdr:spPr>
        <a:xfrm>
          <a:off x="2114550" y="95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18</xdr:row>
      <xdr:rowOff>161925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8DCF0CEF-8F77-46D3-A331-7F447CB98313}"/>
            </a:ext>
          </a:extLst>
        </xdr:cNvPr>
        <xdr:cNvSpPr txBox="1"/>
      </xdr:nvSpPr>
      <xdr:spPr>
        <a:xfrm>
          <a:off x="4965700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18</xdr:row>
      <xdr:rowOff>161925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3A5EBD74-5AA0-442F-B960-1D96DE155120}"/>
            </a:ext>
          </a:extLst>
        </xdr:cNvPr>
        <xdr:cNvSpPr txBox="1"/>
      </xdr:nvSpPr>
      <xdr:spPr>
        <a:xfrm>
          <a:off x="4965700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18</xdr:row>
      <xdr:rowOff>161925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EEE08B29-F667-4C39-B34D-60030D4478F1}"/>
            </a:ext>
          </a:extLst>
        </xdr:cNvPr>
        <xdr:cNvSpPr txBox="1"/>
      </xdr:nvSpPr>
      <xdr:spPr>
        <a:xfrm>
          <a:off x="4965700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18</xdr:row>
      <xdr:rowOff>161925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E318ADEF-AEF8-4694-A97B-5AC71879126B}"/>
            </a:ext>
          </a:extLst>
        </xdr:cNvPr>
        <xdr:cNvSpPr txBox="1"/>
      </xdr:nvSpPr>
      <xdr:spPr>
        <a:xfrm>
          <a:off x="4965700" y="3971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19</xdr:row>
      <xdr:rowOff>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3F24AFEA-BF6D-46F1-9518-F5D9B6518BDF}"/>
            </a:ext>
          </a:extLst>
        </xdr:cNvPr>
        <xdr:cNvSpPr txBox="1"/>
      </xdr:nvSpPr>
      <xdr:spPr>
        <a:xfrm>
          <a:off x="49657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19</xdr:row>
      <xdr:rowOff>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4AEB141A-59F9-4378-8127-3C9F7FAD1C73}"/>
            </a:ext>
          </a:extLst>
        </xdr:cNvPr>
        <xdr:cNvSpPr txBox="1"/>
      </xdr:nvSpPr>
      <xdr:spPr>
        <a:xfrm>
          <a:off x="49657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19</xdr:row>
      <xdr:rowOff>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D76B73C0-8581-4180-AA49-BC4DA85EEA52}"/>
            </a:ext>
          </a:extLst>
        </xdr:cNvPr>
        <xdr:cNvSpPr txBox="1"/>
      </xdr:nvSpPr>
      <xdr:spPr>
        <a:xfrm>
          <a:off x="49657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19</xdr:row>
      <xdr:rowOff>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130F30C8-8387-4352-AED6-04DF2C22AB97}"/>
            </a:ext>
          </a:extLst>
        </xdr:cNvPr>
        <xdr:cNvSpPr txBox="1"/>
      </xdr:nvSpPr>
      <xdr:spPr>
        <a:xfrm>
          <a:off x="49657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19</xdr:row>
      <xdr:rowOff>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539E55A3-5774-4998-B832-71161FC99524}"/>
            </a:ext>
          </a:extLst>
        </xdr:cNvPr>
        <xdr:cNvSpPr txBox="1"/>
      </xdr:nvSpPr>
      <xdr:spPr>
        <a:xfrm>
          <a:off x="49657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19</xdr:row>
      <xdr:rowOff>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2C27CCDE-BBB5-4EAD-8889-BBEFD63C0CC8}"/>
            </a:ext>
          </a:extLst>
        </xdr:cNvPr>
        <xdr:cNvSpPr txBox="1"/>
      </xdr:nvSpPr>
      <xdr:spPr>
        <a:xfrm>
          <a:off x="49657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19</xdr:row>
      <xdr:rowOff>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EAFB2927-C796-4F3C-ADAE-AB1307E4B912}"/>
            </a:ext>
          </a:extLst>
        </xdr:cNvPr>
        <xdr:cNvSpPr txBox="1"/>
      </xdr:nvSpPr>
      <xdr:spPr>
        <a:xfrm>
          <a:off x="49657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19</xdr:row>
      <xdr:rowOff>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74350089-DC3E-4707-932A-2743EF443B31}"/>
            </a:ext>
          </a:extLst>
        </xdr:cNvPr>
        <xdr:cNvSpPr txBox="1"/>
      </xdr:nvSpPr>
      <xdr:spPr>
        <a:xfrm>
          <a:off x="49657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24</xdr:row>
      <xdr:rowOff>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4258B88D-D63A-4A0B-92A3-F13D946CFCBE}"/>
            </a:ext>
          </a:extLst>
        </xdr:cNvPr>
        <xdr:cNvSpPr txBox="1"/>
      </xdr:nvSpPr>
      <xdr:spPr>
        <a:xfrm>
          <a:off x="2114550" y="344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24</xdr:row>
      <xdr:rowOff>161925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9DDDA5A5-0386-4B5C-9C76-FA7DA1BD224A}"/>
            </a:ext>
          </a:extLst>
        </xdr:cNvPr>
        <xdr:cNvSpPr txBox="1"/>
      </xdr:nvSpPr>
      <xdr:spPr>
        <a:xfrm>
          <a:off x="1924050" y="360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24</xdr:row>
      <xdr:rowOff>161925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5B5C19FD-A5B4-4D7A-8931-506FCE702E2F}"/>
            </a:ext>
          </a:extLst>
        </xdr:cNvPr>
        <xdr:cNvSpPr txBox="1"/>
      </xdr:nvSpPr>
      <xdr:spPr>
        <a:xfrm>
          <a:off x="1924050" y="360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24</xdr:row>
      <xdr:rowOff>161925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B815D183-FCE9-45CC-BB83-BFE85FB00997}"/>
            </a:ext>
          </a:extLst>
        </xdr:cNvPr>
        <xdr:cNvSpPr txBox="1"/>
      </xdr:nvSpPr>
      <xdr:spPr>
        <a:xfrm>
          <a:off x="1924050" y="360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24</xdr:row>
      <xdr:rowOff>161925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E8B135CE-9CF5-4702-B848-4D91AD7519D9}"/>
            </a:ext>
          </a:extLst>
        </xdr:cNvPr>
        <xdr:cNvSpPr txBox="1"/>
      </xdr:nvSpPr>
      <xdr:spPr>
        <a:xfrm>
          <a:off x="1924050" y="360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25</xdr:row>
      <xdr:rowOff>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9459A8E4-694A-4317-945A-9C06B6BE94C1}"/>
            </a:ext>
          </a:extLst>
        </xdr:cNvPr>
        <xdr:cNvSpPr txBox="1"/>
      </xdr:nvSpPr>
      <xdr:spPr>
        <a:xfrm>
          <a:off x="1924050" y="363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25</xdr:row>
      <xdr:rowOff>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B5B097AD-66E2-4E59-85F7-C5C2B70C5306}"/>
            </a:ext>
          </a:extLst>
        </xdr:cNvPr>
        <xdr:cNvSpPr txBox="1"/>
      </xdr:nvSpPr>
      <xdr:spPr>
        <a:xfrm>
          <a:off x="1924050" y="363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25</xdr:row>
      <xdr:rowOff>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B478CEBF-0760-455F-A428-14F49F234C9D}"/>
            </a:ext>
          </a:extLst>
        </xdr:cNvPr>
        <xdr:cNvSpPr txBox="1"/>
      </xdr:nvSpPr>
      <xdr:spPr>
        <a:xfrm>
          <a:off x="1924050" y="363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25</xdr:row>
      <xdr:rowOff>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71FFCD59-A21D-49B3-A418-C330753FB80C}"/>
            </a:ext>
          </a:extLst>
        </xdr:cNvPr>
        <xdr:cNvSpPr txBox="1"/>
      </xdr:nvSpPr>
      <xdr:spPr>
        <a:xfrm>
          <a:off x="1924050" y="363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25</xdr:row>
      <xdr:rowOff>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657DCFF9-6BB1-4BE5-8ACC-E007CCE9DAC3}"/>
            </a:ext>
          </a:extLst>
        </xdr:cNvPr>
        <xdr:cNvSpPr txBox="1"/>
      </xdr:nvSpPr>
      <xdr:spPr>
        <a:xfrm>
          <a:off x="1924050" y="363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25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95C44CB7-8933-4050-8A13-9EF2568F0831}"/>
            </a:ext>
          </a:extLst>
        </xdr:cNvPr>
        <xdr:cNvSpPr txBox="1"/>
      </xdr:nvSpPr>
      <xdr:spPr>
        <a:xfrm>
          <a:off x="1924050" y="363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25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C86A5E35-28AE-4BFB-8EED-8E6DD42000F2}"/>
            </a:ext>
          </a:extLst>
        </xdr:cNvPr>
        <xdr:cNvSpPr txBox="1"/>
      </xdr:nvSpPr>
      <xdr:spPr>
        <a:xfrm>
          <a:off x="1924050" y="363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25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639D8226-3576-4D0B-A903-7889835CA34B}"/>
            </a:ext>
          </a:extLst>
        </xdr:cNvPr>
        <xdr:cNvSpPr txBox="1"/>
      </xdr:nvSpPr>
      <xdr:spPr>
        <a:xfrm>
          <a:off x="1924050" y="363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30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6A1F6862-7E0C-4B14-8D2C-90361517AC12}"/>
            </a:ext>
          </a:extLst>
        </xdr:cNvPr>
        <xdr:cNvSpPr txBox="1"/>
      </xdr:nvSpPr>
      <xdr:spPr>
        <a:xfrm>
          <a:off x="2114550" y="344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30</xdr:row>
      <xdr:rowOff>161925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18485AE1-23A4-48E2-BC89-5D25AC31B4D3}"/>
            </a:ext>
          </a:extLst>
        </xdr:cNvPr>
        <xdr:cNvSpPr txBox="1"/>
      </xdr:nvSpPr>
      <xdr:spPr>
        <a:xfrm>
          <a:off x="1924050" y="360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30</xdr:row>
      <xdr:rowOff>161925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D43263D8-775D-42C7-9AAF-54F580A97360}"/>
            </a:ext>
          </a:extLst>
        </xdr:cNvPr>
        <xdr:cNvSpPr txBox="1"/>
      </xdr:nvSpPr>
      <xdr:spPr>
        <a:xfrm>
          <a:off x="1924050" y="360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30</xdr:row>
      <xdr:rowOff>161925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C0E0EC64-847E-4F29-B8A9-A57AB07BADD2}"/>
            </a:ext>
          </a:extLst>
        </xdr:cNvPr>
        <xdr:cNvSpPr txBox="1"/>
      </xdr:nvSpPr>
      <xdr:spPr>
        <a:xfrm>
          <a:off x="1924050" y="360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30</xdr:row>
      <xdr:rowOff>161925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AA0BD1B7-F2A4-49E8-86C5-BDF247EDC0AF}"/>
            </a:ext>
          </a:extLst>
        </xdr:cNvPr>
        <xdr:cNvSpPr txBox="1"/>
      </xdr:nvSpPr>
      <xdr:spPr>
        <a:xfrm>
          <a:off x="1924050" y="3603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8102F808-E3B4-48A7-86E6-910C1B1F4F86}"/>
            </a:ext>
          </a:extLst>
        </xdr:cNvPr>
        <xdr:cNvSpPr txBox="1"/>
      </xdr:nvSpPr>
      <xdr:spPr>
        <a:xfrm>
          <a:off x="1924050" y="363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EB9C5D86-0C46-4321-885B-765A596909B1}"/>
            </a:ext>
          </a:extLst>
        </xdr:cNvPr>
        <xdr:cNvSpPr txBox="1"/>
      </xdr:nvSpPr>
      <xdr:spPr>
        <a:xfrm>
          <a:off x="1924050" y="363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F163955A-B6E2-41C2-BB14-02A19835043F}"/>
            </a:ext>
          </a:extLst>
        </xdr:cNvPr>
        <xdr:cNvSpPr txBox="1"/>
      </xdr:nvSpPr>
      <xdr:spPr>
        <a:xfrm>
          <a:off x="1924050" y="363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433A4B3C-B0AC-408F-9157-2B777014D85F}"/>
            </a:ext>
          </a:extLst>
        </xdr:cNvPr>
        <xdr:cNvSpPr txBox="1"/>
      </xdr:nvSpPr>
      <xdr:spPr>
        <a:xfrm>
          <a:off x="1924050" y="363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4AC2086F-CC3F-47EA-AA79-8DA46F5BFCC8}"/>
            </a:ext>
          </a:extLst>
        </xdr:cNvPr>
        <xdr:cNvSpPr txBox="1"/>
      </xdr:nvSpPr>
      <xdr:spPr>
        <a:xfrm>
          <a:off x="1924050" y="363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F92E6A11-4FB7-45B3-A1D3-D7BA53C692CF}"/>
            </a:ext>
          </a:extLst>
        </xdr:cNvPr>
        <xdr:cNvSpPr txBox="1"/>
      </xdr:nvSpPr>
      <xdr:spPr>
        <a:xfrm>
          <a:off x="1924050" y="363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22733562-A6E3-4ECD-A418-EEAD01D0B430}"/>
            </a:ext>
          </a:extLst>
        </xdr:cNvPr>
        <xdr:cNvSpPr txBox="1"/>
      </xdr:nvSpPr>
      <xdr:spPr>
        <a:xfrm>
          <a:off x="1924050" y="363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5A7CDB30-C703-43DD-933C-025E95DF8AF1}"/>
            </a:ext>
          </a:extLst>
        </xdr:cNvPr>
        <xdr:cNvSpPr txBox="1"/>
      </xdr:nvSpPr>
      <xdr:spPr>
        <a:xfrm>
          <a:off x="1924050" y="3632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36</xdr:row>
      <xdr:rowOff>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2FC7014A-11FD-441B-ACC0-6B8BD241E56D}"/>
            </a:ext>
          </a:extLst>
        </xdr:cNvPr>
        <xdr:cNvSpPr txBox="1"/>
      </xdr:nvSpPr>
      <xdr:spPr>
        <a:xfrm>
          <a:off x="2114550" y="4578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36</xdr:row>
      <xdr:rowOff>161925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70ED7580-5F51-424E-A3F1-C39091F88656}"/>
            </a:ext>
          </a:extLst>
        </xdr:cNvPr>
        <xdr:cNvSpPr txBox="1"/>
      </xdr:nvSpPr>
      <xdr:spPr>
        <a:xfrm>
          <a:off x="1924050" y="4740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36</xdr:row>
      <xdr:rowOff>161925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B26DC2AF-D4D7-42B9-80DE-7E3D09078282}"/>
            </a:ext>
          </a:extLst>
        </xdr:cNvPr>
        <xdr:cNvSpPr txBox="1"/>
      </xdr:nvSpPr>
      <xdr:spPr>
        <a:xfrm>
          <a:off x="1924050" y="4740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36</xdr:row>
      <xdr:rowOff>161925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8E76BB0B-0C0C-48A6-A3F6-6213DC4B3922}"/>
            </a:ext>
          </a:extLst>
        </xdr:cNvPr>
        <xdr:cNvSpPr txBox="1"/>
      </xdr:nvSpPr>
      <xdr:spPr>
        <a:xfrm>
          <a:off x="1924050" y="4740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36</xdr:row>
      <xdr:rowOff>161925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742D7750-286B-4D1C-9DFD-ECBD20094412}"/>
            </a:ext>
          </a:extLst>
        </xdr:cNvPr>
        <xdr:cNvSpPr txBox="1"/>
      </xdr:nvSpPr>
      <xdr:spPr>
        <a:xfrm>
          <a:off x="1924050" y="4740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37</xdr:row>
      <xdr:rowOff>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CA69AC59-36FF-45D1-A63A-F6581161A100}"/>
            </a:ext>
          </a:extLst>
        </xdr:cNvPr>
        <xdr:cNvSpPr txBox="1"/>
      </xdr:nvSpPr>
      <xdr:spPr>
        <a:xfrm>
          <a:off x="1924050" y="476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37</xdr:row>
      <xdr:rowOff>0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92DAF3DB-A235-4D38-8A9D-5CF09EF41F47}"/>
            </a:ext>
          </a:extLst>
        </xdr:cNvPr>
        <xdr:cNvSpPr txBox="1"/>
      </xdr:nvSpPr>
      <xdr:spPr>
        <a:xfrm>
          <a:off x="1924050" y="476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37</xdr:row>
      <xdr:rowOff>0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A4E68062-37EF-400F-8FAE-EDA1488E622A}"/>
            </a:ext>
          </a:extLst>
        </xdr:cNvPr>
        <xdr:cNvSpPr txBox="1"/>
      </xdr:nvSpPr>
      <xdr:spPr>
        <a:xfrm>
          <a:off x="1924050" y="476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37</xdr:row>
      <xdr:rowOff>0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40CCA5F-9349-450D-824A-5A5AFE804B7D}"/>
            </a:ext>
          </a:extLst>
        </xdr:cNvPr>
        <xdr:cNvSpPr txBox="1"/>
      </xdr:nvSpPr>
      <xdr:spPr>
        <a:xfrm>
          <a:off x="1924050" y="476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37</xdr:row>
      <xdr:rowOff>0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75130466-4B7E-4489-B452-B13A3D78EE7D}"/>
            </a:ext>
          </a:extLst>
        </xdr:cNvPr>
        <xdr:cNvSpPr txBox="1"/>
      </xdr:nvSpPr>
      <xdr:spPr>
        <a:xfrm>
          <a:off x="1924050" y="476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37</xdr:row>
      <xdr:rowOff>0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46DBA1DF-00CA-4D10-8E5C-E334C6EE3B60}"/>
            </a:ext>
          </a:extLst>
        </xdr:cNvPr>
        <xdr:cNvSpPr txBox="1"/>
      </xdr:nvSpPr>
      <xdr:spPr>
        <a:xfrm>
          <a:off x="1924050" y="476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37</xdr:row>
      <xdr:rowOff>0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FC11AC5-1F9A-4373-8301-D0974B161FD1}"/>
            </a:ext>
          </a:extLst>
        </xdr:cNvPr>
        <xdr:cNvSpPr txBox="1"/>
      </xdr:nvSpPr>
      <xdr:spPr>
        <a:xfrm>
          <a:off x="1924050" y="476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37</xdr:row>
      <xdr:rowOff>0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93603E74-82AF-4366-9D78-C76A45962798}"/>
            </a:ext>
          </a:extLst>
        </xdr:cNvPr>
        <xdr:cNvSpPr txBox="1"/>
      </xdr:nvSpPr>
      <xdr:spPr>
        <a:xfrm>
          <a:off x="1924050" y="4768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BE9CBE2A-2648-48C3-A925-8CC19BCF59EA}"/>
            </a:ext>
          </a:extLst>
        </xdr:cNvPr>
        <xdr:cNvSpPr txBox="1"/>
      </xdr:nvSpPr>
      <xdr:spPr>
        <a:xfrm>
          <a:off x="2114550" y="1327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6A0390B1-C9CD-4A3D-BA31-28819410B365}"/>
            </a:ext>
          </a:extLst>
        </xdr:cNvPr>
        <xdr:cNvSpPr txBox="1"/>
      </xdr:nvSpPr>
      <xdr:spPr>
        <a:xfrm>
          <a:off x="2114550" y="15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5</xdr:row>
      <xdr:rowOff>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5536F771-AFB4-456E-A0FD-296D08FA1EF0}"/>
            </a:ext>
          </a:extLst>
        </xdr:cNvPr>
        <xdr:cNvSpPr txBox="1"/>
      </xdr:nvSpPr>
      <xdr:spPr>
        <a:xfrm>
          <a:off x="2114550" y="95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8</xdr:row>
      <xdr:rowOff>161925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AC5F23B4-608B-46CC-A064-080CEDB4A288}"/>
            </a:ext>
          </a:extLst>
        </xdr:cNvPr>
        <xdr:cNvSpPr txBox="1"/>
      </xdr:nvSpPr>
      <xdr:spPr>
        <a:xfrm>
          <a:off x="1924050" y="4765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8</xdr:row>
      <xdr:rowOff>161925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ADA18642-25F0-40AB-8B30-7B5835C04D7B}"/>
            </a:ext>
          </a:extLst>
        </xdr:cNvPr>
        <xdr:cNvSpPr txBox="1"/>
      </xdr:nvSpPr>
      <xdr:spPr>
        <a:xfrm>
          <a:off x="1924050" y="4765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8</xdr:row>
      <xdr:rowOff>161925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968D0A6C-C861-4F88-9590-14B9F1ACF725}"/>
            </a:ext>
          </a:extLst>
        </xdr:cNvPr>
        <xdr:cNvSpPr txBox="1"/>
      </xdr:nvSpPr>
      <xdr:spPr>
        <a:xfrm>
          <a:off x="1924050" y="4765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8</xdr:row>
      <xdr:rowOff>161925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98AF7F8B-D7D2-4464-9392-386557DE0036}"/>
            </a:ext>
          </a:extLst>
        </xdr:cNvPr>
        <xdr:cNvSpPr txBox="1"/>
      </xdr:nvSpPr>
      <xdr:spPr>
        <a:xfrm>
          <a:off x="1924050" y="4765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9</xdr:row>
      <xdr:rowOff>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90F725E2-4BB5-4D95-9E95-B9FC21376F3A}"/>
            </a:ext>
          </a:extLst>
        </xdr:cNvPr>
        <xdr:cNvSpPr txBox="1"/>
      </xdr:nvSpPr>
      <xdr:spPr>
        <a:xfrm>
          <a:off x="1924050" y="4787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9</xdr:row>
      <xdr:rowOff>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E08CCF99-6FC4-4FCF-9C66-C98983FFF53C}"/>
            </a:ext>
          </a:extLst>
        </xdr:cNvPr>
        <xdr:cNvSpPr txBox="1"/>
      </xdr:nvSpPr>
      <xdr:spPr>
        <a:xfrm>
          <a:off x="1924050" y="4787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9</xdr:row>
      <xdr:rowOff>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DC44D63D-1DEB-453A-BE5C-B4139D2852D0}"/>
            </a:ext>
          </a:extLst>
        </xdr:cNvPr>
        <xdr:cNvSpPr txBox="1"/>
      </xdr:nvSpPr>
      <xdr:spPr>
        <a:xfrm>
          <a:off x="1924050" y="4787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9</xdr:row>
      <xdr:rowOff>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F82406F6-4462-4A51-AA09-0A66C9BA3EBE}"/>
            </a:ext>
          </a:extLst>
        </xdr:cNvPr>
        <xdr:cNvSpPr txBox="1"/>
      </xdr:nvSpPr>
      <xdr:spPr>
        <a:xfrm>
          <a:off x="1924050" y="4787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9</xdr:row>
      <xdr:rowOff>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541A75E-3150-4E9A-9F1D-046E83055F7B}"/>
            </a:ext>
          </a:extLst>
        </xdr:cNvPr>
        <xdr:cNvSpPr txBox="1"/>
      </xdr:nvSpPr>
      <xdr:spPr>
        <a:xfrm>
          <a:off x="1924050" y="4787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9</xdr:row>
      <xdr:rowOff>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8132FA55-9CA9-4DCF-9BC4-80BC182BC482}"/>
            </a:ext>
          </a:extLst>
        </xdr:cNvPr>
        <xdr:cNvSpPr txBox="1"/>
      </xdr:nvSpPr>
      <xdr:spPr>
        <a:xfrm>
          <a:off x="1924050" y="4787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9</xdr:row>
      <xdr:rowOff>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37966F8E-BBA2-4855-BF57-FA2252CF8464}"/>
            </a:ext>
          </a:extLst>
        </xdr:cNvPr>
        <xdr:cNvSpPr txBox="1"/>
      </xdr:nvSpPr>
      <xdr:spPr>
        <a:xfrm>
          <a:off x="1924050" y="4787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9</xdr:row>
      <xdr:rowOff>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E72920E9-56F6-436C-9AFD-D113E8643633}"/>
            </a:ext>
          </a:extLst>
        </xdr:cNvPr>
        <xdr:cNvSpPr txBox="1"/>
      </xdr:nvSpPr>
      <xdr:spPr>
        <a:xfrm>
          <a:off x="1924050" y="4787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5</xdr:row>
      <xdr:rowOff>161925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2F9FE7E4-82DB-46A3-89D2-BD864A7A1E81}"/>
            </a:ext>
          </a:extLst>
        </xdr:cNvPr>
        <xdr:cNvSpPr txBox="1"/>
      </xdr:nvSpPr>
      <xdr:spPr>
        <a:xfrm>
          <a:off x="4965700" y="1679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5</xdr:row>
      <xdr:rowOff>161925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CBC90CE-A6A1-4578-9EE1-F4B17B83D716}"/>
            </a:ext>
          </a:extLst>
        </xdr:cNvPr>
        <xdr:cNvSpPr txBox="1"/>
      </xdr:nvSpPr>
      <xdr:spPr>
        <a:xfrm>
          <a:off x="4965700" y="1679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5</xdr:row>
      <xdr:rowOff>161925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3D4A0C58-B553-482F-B28A-8A8A9D00399D}"/>
            </a:ext>
          </a:extLst>
        </xdr:cNvPr>
        <xdr:cNvSpPr txBox="1"/>
      </xdr:nvSpPr>
      <xdr:spPr>
        <a:xfrm>
          <a:off x="4965700" y="1679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5</xdr:row>
      <xdr:rowOff>161925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2C5C2416-CB1A-483A-95BC-C7CF9193990C}"/>
            </a:ext>
          </a:extLst>
        </xdr:cNvPr>
        <xdr:cNvSpPr txBox="1"/>
      </xdr:nvSpPr>
      <xdr:spPr>
        <a:xfrm>
          <a:off x="4965700" y="1679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5</xdr:row>
      <xdr:rowOff>161925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C517275D-6E29-4DCA-B73E-CC9BD20DAEE0}"/>
            </a:ext>
          </a:extLst>
        </xdr:cNvPr>
        <xdr:cNvSpPr txBox="1"/>
      </xdr:nvSpPr>
      <xdr:spPr>
        <a:xfrm>
          <a:off x="4965700" y="1679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15</xdr:row>
      <xdr:rowOff>161925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8AE336BF-233C-4437-94EA-ABE2A54CA734}"/>
            </a:ext>
          </a:extLst>
        </xdr:cNvPr>
        <xdr:cNvSpPr txBox="1"/>
      </xdr:nvSpPr>
      <xdr:spPr>
        <a:xfrm>
          <a:off x="4965700" y="168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37BDECCC-74CB-4512-958A-BF6AE9470B44}"/>
            </a:ext>
          </a:extLst>
        </xdr:cNvPr>
        <xdr:cNvSpPr txBox="1"/>
      </xdr:nvSpPr>
      <xdr:spPr>
        <a:xfrm>
          <a:off x="515620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15</xdr:row>
      <xdr:rowOff>161925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1E073B22-DC80-4D04-B431-A80B05BCECFE}"/>
            </a:ext>
          </a:extLst>
        </xdr:cNvPr>
        <xdr:cNvSpPr txBox="1"/>
      </xdr:nvSpPr>
      <xdr:spPr>
        <a:xfrm>
          <a:off x="4965700" y="168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15</xdr:row>
      <xdr:rowOff>161925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A4916B83-6682-4106-8FA3-774CB27650CA}"/>
            </a:ext>
          </a:extLst>
        </xdr:cNvPr>
        <xdr:cNvSpPr txBox="1"/>
      </xdr:nvSpPr>
      <xdr:spPr>
        <a:xfrm>
          <a:off x="4965700" y="168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15</xdr:row>
      <xdr:rowOff>161925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B55E67E1-2EFC-4B71-81B3-3FE7EC964404}"/>
            </a:ext>
          </a:extLst>
        </xdr:cNvPr>
        <xdr:cNvSpPr txBox="1"/>
      </xdr:nvSpPr>
      <xdr:spPr>
        <a:xfrm>
          <a:off x="4965700" y="168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15</xdr:row>
      <xdr:rowOff>161925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FB0FBDED-9141-403D-BE86-F3CB659EA25E}"/>
            </a:ext>
          </a:extLst>
        </xdr:cNvPr>
        <xdr:cNvSpPr txBox="1"/>
      </xdr:nvSpPr>
      <xdr:spPr>
        <a:xfrm>
          <a:off x="4965700" y="168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16</xdr:row>
      <xdr:rowOff>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D85ED97F-2A87-4D69-B656-E39E35310F09}"/>
            </a:ext>
          </a:extLst>
        </xdr:cNvPr>
        <xdr:cNvSpPr txBox="1"/>
      </xdr:nvSpPr>
      <xdr:spPr>
        <a:xfrm>
          <a:off x="496570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16</xdr:row>
      <xdr:rowOff>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B04F3243-9DD0-42FB-BBF8-163A167E35FF}"/>
            </a:ext>
          </a:extLst>
        </xdr:cNvPr>
        <xdr:cNvSpPr txBox="1"/>
      </xdr:nvSpPr>
      <xdr:spPr>
        <a:xfrm>
          <a:off x="496570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16</xdr:row>
      <xdr:rowOff>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94103109-BC3C-4A68-A944-75AB13AEC0E6}"/>
            </a:ext>
          </a:extLst>
        </xdr:cNvPr>
        <xdr:cNvSpPr txBox="1"/>
      </xdr:nvSpPr>
      <xdr:spPr>
        <a:xfrm>
          <a:off x="496570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16</xdr:row>
      <xdr:rowOff>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D2F8C74-8538-4480-9780-1110E62F2F96}"/>
            </a:ext>
          </a:extLst>
        </xdr:cNvPr>
        <xdr:cNvSpPr txBox="1"/>
      </xdr:nvSpPr>
      <xdr:spPr>
        <a:xfrm>
          <a:off x="496570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16</xdr:row>
      <xdr:rowOff>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5A00F439-9B22-4336-B379-D9837CE1497B}"/>
            </a:ext>
          </a:extLst>
        </xdr:cNvPr>
        <xdr:cNvSpPr txBox="1"/>
      </xdr:nvSpPr>
      <xdr:spPr>
        <a:xfrm>
          <a:off x="496570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16</xdr:row>
      <xdr:rowOff>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C6659EEE-225C-4BA4-A944-669736A5C496}"/>
            </a:ext>
          </a:extLst>
        </xdr:cNvPr>
        <xdr:cNvSpPr txBox="1"/>
      </xdr:nvSpPr>
      <xdr:spPr>
        <a:xfrm>
          <a:off x="496570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16</xdr:row>
      <xdr:rowOff>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7F8D6449-9E8A-4E5E-B084-EA42D7D287CF}"/>
            </a:ext>
          </a:extLst>
        </xdr:cNvPr>
        <xdr:cNvSpPr txBox="1"/>
      </xdr:nvSpPr>
      <xdr:spPr>
        <a:xfrm>
          <a:off x="496570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16</xdr:row>
      <xdr:rowOff>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AF9ECE58-7903-4F3F-882F-59E409036BD2}"/>
            </a:ext>
          </a:extLst>
        </xdr:cNvPr>
        <xdr:cNvSpPr txBox="1"/>
      </xdr:nvSpPr>
      <xdr:spPr>
        <a:xfrm>
          <a:off x="496570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12</xdr:row>
      <xdr:rowOff>161925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A6656B17-60A4-4744-9B06-2585CD04CD75}"/>
            </a:ext>
          </a:extLst>
        </xdr:cNvPr>
        <xdr:cNvSpPr txBox="1"/>
      </xdr:nvSpPr>
      <xdr:spPr>
        <a:xfrm>
          <a:off x="4965700" y="1114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12</xdr:row>
      <xdr:rowOff>161925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7256BD84-2CFE-49FD-96A2-37A9E143C390}"/>
            </a:ext>
          </a:extLst>
        </xdr:cNvPr>
        <xdr:cNvSpPr txBox="1"/>
      </xdr:nvSpPr>
      <xdr:spPr>
        <a:xfrm>
          <a:off x="4965700" y="1114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12</xdr:row>
      <xdr:rowOff>161925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62FC739A-F997-45C4-B5DB-FE833603C1F5}"/>
            </a:ext>
          </a:extLst>
        </xdr:cNvPr>
        <xdr:cNvSpPr txBox="1"/>
      </xdr:nvSpPr>
      <xdr:spPr>
        <a:xfrm>
          <a:off x="4965700" y="1114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12</xdr:row>
      <xdr:rowOff>161925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4DA416BD-C80B-4F10-9E99-67FFCD71B0D7}"/>
            </a:ext>
          </a:extLst>
        </xdr:cNvPr>
        <xdr:cNvSpPr txBox="1"/>
      </xdr:nvSpPr>
      <xdr:spPr>
        <a:xfrm>
          <a:off x="4965700" y="1114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12</xdr:row>
      <xdr:rowOff>161925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8E5902FA-D2E4-4F5D-A6F5-D9E90DB25685}"/>
            </a:ext>
          </a:extLst>
        </xdr:cNvPr>
        <xdr:cNvSpPr txBox="1"/>
      </xdr:nvSpPr>
      <xdr:spPr>
        <a:xfrm>
          <a:off x="4965700" y="1114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0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B27B894A-EB2A-40F4-89E5-49C1C2F5C853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91791CC9-8229-4AF4-8E44-D82836B826DD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21</xdr:row>
      <xdr:rowOff>161925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F64B6A19-A3CF-4009-BAF0-C7618BAE51E4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21</xdr:row>
      <xdr:rowOff>161925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C8A0D06-D3F5-43E8-B168-A9AD47BA3E7F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21</xdr:row>
      <xdr:rowOff>161925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A51FB857-B708-4291-BAAA-799A6D80B7FE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21</xdr:row>
      <xdr:rowOff>161925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3E4D6F9E-146A-4281-BBD4-4F18ED9A3315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391DFF7E-BFF7-4BDE-9DA2-786BED684C0A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C30CD4C1-54EE-4414-B3CC-09E531D086FC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5B10FF3F-63A2-46D4-A63C-A33F6F075063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C053760E-7270-4625-9915-0B535B616507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1B90D5A8-E6BB-4EA3-A940-EB449328854E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FA6A8F52-78D5-4CB5-9AFC-DF213AC23481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43654C10-DD41-4D69-80BE-F9BA5A7AF7D6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7BD9879E-1A6E-4E39-AD07-2A40E87A800A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966F27FC-B4F3-4543-ADDE-32EECE49AD4E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74718B38-C4BB-40AC-BF14-0EE4450E1D8B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30A691D1-82E3-474A-B301-83B32F459244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39A46539-8A71-4F86-AE25-B1825FC98FD0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25</xdr:row>
      <xdr:rowOff>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7922EC86-A5B7-4898-AE13-11D169D60B03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25</xdr:row>
      <xdr:rowOff>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25BFEFB7-0B69-41ED-B6D4-BC36A5845AB3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24</xdr:row>
      <xdr:rowOff>161925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187647B3-0473-4C98-90C0-AF63FAA4F954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24</xdr:row>
      <xdr:rowOff>161925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E9C96187-0B79-4095-B0D6-EF98CB56959F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24</xdr:row>
      <xdr:rowOff>161925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AC9B1DBB-CD23-4F1B-B967-0787B9771E1C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24</xdr:row>
      <xdr:rowOff>161925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5EC96DBA-8A33-41DE-A865-CFFC659EDA6A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25</xdr:row>
      <xdr:rowOff>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3AA9C107-7B2C-4424-B8E7-71368D28D06E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25</xdr:row>
      <xdr:rowOff>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619507BA-272D-4EC9-9736-A6DC3E2FF177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25</xdr:row>
      <xdr:rowOff>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1398EF31-6272-433E-AC62-240C0B1B2524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25</xdr:row>
      <xdr:rowOff>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CCECE53F-9805-4D31-B4C8-6276BC176D15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25</xdr:row>
      <xdr:rowOff>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76DF481B-EF02-495F-9655-2579A11F5459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25</xdr:row>
      <xdr:rowOff>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5E53F63B-015C-483D-AEF1-308305B6852C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25</xdr:row>
      <xdr:rowOff>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DD65EDD0-895C-4EBB-99BA-EC55E6FA8DCD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25</xdr:row>
      <xdr:rowOff>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242229A7-B143-4E65-9679-3A14F00FBA58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25</xdr:row>
      <xdr:rowOff>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E9BF249A-2151-4F58-B32B-A839325E80F9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25</xdr:row>
      <xdr:rowOff>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1ABCC3D8-86AA-48D4-B3CB-14F098A2FE30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25</xdr:row>
      <xdr:rowOff>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AEEC58AA-D8F1-4BC3-A1E8-5BEA61BAEBE4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25</xdr:row>
      <xdr:rowOff>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1344496F-BBEA-4D2D-9CF1-50DCA67CBB6F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AB30C2DC-25E4-4AEE-B46E-44003B0EE18B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43003C40-F3B5-4054-9641-2392982E080F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27</xdr:row>
      <xdr:rowOff>161925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569980C4-10AE-4B98-9A03-D8F64BE03E88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27</xdr:row>
      <xdr:rowOff>161925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65B9BD64-B7DB-4F73-AD69-59AA2969A269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27</xdr:row>
      <xdr:rowOff>161925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4912AD19-0CB4-4D37-8B8B-9F5AB3AFEC53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27</xdr:row>
      <xdr:rowOff>161925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D7C844B2-458C-48E9-8C07-926FE9344D4D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8C32F0B8-9C82-4660-8696-DDA63B3EB3BD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8FA8D7C-3226-49B2-8932-D25BE2B4DAE2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3D0A78E3-A24F-44E2-8F39-5269C5AF5E11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C52173A3-E2E1-473F-9FBC-16D69CF17D22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30864CB3-ADF6-4DF4-8500-A62B1A0583FB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4ADF139B-133E-40DC-8C4A-89D562AD4383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660BF26B-F257-4404-9877-944C1AD6BB2F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EC4B0D72-32A9-428F-AAA0-6EAD691E7A92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E3B0FC16-E462-48FC-AF74-A1755E2EC4B3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53A5A1D4-FC49-462A-9061-6B63D10C71A3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6AEAB660-D090-4BE3-82B3-C05E86C1AD79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28</xdr:row>
      <xdr:rowOff>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D395CD8-8C34-4CC0-94E4-82D47BEF10C8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31</xdr:row>
      <xdr:rowOff>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9D95CAB5-798C-4556-B760-F4D854FE920E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31</xdr:row>
      <xdr:rowOff>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9CD5CB5-D85E-429D-BB46-CE2F82B68A2F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161925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3FF0088E-A1BB-49B9-9F58-FF684A7D4F4E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161925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9C9494FC-234D-4F25-A13A-0303B16484D5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161925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CB173AA2-0854-4AEF-BA31-5158F2CF1109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161925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5C89963B-13C3-462D-9787-384BC9F412FE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31</xdr:row>
      <xdr:rowOff>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55004F15-82A8-4825-90FD-BF1403808613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31</xdr:row>
      <xdr:rowOff>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3EB19FA7-B013-4919-AB8B-FA1DCD666FE1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31</xdr:row>
      <xdr:rowOff>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3C01D9C8-0F41-4E6A-B432-057F1DFFDADC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31</xdr:row>
      <xdr:rowOff>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8EB7CDCA-7701-498B-82AA-A8E24EB4D944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31</xdr:row>
      <xdr:rowOff>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57C4BEFC-1ED2-40F6-94BF-96439359E33E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31</xdr:row>
      <xdr:rowOff>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D69B1865-481E-4A71-B65D-8368A3FB38CB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31</xdr:row>
      <xdr:rowOff>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650CE212-EA7D-4FA1-979F-5FC968D36A87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31</xdr:row>
      <xdr:rowOff>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F990C493-882D-4736-B831-D610BB9EA531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31</xdr:row>
      <xdr:rowOff>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53A92D76-5CFE-4CFF-9908-00E713CEC5CD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31</xdr:row>
      <xdr:rowOff>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4BF5512A-8290-4BED-B190-5A4A4256A00A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31</xdr:row>
      <xdr:rowOff>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C2519ECE-A769-47E8-8EE8-1C46120B3633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31</xdr:row>
      <xdr:rowOff>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7E897ACB-3075-41CC-B6DC-917965DDED3D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7C3ECD6A-46B3-4687-9BDB-9BB78261F475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E10AA362-1A1D-4D46-9F36-202D08CF7BD2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33</xdr:row>
      <xdr:rowOff>161925</xdr:rowOff>
    </xdr:from>
    <xdr:ext cx="65" cy="17222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73F2933D-504A-4750-89BA-AABF380E3F1E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33</xdr:row>
      <xdr:rowOff>161925</xdr:rowOff>
    </xdr:from>
    <xdr:ext cx="65" cy="17222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AE03AF6E-F1FB-4D2F-B121-C7FAA094E3CD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33</xdr:row>
      <xdr:rowOff>161925</xdr:rowOff>
    </xdr:from>
    <xdr:ext cx="65" cy="17222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A3C46B49-EF03-4B35-B6A8-C2CAEF30656C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33</xdr:row>
      <xdr:rowOff>161925</xdr:rowOff>
    </xdr:from>
    <xdr:ext cx="65" cy="17222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47E90A8C-9720-4BB6-82CE-F3EF3622C22B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4BE898F0-39FA-4325-82C3-AFCFD8DB28E2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CE690FE1-A52C-4B1C-8092-FB06BEE53473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F78FFF3D-C369-48A6-81EC-96F97C387CBE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4E2B9AE9-76AB-4801-86BC-11AEA1942648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AF1AF281-B079-41B5-9F16-2A996878DBD8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C4F59EC4-0B45-40AF-A9DC-9F5C6BA3A284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4435B844-053D-455A-AC67-5A765B0CBCA1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1457D51B-6B22-4524-A884-80EC66B46EFB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794B4249-71CF-4EB1-B151-27B8D75FB68F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2889847A-8920-4F9B-8D8D-C6BCA820AA75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6B72C67B-023A-483E-93DA-5FB1A1F477F8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F9ABCD93-F932-4900-B61C-D994FDCD5FE7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E091-B2F6-49C3-962E-1F89A81F877F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F7FE2F7C-E1FC-4B93-BBA5-8207C7B432F7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36</xdr:row>
      <xdr:rowOff>161925</xdr:rowOff>
    </xdr:from>
    <xdr:ext cx="65" cy="172227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BDC1DB52-9AFD-4938-92DA-DAF61E189B08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36</xdr:row>
      <xdr:rowOff>161925</xdr:rowOff>
    </xdr:from>
    <xdr:ext cx="65" cy="172227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40C74B-0546-48E8-93C1-AB745ED50677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36</xdr:row>
      <xdr:rowOff>161925</xdr:rowOff>
    </xdr:from>
    <xdr:ext cx="65" cy="172227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23D9D232-B4FB-4C48-9C80-6AD4FEA632DD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36</xdr:row>
      <xdr:rowOff>161925</xdr:rowOff>
    </xdr:from>
    <xdr:ext cx="65" cy="172227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A9B6CDF6-E5FB-43A7-AD69-FF0DF0C59110}"/>
            </a:ext>
          </a:extLst>
        </xdr:cNvPr>
        <xdr:cNvSpPr txBox="1"/>
      </xdr:nvSpPr>
      <xdr:spPr>
        <a:xfrm>
          <a:off x="4965700" y="761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1D26EEB1-E905-453E-A86A-516DA26FE5B3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664517A5-A18C-48C7-94E8-02ED74C8AA07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819AA1E9-C88E-48C4-9D98-0079C9CFD4AF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D1D86003-48A3-43E1-92DF-9AD6C9DDE435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76738E5B-E4E7-47E0-9DC6-D7BE5AC8AC7C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1BE85CD4-BD0D-4DAB-9589-9A4D58F97C27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A88E21C9-6A9A-4002-B063-056CF365E1A1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18EAC55B-73D6-4315-B513-7DDDB0AA3FD9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3C9C3470-CCB1-4ADA-913F-C1010A19E56B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3E9212B4-DB55-4A6C-828A-58742F4A9054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24E3C1D-C741-42ED-8679-101925158747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3F9E543F-2B7D-4FBE-8274-F39AA0269280}"/>
            </a:ext>
          </a:extLst>
        </xdr:cNvPr>
        <xdr:cNvSpPr txBox="1"/>
      </xdr:nvSpPr>
      <xdr:spPr>
        <a:xfrm>
          <a:off x="4965700" y="7639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13</xdr:row>
      <xdr:rowOff>0</xdr:rowOff>
    </xdr:from>
    <xdr:ext cx="65" cy="172227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05F919D7-B747-4A85-9FFE-6BDAA1C3567C}"/>
            </a:ext>
          </a:extLst>
        </xdr:cNvPr>
        <xdr:cNvSpPr txBox="1"/>
      </xdr:nvSpPr>
      <xdr:spPr>
        <a:xfrm>
          <a:off x="3232150" y="401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13</xdr:row>
      <xdr:rowOff>0</xdr:rowOff>
    </xdr:from>
    <xdr:ext cx="65" cy="172227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9F23B8BA-5731-419C-934D-AE9B93915B41}"/>
            </a:ext>
          </a:extLst>
        </xdr:cNvPr>
        <xdr:cNvSpPr txBox="1"/>
      </xdr:nvSpPr>
      <xdr:spPr>
        <a:xfrm>
          <a:off x="3232150" y="401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8</xdr:row>
      <xdr:rowOff>161925</xdr:rowOff>
    </xdr:from>
    <xdr:ext cx="65" cy="172227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C8A5067C-8031-42BE-B43C-ED87C2B7D77D}"/>
            </a:ext>
          </a:extLst>
        </xdr:cNvPr>
        <xdr:cNvSpPr txBox="1"/>
      </xdr:nvSpPr>
      <xdr:spPr>
        <a:xfrm>
          <a:off x="3232150" y="168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161925</xdr:rowOff>
    </xdr:from>
    <xdr:ext cx="65" cy="172227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1E7D35CE-29A0-4117-A6EF-1E5752D582E2}"/>
            </a:ext>
          </a:extLst>
        </xdr:cNvPr>
        <xdr:cNvSpPr txBox="1"/>
      </xdr:nvSpPr>
      <xdr:spPr>
        <a:xfrm>
          <a:off x="3232150" y="4365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18</xdr:row>
      <xdr:rowOff>161925</xdr:rowOff>
    </xdr:from>
    <xdr:ext cx="65" cy="172227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116818FE-F285-4771-B3CA-8CE98588387C}"/>
            </a:ext>
          </a:extLst>
        </xdr:cNvPr>
        <xdr:cNvSpPr txBox="1"/>
      </xdr:nvSpPr>
      <xdr:spPr>
        <a:xfrm>
          <a:off x="3232150" y="511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32</xdr:row>
      <xdr:rowOff>0</xdr:rowOff>
    </xdr:from>
    <xdr:ext cx="65" cy="172227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8F45DFFF-872A-4DF4-B6B4-EC54E703724C}"/>
            </a:ext>
          </a:extLst>
        </xdr:cNvPr>
        <xdr:cNvSpPr txBox="1"/>
      </xdr:nvSpPr>
      <xdr:spPr>
        <a:xfrm>
          <a:off x="3232150" y="7600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32</xdr:row>
      <xdr:rowOff>0</xdr:rowOff>
    </xdr:from>
    <xdr:ext cx="65" cy="172227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01DBD213-627B-43FB-B3BC-BF73164C2576}"/>
            </a:ext>
          </a:extLst>
        </xdr:cNvPr>
        <xdr:cNvSpPr txBox="1"/>
      </xdr:nvSpPr>
      <xdr:spPr>
        <a:xfrm>
          <a:off x="3232150" y="7600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36</xdr:row>
      <xdr:rowOff>161925</xdr:rowOff>
    </xdr:from>
    <xdr:ext cx="65" cy="172227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71878DB6-5603-48DD-BD28-BB6C26C985A7}"/>
            </a:ext>
          </a:extLst>
        </xdr:cNvPr>
        <xdr:cNvSpPr txBox="1"/>
      </xdr:nvSpPr>
      <xdr:spPr>
        <a:xfrm>
          <a:off x="3232150" y="8505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4</xdr:row>
      <xdr:rowOff>0</xdr:rowOff>
    </xdr:from>
    <xdr:ext cx="65" cy="172227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5C830877-4B9B-4168-B36B-B161E41FEAE5}"/>
            </a:ext>
          </a:extLst>
        </xdr:cNvPr>
        <xdr:cNvSpPr txBox="1"/>
      </xdr:nvSpPr>
      <xdr:spPr>
        <a:xfrm>
          <a:off x="323215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4</xdr:row>
      <xdr:rowOff>0</xdr:rowOff>
    </xdr:from>
    <xdr:ext cx="65" cy="172227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06F593E3-DE40-4A29-A4BB-C3717B2AEF66}"/>
            </a:ext>
          </a:extLst>
        </xdr:cNvPr>
        <xdr:cNvSpPr txBox="1"/>
      </xdr:nvSpPr>
      <xdr:spPr>
        <a:xfrm>
          <a:off x="323215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24</xdr:row>
      <xdr:rowOff>161925</xdr:rowOff>
    </xdr:from>
    <xdr:ext cx="65" cy="172227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78E7BC35-6593-46B8-8AB8-4D022E070D35}"/>
            </a:ext>
          </a:extLst>
        </xdr:cNvPr>
        <xdr:cNvSpPr txBox="1"/>
      </xdr:nvSpPr>
      <xdr:spPr>
        <a:xfrm>
          <a:off x="3232150" y="6251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24</xdr:row>
      <xdr:rowOff>161925</xdr:rowOff>
    </xdr:from>
    <xdr:ext cx="65" cy="172227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7B444D86-5328-4034-B678-6399C64F5C8D}"/>
            </a:ext>
          </a:extLst>
        </xdr:cNvPr>
        <xdr:cNvSpPr txBox="1"/>
      </xdr:nvSpPr>
      <xdr:spPr>
        <a:xfrm>
          <a:off x="3232150" y="6251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24</xdr:row>
      <xdr:rowOff>161925</xdr:rowOff>
    </xdr:from>
    <xdr:ext cx="65" cy="172227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3F480EC4-A75E-44E3-BB29-37F991591547}"/>
            </a:ext>
          </a:extLst>
        </xdr:cNvPr>
        <xdr:cNvSpPr txBox="1"/>
      </xdr:nvSpPr>
      <xdr:spPr>
        <a:xfrm>
          <a:off x="3232150" y="6251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24</xdr:row>
      <xdr:rowOff>161925</xdr:rowOff>
    </xdr:from>
    <xdr:ext cx="65" cy="172227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DC84D3CD-6CF8-4F8E-80D3-4160F6BBE679}"/>
            </a:ext>
          </a:extLst>
        </xdr:cNvPr>
        <xdr:cNvSpPr txBox="1"/>
      </xdr:nvSpPr>
      <xdr:spPr>
        <a:xfrm>
          <a:off x="3232150" y="6251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4</xdr:row>
      <xdr:rowOff>0</xdr:rowOff>
    </xdr:from>
    <xdr:ext cx="65" cy="172227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DF07A0CF-4289-4450-85E0-64D85121E0C2}"/>
            </a:ext>
          </a:extLst>
        </xdr:cNvPr>
        <xdr:cNvSpPr txBox="1"/>
      </xdr:nvSpPr>
      <xdr:spPr>
        <a:xfrm>
          <a:off x="323215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4</xdr:row>
      <xdr:rowOff>0</xdr:rowOff>
    </xdr:from>
    <xdr:ext cx="65" cy="172227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2FF2D69D-2328-480D-875F-4703CEBEEADD}"/>
            </a:ext>
          </a:extLst>
        </xdr:cNvPr>
        <xdr:cNvSpPr txBox="1"/>
      </xdr:nvSpPr>
      <xdr:spPr>
        <a:xfrm>
          <a:off x="323215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4</xdr:row>
      <xdr:rowOff>0</xdr:rowOff>
    </xdr:from>
    <xdr:ext cx="65" cy="172227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9BF38120-7C68-475D-B231-EE8CFD2E3A5E}"/>
            </a:ext>
          </a:extLst>
        </xdr:cNvPr>
        <xdr:cNvSpPr txBox="1"/>
      </xdr:nvSpPr>
      <xdr:spPr>
        <a:xfrm>
          <a:off x="323215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4</xdr:row>
      <xdr:rowOff>0</xdr:rowOff>
    </xdr:from>
    <xdr:ext cx="65" cy="172227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FDB319D1-084C-472B-820D-C6DC79AC0240}"/>
            </a:ext>
          </a:extLst>
        </xdr:cNvPr>
        <xdr:cNvSpPr txBox="1"/>
      </xdr:nvSpPr>
      <xdr:spPr>
        <a:xfrm>
          <a:off x="323215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65" cy="172227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FC14E694-D672-4119-B33B-EA744C87A268}"/>
            </a:ext>
          </a:extLst>
        </xdr:cNvPr>
        <xdr:cNvSpPr txBox="1"/>
      </xdr:nvSpPr>
      <xdr:spPr>
        <a:xfrm>
          <a:off x="3232150" y="4394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65" cy="172227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AC26012A-AD3F-416F-A8AE-F5C0DDD24A40}"/>
            </a:ext>
          </a:extLst>
        </xdr:cNvPr>
        <xdr:cNvSpPr txBox="1"/>
      </xdr:nvSpPr>
      <xdr:spPr>
        <a:xfrm>
          <a:off x="3232150" y="4394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65" cy="172227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1054AC9C-8DF4-4E78-B08B-035851687E37}"/>
            </a:ext>
          </a:extLst>
        </xdr:cNvPr>
        <xdr:cNvSpPr txBox="1"/>
      </xdr:nvSpPr>
      <xdr:spPr>
        <a:xfrm>
          <a:off x="3232150" y="4394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65" cy="172227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8FDBB7CB-16DA-4C55-9084-12F4540C954A}"/>
            </a:ext>
          </a:extLst>
        </xdr:cNvPr>
        <xdr:cNvSpPr txBox="1"/>
      </xdr:nvSpPr>
      <xdr:spPr>
        <a:xfrm>
          <a:off x="3232150" y="4394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65" cy="172227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C9AB6BE0-5B62-4705-8908-CDBF6743DDFC}"/>
            </a:ext>
          </a:extLst>
        </xdr:cNvPr>
        <xdr:cNvSpPr txBox="1"/>
      </xdr:nvSpPr>
      <xdr:spPr>
        <a:xfrm>
          <a:off x="3232150" y="4394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15</xdr:row>
      <xdr:rowOff>0</xdr:rowOff>
    </xdr:from>
    <xdr:ext cx="65" cy="172227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6E719304-C620-401C-9A3C-2A166E6976E9}"/>
            </a:ext>
          </a:extLst>
        </xdr:cNvPr>
        <xdr:cNvSpPr txBox="1"/>
      </xdr:nvSpPr>
      <xdr:spPr>
        <a:xfrm>
          <a:off x="3232150" y="4394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19</xdr:row>
      <xdr:rowOff>0</xdr:rowOff>
    </xdr:from>
    <xdr:ext cx="65" cy="172227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111CC755-447C-4BFA-AC7E-00F42F691A9B}"/>
            </a:ext>
          </a:extLst>
        </xdr:cNvPr>
        <xdr:cNvSpPr txBox="1"/>
      </xdr:nvSpPr>
      <xdr:spPr>
        <a:xfrm>
          <a:off x="3232150" y="514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19</xdr:row>
      <xdr:rowOff>0</xdr:rowOff>
    </xdr:from>
    <xdr:ext cx="65" cy="172227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4B8A0D6F-0E54-43F9-84C0-ECE123738748}"/>
            </a:ext>
          </a:extLst>
        </xdr:cNvPr>
        <xdr:cNvSpPr txBox="1"/>
      </xdr:nvSpPr>
      <xdr:spPr>
        <a:xfrm>
          <a:off x="3232150" y="514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19</xdr:row>
      <xdr:rowOff>0</xdr:rowOff>
    </xdr:from>
    <xdr:ext cx="65" cy="172227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51A5C753-2DD7-46DA-A9FB-B0CEB21A5B95}"/>
            </a:ext>
          </a:extLst>
        </xdr:cNvPr>
        <xdr:cNvSpPr txBox="1"/>
      </xdr:nvSpPr>
      <xdr:spPr>
        <a:xfrm>
          <a:off x="3232150" y="514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19</xdr:row>
      <xdr:rowOff>0</xdr:rowOff>
    </xdr:from>
    <xdr:ext cx="65" cy="172227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8EF952F8-D3BE-4482-BCE0-54CC22C1E166}"/>
            </a:ext>
          </a:extLst>
        </xdr:cNvPr>
        <xdr:cNvSpPr txBox="1"/>
      </xdr:nvSpPr>
      <xdr:spPr>
        <a:xfrm>
          <a:off x="3232150" y="514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19</xdr:row>
      <xdr:rowOff>0</xdr:rowOff>
    </xdr:from>
    <xdr:ext cx="65" cy="172227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8F4CE256-1D90-4386-A69E-7CAC2706898D}"/>
            </a:ext>
          </a:extLst>
        </xdr:cNvPr>
        <xdr:cNvSpPr txBox="1"/>
      </xdr:nvSpPr>
      <xdr:spPr>
        <a:xfrm>
          <a:off x="3232150" y="514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19</xdr:row>
      <xdr:rowOff>0</xdr:rowOff>
    </xdr:from>
    <xdr:ext cx="65" cy="172227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4F169316-B1BC-483E-B9F7-EABDB76CDB38}"/>
            </a:ext>
          </a:extLst>
        </xdr:cNvPr>
        <xdr:cNvSpPr txBox="1"/>
      </xdr:nvSpPr>
      <xdr:spPr>
        <a:xfrm>
          <a:off x="3232150" y="514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25</xdr:row>
      <xdr:rowOff>0</xdr:rowOff>
    </xdr:from>
    <xdr:ext cx="65" cy="172227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509B8086-1995-430F-A7C8-4749E8AEE4D9}"/>
            </a:ext>
          </a:extLst>
        </xdr:cNvPr>
        <xdr:cNvSpPr txBox="1"/>
      </xdr:nvSpPr>
      <xdr:spPr>
        <a:xfrm>
          <a:off x="3232150" y="62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25</xdr:row>
      <xdr:rowOff>0</xdr:rowOff>
    </xdr:from>
    <xdr:ext cx="65" cy="172227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B162D0CF-B489-4A9F-80BF-2E73AC1BBC25}"/>
            </a:ext>
          </a:extLst>
        </xdr:cNvPr>
        <xdr:cNvSpPr txBox="1"/>
      </xdr:nvSpPr>
      <xdr:spPr>
        <a:xfrm>
          <a:off x="3232150" y="62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25</xdr:row>
      <xdr:rowOff>0</xdr:rowOff>
    </xdr:from>
    <xdr:ext cx="65" cy="172227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0A4A5934-8B08-4A89-A0B5-F7200AA70C30}"/>
            </a:ext>
          </a:extLst>
        </xdr:cNvPr>
        <xdr:cNvSpPr txBox="1"/>
      </xdr:nvSpPr>
      <xdr:spPr>
        <a:xfrm>
          <a:off x="3232150" y="62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25</xdr:row>
      <xdr:rowOff>0</xdr:rowOff>
    </xdr:from>
    <xdr:ext cx="65" cy="172227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E57BF5CD-0B00-462F-B4D1-4A438D8C4165}"/>
            </a:ext>
          </a:extLst>
        </xdr:cNvPr>
        <xdr:cNvSpPr txBox="1"/>
      </xdr:nvSpPr>
      <xdr:spPr>
        <a:xfrm>
          <a:off x="3232150" y="62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25</xdr:row>
      <xdr:rowOff>0</xdr:rowOff>
    </xdr:from>
    <xdr:ext cx="65" cy="172227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1DB01794-C924-4880-9483-C00139F22212}"/>
            </a:ext>
          </a:extLst>
        </xdr:cNvPr>
        <xdr:cNvSpPr txBox="1"/>
      </xdr:nvSpPr>
      <xdr:spPr>
        <a:xfrm>
          <a:off x="3232150" y="62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25</xdr:row>
      <xdr:rowOff>0</xdr:rowOff>
    </xdr:from>
    <xdr:ext cx="65" cy="172227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2166F92C-901E-4CFE-9379-5983F0404068}"/>
            </a:ext>
          </a:extLst>
        </xdr:cNvPr>
        <xdr:cNvSpPr txBox="1"/>
      </xdr:nvSpPr>
      <xdr:spPr>
        <a:xfrm>
          <a:off x="3232150" y="62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25</xdr:row>
      <xdr:rowOff>0</xdr:rowOff>
    </xdr:from>
    <xdr:ext cx="65" cy="172227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5619DE75-BC58-4127-8C52-77CE60EC1B46}"/>
            </a:ext>
          </a:extLst>
        </xdr:cNvPr>
        <xdr:cNvSpPr txBox="1"/>
      </xdr:nvSpPr>
      <xdr:spPr>
        <a:xfrm>
          <a:off x="3232150" y="62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25</xdr:row>
      <xdr:rowOff>0</xdr:rowOff>
    </xdr:from>
    <xdr:ext cx="65" cy="172227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28D107EA-C4AF-4FDD-8745-A4F392298959}"/>
            </a:ext>
          </a:extLst>
        </xdr:cNvPr>
        <xdr:cNvSpPr txBox="1"/>
      </xdr:nvSpPr>
      <xdr:spPr>
        <a:xfrm>
          <a:off x="3232150" y="6280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31</xdr:row>
      <xdr:rowOff>161925</xdr:rowOff>
    </xdr:from>
    <xdr:ext cx="65" cy="172227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01361999-91EB-4077-8F09-261635669514}"/>
            </a:ext>
          </a:extLst>
        </xdr:cNvPr>
        <xdr:cNvSpPr txBox="1"/>
      </xdr:nvSpPr>
      <xdr:spPr>
        <a:xfrm>
          <a:off x="3232150" y="7572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31</xdr:row>
      <xdr:rowOff>161925</xdr:rowOff>
    </xdr:from>
    <xdr:ext cx="65" cy="172227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335787A5-8E29-45C8-A8FC-B605ACC6D5E1}"/>
            </a:ext>
          </a:extLst>
        </xdr:cNvPr>
        <xdr:cNvSpPr txBox="1"/>
      </xdr:nvSpPr>
      <xdr:spPr>
        <a:xfrm>
          <a:off x="3232150" y="7572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31</xdr:row>
      <xdr:rowOff>161925</xdr:rowOff>
    </xdr:from>
    <xdr:ext cx="65" cy="172227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F908C2F7-D717-444F-B9CD-08098F1FC5F6}"/>
            </a:ext>
          </a:extLst>
        </xdr:cNvPr>
        <xdr:cNvSpPr txBox="1"/>
      </xdr:nvSpPr>
      <xdr:spPr>
        <a:xfrm>
          <a:off x="3232150" y="7572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31</xdr:row>
      <xdr:rowOff>161925</xdr:rowOff>
    </xdr:from>
    <xdr:ext cx="65" cy="172227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B6807465-836A-495D-A49D-0E18AC26793D}"/>
            </a:ext>
          </a:extLst>
        </xdr:cNvPr>
        <xdr:cNvSpPr txBox="1"/>
      </xdr:nvSpPr>
      <xdr:spPr>
        <a:xfrm>
          <a:off x="3232150" y="7572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32</xdr:row>
      <xdr:rowOff>0</xdr:rowOff>
    </xdr:from>
    <xdr:ext cx="65" cy="172227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BE077CCE-F8B1-4CE3-B89A-670A592FCB68}"/>
            </a:ext>
          </a:extLst>
        </xdr:cNvPr>
        <xdr:cNvSpPr txBox="1"/>
      </xdr:nvSpPr>
      <xdr:spPr>
        <a:xfrm>
          <a:off x="3232150" y="7600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32</xdr:row>
      <xdr:rowOff>0</xdr:rowOff>
    </xdr:from>
    <xdr:ext cx="65" cy="172227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2881F6B4-7EAF-4DCB-A279-536C3E062C12}"/>
            </a:ext>
          </a:extLst>
        </xdr:cNvPr>
        <xdr:cNvSpPr txBox="1"/>
      </xdr:nvSpPr>
      <xdr:spPr>
        <a:xfrm>
          <a:off x="3232150" y="7600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32</xdr:row>
      <xdr:rowOff>0</xdr:rowOff>
    </xdr:from>
    <xdr:ext cx="65" cy="172227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CF2B2888-A8BA-4BBB-8C83-4AFC16CC19A0}"/>
            </a:ext>
          </a:extLst>
        </xdr:cNvPr>
        <xdr:cNvSpPr txBox="1"/>
      </xdr:nvSpPr>
      <xdr:spPr>
        <a:xfrm>
          <a:off x="3232150" y="7600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32</xdr:row>
      <xdr:rowOff>0</xdr:rowOff>
    </xdr:from>
    <xdr:ext cx="65" cy="172227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7E985423-2D06-4B47-90B9-F7E772258B0A}"/>
            </a:ext>
          </a:extLst>
        </xdr:cNvPr>
        <xdr:cNvSpPr txBox="1"/>
      </xdr:nvSpPr>
      <xdr:spPr>
        <a:xfrm>
          <a:off x="3232150" y="7600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32</xdr:row>
      <xdr:rowOff>0</xdr:rowOff>
    </xdr:from>
    <xdr:ext cx="65" cy="172227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6C075166-39B9-4526-984F-827C864F77AB}"/>
            </a:ext>
          </a:extLst>
        </xdr:cNvPr>
        <xdr:cNvSpPr txBox="1"/>
      </xdr:nvSpPr>
      <xdr:spPr>
        <a:xfrm>
          <a:off x="3232150" y="7600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32</xdr:row>
      <xdr:rowOff>0</xdr:rowOff>
    </xdr:from>
    <xdr:ext cx="65" cy="172227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5FF5F6C6-B9D8-40AD-BD6C-E86C3EF22143}"/>
            </a:ext>
          </a:extLst>
        </xdr:cNvPr>
        <xdr:cNvSpPr txBox="1"/>
      </xdr:nvSpPr>
      <xdr:spPr>
        <a:xfrm>
          <a:off x="3232150" y="7600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32</xdr:row>
      <xdr:rowOff>0</xdr:rowOff>
    </xdr:from>
    <xdr:ext cx="65" cy="172227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919BBA86-C1A7-4B19-A0F3-2315D262DEAC}"/>
            </a:ext>
          </a:extLst>
        </xdr:cNvPr>
        <xdr:cNvSpPr txBox="1"/>
      </xdr:nvSpPr>
      <xdr:spPr>
        <a:xfrm>
          <a:off x="3232150" y="7600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32</xdr:row>
      <xdr:rowOff>0</xdr:rowOff>
    </xdr:from>
    <xdr:ext cx="65" cy="172227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1DE825AD-FC52-4366-A0CF-7A2850D4FC1F}"/>
            </a:ext>
          </a:extLst>
        </xdr:cNvPr>
        <xdr:cNvSpPr txBox="1"/>
      </xdr:nvSpPr>
      <xdr:spPr>
        <a:xfrm>
          <a:off x="3232150" y="7600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32</xdr:row>
      <xdr:rowOff>0</xdr:rowOff>
    </xdr:from>
    <xdr:ext cx="65" cy="172227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B05BFAA4-CD67-4DCF-AA50-308FCDE53182}"/>
            </a:ext>
          </a:extLst>
        </xdr:cNvPr>
        <xdr:cNvSpPr txBox="1"/>
      </xdr:nvSpPr>
      <xdr:spPr>
        <a:xfrm>
          <a:off x="3232150" y="7600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32</xdr:row>
      <xdr:rowOff>0</xdr:rowOff>
    </xdr:from>
    <xdr:ext cx="65" cy="172227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15E260F1-6226-472A-A452-E23C5A20A104}"/>
            </a:ext>
          </a:extLst>
        </xdr:cNvPr>
        <xdr:cNvSpPr txBox="1"/>
      </xdr:nvSpPr>
      <xdr:spPr>
        <a:xfrm>
          <a:off x="3232150" y="7600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32</xdr:row>
      <xdr:rowOff>0</xdr:rowOff>
    </xdr:from>
    <xdr:ext cx="65" cy="172227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1A039162-84B6-4E0B-8052-AB20A7D6E4AE}"/>
            </a:ext>
          </a:extLst>
        </xdr:cNvPr>
        <xdr:cNvSpPr txBox="1"/>
      </xdr:nvSpPr>
      <xdr:spPr>
        <a:xfrm>
          <a:off x="3232150" y="7600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32</xdr:row>
      <xdr:rowOff>0</xdr:rowOff>
    </xdr:from>
    <xdr:ext cx="65" cy="172227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95D3CD86-B710-48B5-855E-E47A9EEE2534}"/>
            </a:ext>
          </a:extLst>
        </xdr:cNvPr>
        <xdr:cNvSpPr txBox="1"/>
      </xdr:nvSpPr>
      <xdr:spPr>
        <a:xfrm>
          <a:off x="3232150" y="7600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20</xdr:row>
      <xdr:rowOff>0</xdr:rowOff>
    </xdr:from>
    <xdr:ext cx="65" cy="172227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D3D1B649-ADE7-4AFB-B4DF-3FD4A6D743E2}"/>
            </a:ext>
          </a:extLst>
        </xdr:cNvPr>
        <xdr:cNvSpPr txBox="1"/>
      </xdr:nvSpPr>
      <xdr:spPr>
        <a:xfrm>
          <a:off x="323215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17</xdr:col>
      <xdr:colOff>0</xdr:colOff>
      <xdr:row>20</xdr:row>
      <xdr:rowOff>0</xdr:rowOff>
    </xdr:from>
    <xdr:ext cx="65" cy="172227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BC90C41A-8D05-4382-803D-29876FCB22E7}"/>
            </a:ext>
          </a:extLst>
        </xdr:cNvPr>
        <xdr:cNvSpPr txBox="1"/>
      </xdr:nvSpPr>
      <xdr:spPr>
        <a:xfrm>
          <a:off x="342265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17</xdr:col>
      <xdr:colOff>0</xdr:colOff>
      <xdr:row>20</xdr:row>
      <xdr:rowOff>0</xdr:rowOff>
    </xdr:from>
    <xdr:ext cx="65" cy="172227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505F0B80-AFF9-4631-BA98-001F3FCF34D0}"/>
            </a:ext>
          </a:extLst>
        </xdr:cNvPr>
        <xdr:cNvSpPr txBox="1"/>
      </xdr:nvSpPr>
      <xdr:spPr>
        <a:xfrm>
          <a:off x="342265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17</xdr:col>
      <xdr:colOff>0</xdr:colOff>
      <xdr:row>20</xdr:row>
      <xdr:rowOff>0</xdr:rowOff>
    </xdr:from>
    <xdr:ext cx="65" cy="172227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CC96F648-F074-453C-B494-064510DC035E}"/>
            </a:ext>
          </a:extLst>
        </xdr:cNvPr>
        <xdr:cNvSpPr txBox="1"/>
      </xdr:nvSpPr>
      <xdr:spPr>
        <a:xfrm>
          <a:off x="342265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17</xdr:col>
      <xdr:colOff>0</xdr:colOff>
      <xdr:row>20</xdr:row>
      <xdr:rowOff>0</xdr:rowOff>
    </xdr:from>
    <xdr:ext cx="65" cy="172227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2374746D-2CD7-4FE4-ADE3-5DA5DBAD5F4B}"/>
            </a:ext>
          </a:extLst>
        </xdr:cNvPr>
        <xdr:cNvSpPr txBox="1"/>
      </xdr:nvSpPr>
      <xdr:spPr>
        <a:xfrm>
          <a:off x="342265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17</xdr:col>
      <xdr:colOff>0</xdr:colOff>
      <xdr:row>29</xdr:row>
      <xdr:rowOff>0</xdr:rowOff>
    </xdr:from>
    <xdr:ext cx="65" cy="172227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49E0946A-8227-4D07-9373-91D64AA581B2}"/>
            </a:ext>
          </a:extLst>
        </xdr:cNvPr>
        <xdr:cNvSpPr txBox="1"/>
      </xdr:nvSpPr>
      <xdr:spPr>
        <a:xfrm>
          <a:off x="3422650" y="702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17</xdr:col>
      <xdr:colOff>0</xdr:colOff>
      <xdr:row>29</xdr:row>
      <xdr:rowOff>0</xdr:rowOff>
    </xdr:from>
    <xdr:ext cx="65" cy="172227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3BD2B2EB-06B0-45D1-B79C-BA6E89988B58}"/>
            </a:ext>
          </a:extLst>
        </xdr:cNvPr>
        <xdr:cNvSpPr txBox="1"/>
      </xdr:nvSpPr>
      <xdr:spPr>
        <a:xfrm>
          <a:off x="3422650" y="702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65" cy="172227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3A24D1F4-2CD4-430D-A9AC-FB7B346E8304}"/>
            </a:ext>
          </a:extLst>
        </xdr:cNvPr>
        <xdr:cNvSpPr txBox="1"/>
      </xdr:nvSpPr>
      <xdr:spPr>
        <a:xfrm>
          <a:off x="34226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17</xdr:col>
      <xdr:colOff>0</xdr:colOff>
      <xdr:row>12</xdr:row>
      <xdr:rowOff>0</xdr:rowOff>
    </xdr:from>
    <xdr:ext cx="65" cy="172227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6FA77F18-746C-4588-8852-E48102D50B48}"/>
            </a:ext>
          </a:extLst>
        </xdr:cNvPr>
        <xdr:cNvSpPr txBox="1"/>
      </xdr:nvSpPr>
      <xdr:spPr>
        <a:xfrm>
          <a:off x="3422650" y="382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17</xdr:col>
      <xdr:colOff>0</xdr:colOff>
      <xdr:row>5</xdr:row>
      <xdr:rowOff>0</xdr:rowOff>
    </xdr:from>
    <xdr:ext cx="65" cy="172227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6F2805B0-1375-44CB-B954-23CD5F4468C3}"/>
            </a:ext>
          </a:extLst>
        </xdr:cNvPr>
        <xdr:cNvSpPr txBox="1"/>
      </xdr:nvSpPr>
      <xdr:spPr>
        <a:xfrm>
          <a:off x="3422650" y="95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8</xdr:row>
      <xdr:rowOff>161925</xdr:rowOff>
    </xdr:from>
    <xdr:ext cx="65" cy="172227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E5B5D217-3790-4809-A339-91756F566566}"/>
            </a:ext>
          </a:extLst>
        </xdr:cNvPr>
        <xdr:cNvSpPr txBox="1"/>
      </xdr:nvSpPr>
      <xdr:spPr>
        <a:xfrm>
          <a:off x="3232150" y="168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8</xdr:row>
      <xdr:rowOff>161925</xdr:rowOff>
    </xdr:from>
    <xdr:ext cx="65" cy="172227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24F78A5A-D726-41CF-8265-5B87F59B1D67}"/>
            </a:ext>
          </a:extLst>
        </xdr:cNvPr>
        <xdr:cNvSpPr txBox="1"/>
      </xdr:nvSpPr>
      <xdr:spPr>
        <a:xfrm>
          <a:off x="3232150" y="168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8</xdr:row>
      <xdr:rowOff>161925</xdr:rowOff>
    </xdr:from>
    <xdr:ext cx="65" cy="172227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131A821F-9666-44D6-B08C-37BB0255D423}"/>
            </a:ext>
          </a:extLst>
        </xdr:cNvPr>
        <xdr:cNvSpPr txBox="1"/>
      </xdr:nvSpPr>
      <xdr:spPr>
        <a:xfrm>
          <a:off x="3232150" y="168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8</xdr:row>
      <xdr:rowOff>161925</xdr:rowOff>
    </xdr:from>
    <xdr:ext cx="65" cy="172227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FEE40D49-FA76-4422-A52C-3E122BF80BF6}"/>
            </a:ext>
          </a:extLst>
        </xdr:cNvPr>
        <xdr:cNvSpPr txBox="1"/>
      </xdr:nvSpPr>
      <xdr:spPr>
        <a:xfrm>
          <a:off x="3232150" y="168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9</xdr:row>
      <xdr:rowOff>0</xdr:rowOff>
    </xdr:from>
    <xdr:ext cx="65" cy="172227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8625BEE1-A9CC-4727-9998-868167149612}"/>
            </a:ext>
          </a:extLst>
        </xdr:cNvPr>
        <xdr:cNvSpPr txBox="1"/>
      </xdr:nvSpPr>
      <xdr:spPr>
        <a:xfrm>
          <a:off x="323215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9</xdr:row>
      <xdr:rowOff>0</xdr:rowOff>
    </xdr:from>
    <xdr:ext cx="65" cy="172227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F95E232A-C22F-4C9E-9D64-406815DEAAD8}"/>
            </a:ext>
          </a:extLst>
        </xdr:cNvPr>
        <xdr:cNvSpPr txBox="1"/>
      </xdr:nvSpPr>
      <xdr:spPr>
        <a:xfrm>
          <a:off x="323215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9</xdr:row>
      <xdr:rowOff>0</xdr:rowOff>
    </xdr:from>
    <xdr:ext cx="65" cy="172227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13EBD0AA-DCCF-41D3-81DE-055DE00C6F65}"/>
            </a:ext>
          </a:extLst>
        </xdr:cNvPr>
        <xdr:cNvSpPr txBox="1"/>
      </xdr:nvSpPr>
      <xdr:spPr>
        <a:xfrm>
          <a:off x="323215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9</xdr:row>
      <xdr:rowOff>0</xdr:rowOff>
    </xdr:from>
    <xdr:ext cx="65" cy="172227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CDC9F23F-03CA-4DB7-A009-776A8532494A}"/>
            </a:ext>
          </a:extLst>
        </xdr:cNvPr>
        <xdr:cNvSpPr txBox="1"/>
      </xdr:nvSpPr>
      <xdr:spPr>
        <a:xfrm>
          <a:off x="323215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9</xdr:row>
      <xdr:rowOff>0</xdr:rowOff>
    </xdr:from>
    <xdr:ext cx="65" cy="172227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79607882-86C5-436E-8A4B-ECD68C427620}"/>
            </a:ext>
          </a:extLst>
        </xdr:cNvPr>
        <xdr:cNvSpPr txBox="1"/>
      </xdr:nvSpPr>
      <xdr:spPr>
        <a:xfrm>
          <a:off x="323215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9</xdr:row>
      <xdr:rowOff>0</xdr:rowOff>
    </xdr:from>
    <xdr:ext cx="65" cy="172227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3AED17E9-7F8A-4135-8C4B-830D9B3CEE70}"/>
            </a:ext>
          </a:extLst>
        </xdr:cNvPr>
        <xdr:cNvSpPr txBox="1"/>
      </xdr:nvSpPr>
      <xdr:spPr>
        <a:xfrm>
          <a:off x="323215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9</xdr:row>
      <xdr:rowOff>0</xdr:rowOff>
    </xdr:from>
    <xdr:ext cx="65" cy="172227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B708DE24-BA12-44BC-9B5F-7B9C1681806E}"/>
            </a:ext>
          </a:extLst>
        </xdr:cNvPr>
        <xdr:cNvSpPr txBox="1"/>
      </xdr:nvSpPr>
      <xdr:spPr>
        <a:xfrm>
          <a:off x="323215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9</xdr:row>
      <xdr:rowOff>0</xdr:rowOff>
    </xdr:from>
    <xdr:ext cx="65" cy="172227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81EC4825-B95C-40A2-BC2C-0084A8A700DD}"/>
            </a:ext>
          </a:extLst>
        </xdr:cNvPr>
        <xdr:cNvSpPr txBox="1"/>
      </xdr:nvSpPr>
      <xdr:spPr>
        <a:xfrm>
          <a:off x="323215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5</xdr:row>
      <xdr:rowOff>161925</xdr:rowOff>
    </xdr:from>
    <xdr:ext cx="65" cy="172227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052AEE90-639A-446A-977D-5584C2D3D3CC}"/>
            </a:ext>
          </a:extLst>
        </xdr:cNvPr>
        <xdr:cNvSpPr txBox="1"/>
      </xdr:nvSpPr>
      <xdr:spPr>
        <a:xfrm>
          <a:off x="3232150" y="1114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5</xdr:row>
      <xdr:rowOff>161925</xdr:rowOff>
    </xdr:from>
    <xdr:ext cx="65" cy="172227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218664EB-F0EA-40EC-AF44-B5E03478BF1D}"/>
            </a:ext>
          </a:extLst>
        </xdr:cNvPr>
        <xdr:cNvSpPr txBox="1"/>
      </xdr:nvSpPr>
      <xdr:spPr>
        <a:xfrm>
          <a:off x="3232150" y="1114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5</xdr:row>
      <xdr:rowOff>161925</xdr:rowOff>
    </xdr:from>
    <xdr:ext cx="65" cy="172227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F6F47C09-A950-4EC9-A972-265AE8ABA90E}"/>
            </a:ext>
          </a:extLst>
        </xdr:cNvPr>
        <xdr:cNvSpPr txBox="1"/>
      </xdr:nvSpPr>
      <xdr:spPr>
        <a:xfrm>
          <a:off x="3232150" y="1114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5</xdr:row>
      <xdr:rowOff>161925</xdr:rowOff>
    </xdr:from>
    <xdr:ext cx="65" cy="172227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6F839991-39DB-4369-A4F3-AC1573367C8A}"/>
            </a:ext>
          </a:extLst>
        </xdr:cNvPr>
        <xdr:cNvSpPr txBox="1"/>
      </xdr:nvSpPr>
      <xdr:spPr>
        <a:xfrm>
          <a:off x="3232150" y="1114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5</xdr:row>
      <xdr:rowOff>161925</xdr:rowOff>
    </xdr:from>
    <xdr:ext cx="65" cy="172227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98E9CDEC-DC0A-4BFA-AC7F-76E32D300BF3}"/>
            </a:ext>
          </a:extLst>
        </xdr:cNvPr>
        <xdr:cNvSpPr txBox="1"/>
      </xdr:nvSpPr>
      <xdr:spPr>
        <a:xfrm>
          <a:off x="3232150" y="1114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11</xdr:row>
      <xdr:rowOff>161925</xdr:rowOff>
    </xdr:from>
    <xdr:ext cx="65" cy="172227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854D6696-3647-4B48-AF42-6BEBA983AD71}"/>
            </a:ext>
          </a:extLst>
        </xdr:cNvPr>
        <xdr:cNvSpPr txBox="1"/>
      </xdr:nvSpPr>
      <xdr:spPr>
        <a:xfrm>
          <a:off x="3232150" y="3032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17</xdr:col>
      <xdr:colOff>0</xdr:colOff>
      <xdr:row>11</xdr:row>
      <xdr:rowOff>0</xdr:rowOff>
    </xdr:from>
    <xdr:ext cx="65" cy="172227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53A41D28-7B86-438D-A85D-8B43DE769382}"/>
            </a:ext>
          </a:extLst>
        </xdr:cNvPr>
        <xdr:cNvSpPr txBox="1"/>
      </xdr:nvSpPr>
      <xdr:spPr>
        <a:xfrm>
          <a:off x="3422650" y="2870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11</xdr:row>
      <xdr:rowOff>161925</xdr:rowOff>
    </xdr:from>
    <xdr:ext cx="65" cy="172227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4ACAAAA4-1BC8-4A2D-80BA-0E698BE22199}"/>
            </a:ext>
          </a:extLst>
        </xdr:cNvPr>
        <xdr:cNvSpPr txBox="1"/>
      </xdr:nvSpPr>
      <xdr:spPr>
        <a:xfrm>
          <a:off x="3232150" y="3032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11</xdr:row>
      <xdr:rowOff>161925</xdr:rowOff>
    </xdr:from>
    <xdr:ext cx="65" cy="172227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FFA3A4DF-86EE-44AC-9F93-0BFB8D3EE8CD}"/>
            </a:ext>
          </a:extLst>
        </xdr:cNvPr>
        <xdr:cNvSpPr txBox="1"/>
      </xdr:nvSpPr>
      <xdr:spPr>
        <a:xfrm>
          <a:off x="3232150" y="3032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11</xdr:row>
      <xdr:rowOff>161925</xdr:rowOff>
    </xdr:from>
    <xdr:ext cx="65" cy="172227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A779CA27-BDF1-4416-AF56-5E5ED4767056}"/>
            </a:ext>
          </a:extLst>
        </xdr:cNvPr>
        <xdr:cNvSpPr txBox="1"/>
      </xdr:nvSpPr>
      <xdr:spPr>
        <a:xfrm>
          <a:off x="3232150" y="3032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11</xdr:row>
      <xdr:rowOff>161925</xdr:rowOff>
    </xdr:from>
    <xdr:ext cx="65" cy="172227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0ACE739F-A87C-4C3E-AD16-1818573DE057}"/>
            </a:ext>
          </a:extLst>
        </xdr:cNvPr>
        <xdr:cNvSpPr txBox="1"/>
      </xdr:nvSpPr>
      <xdr:spPr>
        <a:xfrm>
          <a:off x="3232150" y="3032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12</xdr:row>
      <xdr:rowOff>0</xdr:rowOff>
    </xdr:from>
    <xdr:ext cx="65" cy="172227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0566B78C-BED6-470D-B8B1-D4C2FE8CD85B}"/>
            </a:ext>
          </a:extLst>
        </xdr:cNvPr>
        <xdr:cNvSpPr txBox="1"/>
      </xdr:nvSpPr>
      <xdr:spPr>
        <a:xfrm>
          <a:off x="3232150" y="306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12</xdr:row>
      <xdr:rowOff>0</xdr:rowOff>
    </xdr:from>
    <xdr:ext cx="65" cy="172227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3EC99E82-BDA0-42D6-BD96-4357FB3092C4}"/>
            </a:ext>
          </a:extLst>
        </xdr:cNvPr>
        <xdr:cNvSpPr txBox="1"/>
      </xdr:nvSpPr>
      <xdr:spPr>
        <a:xfrm>
          <a:off x="3232150" y="306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12</xdr:row>
      <xdr:rowOff>0</xdr:rowOff>
    </xdr:from>
    <xdr:ext cx="65" cy="172227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B3F033D6-DD4F-4EF7-A073-457E1E9C22C7}"/>
            </a:ext>
          </a:extLst>
        </xdr:cNvPr>
        <xdr:cNvSpPr txBox="1"/>
      </xdr:nvSpPr>
      <xdr:spPr>
        <a:xfrm>
          <a:off x="3232150" y="306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12</xdr:row>
      <xdr:rowOff>0</xdr:rowOff>
    </xdr:from>
    <xdr:ext cx="65" cy="172227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E5685AAF-7365-42BD-A336-BF2184562AD4}"/>
            </a:ext>
          </a:extLst>
        </xdr:cNvPr>
        <xdr:cNvSpPr txBox="1"/>
      </xdr:nvSpPr>
      <xdr:spPr>
        <a:xfrm>
          <a:off x="3232150" y="306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12</xdr:row>
      <xdr:rowOff>0</xdr:rowOff>
    </xdr:from>
    <xdr:ext cx="65" cy="172227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C743DF3D-BCC4-459A-B83A-F2DDE7BB170B}"/>
            </a:ext>
          </a:extLst>
        </xdr:cNvPr>
        <xdr:cNvSpPr txBox="1"/>
      </xdr:nvSpPr>
      <xdr:spPr>
        <a:xfrm>
          <a:off x="3232150" y="306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12</xdr:row>
      <xdr:rowOff>0</xdr:rowOff>
    </xdr:from>
    <xdr:ext cx="65" cy="172227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966B00D0-BE52-4311-8AA2-A54BEA197AD4}"/>
            </a:ext>
          </a:extLst>
        </xdr:cNvPr>
        <xdr:cNvSpPr txBox="1"/>
      </xdr:nvSpPr>
      <xdr:spPr>
        <a:xfrm>
          <a:off x="3232150" y="306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12</xdr:row>
      <xdr:rowOff>0</xdr:rowOff>
    </xdr:from>
    <xdr:ext cx="65" cy="172227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9A9D4A50-6980-44F1-85F9-156FF2E05FE9}"/>
            </a:ext>
          </a:extLst>
        </xdr:cNvPr>
        <xdr:cNvSpPr txBox="1"/>
      </xdr:nvSpPr>
      <xdr:spPr>
        <a:xfrm>
          <a:off x="3232150" y="306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12</xdr:row>
      <xdr:rowOff>0</xdr:rowOff>
    </xdr:from>
    <xdr:ext cx="65" cy="172227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BA0B9DC3-5FFD-4C3D-BFD9-D6DAC57CF0A7}"/>
            </a:ext>
          </a:extLst>
        </xdr:cNvPr>
        <xdr:cNvSpPr txBox="1"/>
      </xdr:nvSpPr>
      <xdr:spPr>
        <a:xfrm>
          <a:off x="3232150" y="306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9</xdr:row>
      <xdr:rowOff>0</xdr:rowOff>
    </xdr:from>
    <xdr:ext cx="65" cy="172227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9EC24A1D-9693-4BD4-960B-6FFDDCE6C769}"/>
            </a:ext>
          </a:extLst>
        </xdr:cNvPr>
        <xdr:cNvSpPr txBox="1"/>
      </xdr:nvSpPr>
      <xdr:spPr>
        <a:xfrm>
          <a:off x="3232150" y="2460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9</xdr:row>
      <xdr:rowOff>0</xdr:rowOff>
    </xdr:from>
    <xdr:ext cx="65" cy="172227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900EAEEB-337C-431D-93C2-9649C464B8C9}"/>
            </a:ext>
          </a:extLst>
        </xdr:cNvPr>
        <xdr:cNvSpPr txBox="1"/>
      </xdr:nvSpPr>
      <xdr:spPr>
        <a:xfrm>
          <a:off x="3232150" y="2460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9</xdr:row>
      <xdr:rowOff>0</xdr:rowOff>
    </xdr:from>
    <xdr:ext cx="65" cy="172227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2F580C09-5CBB-420D-BC50-32B03F3DA3A5}"/>
            </a:ext>
          </a:extLst>
        </xdr:cNvPr>
        <xdr:cNvSpPr txBox="1"/>
      </xdr:nvSpPr>
      <xdr:spPr>
        <a:xfrm>
          <a:off x="3232150" y="2460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9</xdr:row>
      <xdr:rowOff>0</xdr:rowOff>
    </xdr:from>
    <xdr:ext cx="65" cy="172227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0902FF97-C553-4A5E-B3FD-4DAC176D6A48}"/>
            </a:ext>
          </a:extLst>
        </xdr:cNvPr>
        <xdr:cNvSpPr txBox="1"/>
      </xdr:nvSpPr>
      <xdr:spPr>
        <a:xfrm>
          <a:off x="3232150" y="2460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9</xdr:row>
      <xdr:rowOff>0</xdr:rowOff>
    </xdr:from>
    <xdr:ext cx="65" cy="172227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E89B8490-1B60-4552-A0B8-E5C29A4C7862}"/>
            </a:ext>
          </a:extLst>
        </xdr:cNvPr>
        <xdr:cNvSpPr txBox="1"/>
      </xdr:nvSpPr>
      <xdr:spPr>
        <a:xfrm>
          <a:off x="3232150" y="2460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32D8EB6C-FB76-4EDC-B0A8-141A6C9A8E5C}"/>
            </a:ext>
          </a:extLst>
        </xdr:cNvPr>
        <xdr:cNvSpPr txBox="1"/>
      </xdr:nvSpPr>
      <xdr:spPr>
        <a:xfrm>
          <a:off x="3232150" y="420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D46BAB53-E15F-40E3-8AD8-04B48FD0AF9E}"/>
            </a:ext>
          </a:extLst>
        </xdr:cNvPr>
        <xdr:cNvSpPr txBox="1"/>
      </xdr:nvSpPr>
      <xdr:spPr>
        <a:xfrm>
          <a:off x="3232150" y="420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13</xdr:row>
      <xdr:rowOff>161925</xdr:rowOff>
    </xdr:from>
    <xdr:ext cx="65" cy="172227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ACF4CB5F-4E44-4DC4-A7A6-1598437FE89D}"/>
            </a:ext>
          </a:extLst>
        </xdr:cNvPr>
        <xdr:cNvSpPr txBox="1"/>
      </xdr:nvSpPr>
      <xdr:spPr>
        <a:xfrm>
          <a:off x="3232150" y="417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13</xdr:row>
      <xdr:rowOff>161925</xdr:rowOff>
    </xdr:from>
    <xdr:ext cx="65" cy="172227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FA3E763B-907C-4C54-BA46-86C9E9904419}"/>
            </a:ext>
          </a:extLst>
        </xdr:cNvPr>
        <xdr:cNvSpPr txBox="1"/>
      </xdr:nvSpPr>
      <xdr:spPr>
        <a:xfrm>
          <a:off x="3232150" y="417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13</xdr:row>
      <xdr:rowOff>161925</xdr:rowOff>
    </xdr:from>
    <xdr:ext cx="65" cy="172227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33F5EE74-2F42-433E-B891-BFF2CCB143D0}"/>
            </a:ext>
          </a:extLst>
        </xdr:cNvPr>
        <xdr:cNvSpPr txBox="1"/>
      </xdr:nvSpPr>
      <xdr:spPr>
        <a:xfrm>
          <a:off x="3232150" y="417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13</xdr:row>
      <xdr:rowOff>161925</xdr:rowOff>
    </xdr:from>
    <xdr:ext cx="65" cy="172227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5AA1F678-A8BA-4629-88CC-A64017B2F49C}"/>
            </a:ext>
          </a:extLst>
        </xdr:cNvPr>
        <xdr:cNvSpPr txBox="1"/>
      </xdr:nvSpPr>
      <xdr:spPr>
        <a:xfrm>
          <a:off x="3232150" y="4175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8E5F9FCA-7C11-4543-ABE8-5B2AD403F449}"/>
            </a:ext>
          </a:extLst>
        </xdr:cNvPr>
        <xdr:cNvSpPr txBox="1"/>
      </xdr:nvSpPr>
      <xdr:spPr>
        <a:xfrm>
          <a:off x="3232150" y="420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1041439C-3F7F-45C3-90C6-65C4ACE19416}"/>
            </a:ext>
          </a:extLst>
        </xdr:cNvPr>
        <xdr:cNvSpPr txBox="1"/>
      </xdr:nvSpPr>
      <xdr:spPr>
        <a:xfrm>
          <a:off x="3232150" y="420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A4E677CB-91A7-4C9F-91AB-9220F1C23BA7}"/>
            </a:ext>
          </a:extLst>
        </xdr:cNvPr>
        <xdr:cNvSpPr txBox="1"/>
      </xdr:nvSpPr>
      <xdr:spPr>
        <a:xfrm>
          <a:off x="3232150" y="420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5C6175C1-90A1-4B6D-8B22-E0DBAFAB8BD3}"/>
            </a:ext>
          </a:extLst>
        </xdr:cNvPr>
        <xdr:cNvSpPr txBox="1"/>
      </xdr:nvSpPr>
      <xdr:spPr>
        <a:xfrm>
          <a:off x="3232150" y="420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5BF7FC51-1C36-4DEB-9C10-439BA30DFC0C}"/>
            </a:ext>
          </a:extLst>
        </xdr:cNvPr>
        <xdr:cNvSpPr txBox="1"/>
      </xdr:nvSpPr>
      <xdr:spPr>
        <a:xfrm>
          <a:off x="3232150" y="420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A58EA2FA-8855-4B4C-BA73-841F1EDA1DD6}"/>
            </a:ext>
          </a:extLst>
        </xdr:cNvPr>
        <xdr:cNvSpPr txBox="1"/>
      </xdr:nvSpPr>
      <xdr:spPr>
        <a:xfrm>
          <a:off x="3232150" y="420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07634081-4112-493C-A461-87C1BA7123C8}"/>
            </a:ext>
          </a:extLst>
        </xdr:cNvPr>
        <xdr:cNvSpPr txBox="1"/>
      </xdr:nvSpPr>
      <xdr:spPr>
        <a:xfrm>
          <a:off x="3232150" y="420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7CBFABFA-46ED-476D-A4F1-C844E96F7034}"/>
            </a:ext>
          </a:extLst>
        </xdr:cNvPr>
        <xdr:cNvSpPr txBox="1"/>
      </xdr:nvSpPr>
      <xdr:spPr>
        <a:xfrm>
          <a:off x="3232150" y="420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1C36B558-165D-492B-85ED-17FFFE54AE9D}"/>
            </a:ext>
          </a:extLst>
        </xdr:cNvPr>
        <xdr:cNvSpPr txBox="1"/>
      </xdr:nvSpPr>
      <xdr:spPr>
        <a:xfrm>
          <a:off x="3232150" y="420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86039639-597C-4F59-BCA9-4E5020197A3B}"/>
            </a:ext>
          </a:extLst>
        </xdr:cNvPr>
        <xdr:cNvSpPr txBox="1"/>
      </xdr:nvSpPr>
      <xdr:spPr>
        <a:xfrm>
          <a:off x="3232150" y="420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E2B27D4C-7417-4FBE-AEFE-E7442F2C14D2}"/>
            </a:ext>
          </a:extLst>
        </xdr:cNvPr>
        <xdr:cNvSpPr txBox="1"/>
      </xdr:nvSpPr>
      <xdr:spPr>
        <a:xfrm>
          <a:off x="3232150" y="420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B9F9B6CA-2D9E-4160-BF0A-CCEBC3FE6DBF}"/>
            </a:ext>
          </a:extLst>
        </xdr:cNvPr>
        <xdr:cNvSpPr txBox="1"/>
      </xdr:nvSpPr>
      <xdr:spPr>
        <a:xfrm>
          <a:off x="3232150" y="4203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17</xdr:row>
      <xdr:rowOff>0</xdr:rowOff>
    </xdr:from>
    <xdr:ext cx="65" cy="172227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25EF1CB2-E14D-45C3-BF3E-2F077FCEDE50}"/>
            </a:ext>
          </a:extLst>
        </xdr:cNvPr>
        <xdr:cNvSpPr txBox="1"/>
      </xdr:nvSpPr>
      <xdr:spPr>
        <a:xfrm>
          <a:off x="3232150" y="476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17</xdr:row>
      <xdr:rowOff>0</xdr:rowOff>
    </xdr:from>
    <xdr:ext cx="65" cy="172227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26A582BA-E726-418C-A0BD-D01BF9265E0E}"/>
            </a:ext>
          </a:extLst>
        </xdr:cNvPr>
        <xdr:cNvSpPr txBox="1"/>
      </xdr:nvSpPr>
      <xdr:spPr>
        <a:xfrm>
          <a:off x="3232150" y="476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16</xdr:row>
      <xdr:rowOff>161925</xdr:rowOff>
    </xdr:from>
    <xdr:ext cx="65" cy="172227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AC1A7ACB-A814-45BB-8BE8-1D3A8C82992A}"/>
            </a:ext>
          </a:extLst>
        </xdr:cNvPr>
        <xdr:cNvSpPr txBox="1"/>
      </xdr:nvSpPr>
      <xdr:spPr>
        <a:xfrm>
          <a:off x="3232150" y="4740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16</xdr:row>
      <xdr:rowOff>161925</xdr:rowOff>
    </xdr:from>
    <xdr:ext cx="65" cy="172227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E08157DC-095E-4317-AC25-4A26809F393B}"/>
            </a:ext>
          </a:extLst>
        </xdr:cNvPr>
        <xdr:cNvSpPr txBox="1"/>
      </xdr:nvSpPr>
      <xdr:spPr>
        <a:xfrm>
          <a:off x="3232150" y="4740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16</xdr:row>
      <xdr:rowOff>161925</xdr:rowOff>
    </xdr:from>
    <xdr:ext cx="65" cy="172227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6CFC3130-8DFC-4F41-BCD4-415797C319B0}"/>
            </a:ext>
          </a:extLst>
        </xdr:cNvPr>
        <xdr:cNvSpPr txBox="1"/>
      </xdr:nvSpPr>
      <xdr:spPr>
        <a:xfrm>
          <a:off x="3232150" y="4740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16</xdr:row>
      <xdr:rowOff>161925</xdr:rowOff>
    </xdr:from>
    <xdr:ext cx="65" cy="172227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AD8F2437-7F32-4635-8F53-E45F00EC5418}"/>
            </a:ext>
          </a:extLst>
        </xdr:cNvPr>
        <xdr:cNvSpPr txBox="1"/>
      </xdr:nvSpPr>
      <xdr:spPr>
        <a:xfrm>
          <a:off x="3232150" y="4740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17</xdr:row>
      <xdr:rowOff>0</xdr:rowOff>
    </xdr:from>
    <xdr:ext cx="65" cy="172227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92C3F381-A366-4DFB-8EC3-61230B54F4C7}"/>
            </a:ext>
          </a:extLst>
        </xdr:cNvPr>
        <xdr:cNvSpPr txBox="1"/>
      </xdr:nvSpPr>
      <xdr:spPr>
        <a:xfrm>
          <a:off x="3232150" y="476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17</xdr:row>
      <xdr:rowOff>0</xdr:rowOff>
    </xdr:from>
    <xdr:ext cx="65" cy="172227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59D9D36B-16AE-4658-8E4A-9A151B7FFBF6}"/>
            </a:ext>
          </a:extLst>
        </xdr:cNvPr>
        <xdr:cNvSpPr txBox="1"/>
      </xdr:nvSpPr>
      <xdr:spPr>
        <a:xfrm>
          <a:off x="3232150" y="476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17</xdr:row>
      <xdr:rowOff>0</xdr:rowOff>
    </xdr:from>
    <xdr:ext cx="65" cy="172227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9141CF26-A33E-48E3-AACC-1B67E320D236}"/>
            </a:ext>
          </a:extLst>
        </xdr:cNvPr>
        <xdr:cNvSpPr txBox="1"/>
      </xdr:nvSpPr>
      <xdr:spPr>
        <a:xfrm>
          <a:off x="3232150" y="476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17</xdr:row>
      <xdr:rowOff>0</xdr:rowOff>
    </xdr:from>
    <xdr:ext cx="65" cy="172227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DC971753-F3FF-4DA1-9F63-1688259D460D}"/>
            </a:ext>
          </a:extLst>
        </xdr:cNvPr>
        <xdr:cNvSpPr txBox="1"/>
      </xdr:nvSpPr>
      <xdr:spPr>
        <a:xfrm>
          <a:off x="3232150" y="476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17</xdr:row>
      <xdr:rowOff>0</xdr:rowOff>
    </xdr:from>
    <xdr:ext cx="65" cy="172227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13F65D9D-9394-47FA-B3D2-74E0A6A1C32F}"/>
            </a:ext>
          </a:extLst>
        </xdr:cNvPr>
        <xdr:cNvSpPr txBox="1"/>
      </xdr:nvSpPr>
      <xdr:spPr>
        <a:xfrm>
          <a:off x="3232150" y="476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17</xdr:row>
      <xdr:rowOff>0</xdr:rowOff>
    </xdr:from>
    <xdr:ext cx="65" cy="172227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762EDB3A-CB0F-46B2-961D-8E847CE98D37}"/>
            </a:ext>
          </a:extLst>
        </xdr:cNvPr>
        <xdr:cNvSpPr txBox="1"/>
      </xdr:nvSpPr>
      <xdr:spPr>
        <a:xfrm>
          <a:off x="3232150" y="476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17</xdr:row>
      <xdr:rowOff>0</xdr:rowOff>
    </xdr:from>
    <xdr:ext cx="65" cy="172227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73C349A9-90A3-476C-B1D8-3028F6606B6E}"/>
            </a:ext>
          </a:extLst>
        </xdr:cNvPr>
        <xdr:cNvSpPr txBox="1"/>
      </xdr:nvSpPr>
      <xdr:spPr>
        <a:xfrm>
          <a:off x="3232150" y="476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17</xdr:row>
      <xdr:rowOff>0</xdr:rowOff>
    </xdr:from>
    <xdr:ext cx="65" cy="172227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CDA0EF57-03C6-4BF4-A9F9-22FEB408EA15}"/>
            </a:ext>
          </a:extLst>
        </xdr:cNvPr>
        <xdr:cNvSpPr txBox="1"/>
      </xdr:nvSpPr>
      <xdr:spPr>
        <a:xfrm>
          <a:off x="3232150" y="476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17</xdr:row>
      <xdr:rowOff>0</xdr:rowOff>
    </xdr:from>
    <xdr:ext cx="65" cy="172227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0E2A75E2-5D4E-4895-824A-38F97C0C7DD7}"/>
            </a:ext>
          </a:extLst>
        </xdr:cNvPr>
        <xdr:cNvSpPr txBox="1"/>
      </xdr:nvSpPr>
      <xdr:spPr>
        <a:xfrm>
          <a:off x="3232150" y="476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17</xdr:row>
      <xdr:rowOff>0</xdr:rowOff>
    </xdr:from>
    <xdr:ext cx="65" cy="172227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6254DD66-9848-4058-903B-B0E251F23112}"/>
            </a:ext>
          </a:extLst>
        </xdr:cNvPr>
        <xdr:cNvSpPr txBox="1"/>
      </xdr:nvSpPr>
      <xdr:spPr>
        <a:xfrm>
          <a:off x="3232150" y="476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17</xdr:row>
      <xdr:rowOff>0</xdr:rowOff>
    </xdr:from>
    <xdr:ext cx="65" cy="172227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419906F4-1D5F-47C3-B939-5A83D68E06D9}"/>
            </a:ext>
          </a:extLst>
        </xdr:cNvPr>
        <xdr:cNvSpPr txBox="1"/>
      </xdr:nvSpPr>
      <xdr:spPr>
        <a:xfrm>
          <a:off x="3232150" y="476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17</xdr:row>
      <xdr:rowOff>0</xdr:rowOff>
    </xdr:from>
    <xdr:ext cx="65" cy="172227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E407037E-A4B4-44BF-B6C9-AF5EB9699275}"/>
            </a:ext>
          </a:extLst>
        </xdr:cNvPr>
        <xdr:cNvSpPr txBox="1"/>
      </xdr:nvSpPr>
      <xdr:spPr>
        <a:xfrm>
          <a:off x="3232150" y="476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20</xdr:row>
      <xdr:rowOff>0</xdr:rowOff>
    </xdr:from>
    <xdr:ext cx="65" cy="172227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E20D744F-1166-4BB3-9E18-478A9FAE255B}"/>
            </a:ext>
          </a:extLst>
        </xdr:cNvPr>
        <xdr:cNvSpPr txBox="1"/>
      </xdr:nvSpPr>
      <xdr:spPr>
        <a:xfrm>
          <a:off x="323215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20</xdr:row>
      <xdr:rowOff>0</xdr:rowOff>
    </xdr:from>
    <xdr:ext cx="65" cy="172227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F2B85A92-C13B-446F-B88E-835FE37BEABF}"/>
            </a:ext>
          </a:extLst>
        </xdr:cNvPr>
        <xdr:cNvSpPr txBox="1"/>
      </xdr:nvSpPr>
      <xdr:spPr>
        <a:xfrm>
          <a:off x="323215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19</xdr:row>
      <xdr:rowOff>161925</xdr:rowOff>
    </xdr:from>
    <xdr:ext cx="65" cy="172227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5559550D-E4C8-4D77-8BCE-128ADDAC3322}"/>
            </a:ext>
          </a:extLst>
        </xdr:cNvPr>
        <xdr:cNvSpPr txBox="1"/>
      </xdr:nvSpPr>
      <xdr:spPr>
        <a:xfrm>
          <a:off x="3232150" y="5305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19</xdr:row>
      <xdr:rowOff>161925</xdr:rowOff>
    </xdr:from>
    <xdr:ext cx="65" cy="172227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D9D398ED-15DF-47F5-8CEA-13AA435EA32A}"/>
            </a:ext>
          </a:extLst>
        </xdr:cNvPr>
        <xdr:cNvSpPr txBox="1"/>
      </xdr:nvSpPr>
      <xdr:spPr>
        <a:xfrm>
          <a:off x="3232150" y="5305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19</xdr:row>
      <xdr:rowOff>161925</xdr:rowOff>
    </xdr:from>
    <xdr:ext cx="65" cy="172227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543D41A3-3DDE-430A-8973-B7A9D0E741BF}"/>
            </a:ext>
          </a:extLst>
        </xdr:cNvPr>
        <xdr:cNvSpPr txBox="1"/>
      </xdr:nvSpPr>
      <xdr:spPr>
        <a:xfrm>
          <a:off x="3232150" y="5305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19</xdr:row>
      <xdr:rowOff>161925</xdr:rowOff>
    </xdr:from>
    <xdr:ext cx="65" cy="172227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217D1742-0BD3-4D74-9206-C4309ECDE192}"/>
            </a:ext>
          </a:extLst>
        </xdr:cNvPr>
        <xdr:cNvSpPr txBox="1"/>
      </xdr:nvSpPr>
      <xdr:spPr>
        <a:xfrm>
          <a:off x="3232150" y="5305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20</xdr:row>
      <xdr:rowOff>0</xdr:rowOff>
    </xdr:from>
    <xdr:ext cx="65" cy="172227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71833F54-8998-4E31-A59C-1D04AA3F35F7}"/>
            </a:ext>
          </a:extLst>
        </xdr:cNvPr>
        <xdr:cNvSpPr txBox="1"/>
      </xdr:nvSpPr>
      <xdr:spPr>
        <a:xfrm>
          <a:off x="323215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20</xdr:row>
      <xdr:rowOff>0</xdr:rowOff>
    </xdr:from>
    <xdr:ext cx="65" cy="172227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E6272A9A-4250-4D66-8260-C1D6475D1C2F}"/>
            </a:ext>
          </a:extLst>
        </xdr:cNvPr>
        <xdr:cNvSpPr txBox="1"/>
      </xdr:nvSpPr>
      <xdr:spPr>
        <a:xfrm>
          <a:off x="323215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20</xdr:row>
      <xdr:rowOff>0</xdr:rowOff>
    </xdr:from>
    <xdr:ext cx="65" cy="172227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8AAD10A6-FCAE-4BB1-B424-B422FC21BAE7}"/>
            </a:ext>
          </a:extLst>
        </xdr:cNvPr>
        <xdr:cNvSpPr txBox="1"/>
      </xdr:nvSpPr>
      <xdr:spPr>
        <a:xfrm>
          <a:off x="323215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20</xdr:row>
      <xdr:rowOff>0</xdr:rowOff>
    </xdr:from>
    <xdr:ext cx="65" cy="172227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2E0DE3EC-20B1-4DB7-A53F-27E977C2430B}"/>
            </a:ext>
          </a:extLst>
        </xdr:cNvPr>
        <xdr:cNvSpPr txBox="1"/>
      </xdr:nvSpPr>
      <xdr:spPr>
        <a:xfrm>
          <a:off x="323215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20</xdr:row>
      <xdr:rowOff>0</xdr:rowOff>
    </xdr:from>
    <xdr:ext cx="65" cy="172227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D9B9492D-8A10-474E-A21C-8AE121079932}"/>
            </a:ext>
          </a:extLst>
        </xdr:cNvPr>
        <xdr:cNvSpPr txBox="1"/>
      </xdr:nvSpPr>
      <xdr:spPr>
        <a:xfrm>
          <a:off x="323215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20</xdr:row>
      <xdr:rowOff>0</xdr:rowOff>
    </xdr:from>
    <xdr:ext cx="65" cy="172227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BD5E5BC2-E379-42C1-81FC-DD36D87799A7}"/>
            </a:ext>
          </a:extLst>
        </xdr:cNvPr>
        <xdr:cNvSpPr txBox="1"/>
      </xdr:nvSpPr>
      <xdr:spPr>
        <a:xfrm>
          <a:off x="323215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20</xdr:row>
      <xdr:rowOff>0</xdr:rowOff>
    </xdr:from>
    <xdr:ext cx="65" cy="172227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A33FAEBA-A0A3-43F6-9FED-AF8BEA231C9A}"/>
            </a:ext>
          </a:extLst>
        </xdr:cNvPr>
        <xdr:cNvSpPr txBox="1"/>
      </xdr:nvSpPr>
      <xdr:spPr>
        <a:xfrm>
          <a:off x="323215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20</xdr:row>
      <xdr:rowOff>0</xdr:rowOff>
    </xdr:from>
    <xdr:ext cx="65" cy="172227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17CB266C-5B55-4E13-9FA7-1CD36239E661}"/>
            </a:ext>
          </a:extLst>
        </xdr:cNvPr>
        <xdr:cNvSpPr txBox="1"/>
      </xdr:nvSpPr>
      <xdr:spPr>
        <a:xfrm>
          <a:off x="323215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20</xdr:row>
      <xdr:rowOff>0</xdr:rowOff>
    </xdr:from>
    <xdr:ext cx="65" cy="172227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4B942BA7-919D-43D2-83B7-930E9813B84C}"/>
            </a:ext>
          </a:extLst>
        </xdr:cNvPr>
        <xdr:cNvSpPr txBox="1"/>
      </xdr:nvSpPr>
      <xdr:spPr>
        <a:xfrm>
          <a:off x="323215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20</xdr:row>
      <xdr:rowOff>0</xdr:rowOff>
    </xdr:from>
    <xdr:ext cx="65" cy="172227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CCE245B8-1A21-489D-ABF4-531158DE1362}"/>
            </a:ext>
          </a:extLst>
        </xdr:cNvPr>
        <xdr:cNvSpPr txBox="1"/>
      </xdr:nvSpPr>
      <xdr:spPr>
        <a:xfrm>
          <a:off x="323215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20</xdr:row>
      <xdr:rowOff>0</xdr:rowOff>
    </xdr:from>
    <xdr:ext cx="65" cy="172227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D1985CB0-C4DE-419B-A205-41935B3C55ED}"/>
            </a:ext>
          </a:extLst>
        </xdr:cNvPr>
        <xdr:cNvSpPr txBox="1"/>
      </xdr:nvSpPr>
      <xdr:spPr>
        <a:xfrm>
          <a:off x="323215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20</xdr:row>
      <xdr:rowOff>0</xdr:rowOff>
    </xdr:from>
    <xdr:ext cx="65" cy="172227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B1030AD5-C775-4C36-BBA2-944EBA26A9BD}"/>
            </a:ext>
          </a:extLst>
        </xdr:cNvPr>
        <xdr:cNvSpPr txBox="1"/>
      </xdr:nvSpPr>
      <xdr:spPr>
        <a:xfrm>
          <a:off x="3232150" y="533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23</xdr:row>
      <xdr:rowOff>0</xdr:rowOff>
    </xdr:from>
    <xdr:ext cx="65" cy="172227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A72715A4-04A9-4B8B-9626-76FFEB2CFDDE}"/>
            </a:ext>
          </a:extLst>
        </xdr:cNvPr>
        <xdr:cNvSpPr txBox="1"/>
      </xdr:nvSpPr>
      <xdr:spPr>
        <a:xfrm>
          <a:off x="3232150" y="5899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23</xdr:row>
      <xdr:rowOff>0</xdr:rowOff>
    </xdr:from>
    <xdr:ext cx="65" cy="172227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E4912075-5D38-4007-85D2-9794083ECDFF}"/>
            </a:ext>
          </a:extLst>
        </xdr:cNvPr>
        <xdr:cNvSpPr txBox="1"/>
      </xdr:nvSpPr>
      <xdr:spPr>
        <a:xfrm>
          <a:off x="3232150" y="5899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22</xdr:row>
      <xdr:rowOff>161925</xdr:rowOff>
    </xdr:from>
    <xdr:ext cx="65" cy="172227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6F858983-3995-4AD8-9141-45847EFC1603}"/>
            </a:ext>
          </a:extLst>
        </xdr:cNvPr>
        <xdr:cNvSpPr txBox="1"/>
      </xdr:nvSpPr>
      <xdr:spPr>
        <a:xfrm>
          <a:off x="3232150" y="5870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22</xdr:row>
      <xdr:rowOff>161925</xdr:rowOff>
    </xdr:from>
    <xdr:ext cx="65" cy="172227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189D3959-6C3F-4D80-915E-190B550EEF17}"/>
            </a:ext>
          </a:extLst>
        </xdr:cNvPr>
        <xdr:cNvSpPr txBox="1"/>
      </xdr:nvSpPr>
      <xdr:spPr>
        <a:xfrm>
          <a:off x="3232150" y="5870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22</xdr:row>
      <xdr:rowOff>161925</xdr:rowOff>
    </xdr:from>
    <xdr:ext cx="65" cy="172227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753F8A58-4EF8-48FA-B770-B70B8020FD1A}"/>
            </a:ext>
          </a:extLst>
        </xdr:cNvPr>
        <xdr:cNvSpPr txBox="1"/>
      </xdr:nvSpPr>
      <xdr:spPr>
        <a:xfrm>
          <a:off x="3232150" y="5870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22</xdr:row>
      <xdr:rowOff>161925</xdr:rowOff>
    </xdr:from>
    <xdr:ext cx="65" cy="172227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A6210825-1748-4E69-8C70-332667A4459D}"/>
            </a:ext>
          </a:extLst>
        </xdr:cNvPr>
        <xdr:cNvSpPr txBox="1"/>
      </xdr:nvSpPr>
      <xdr:spPr>
        <a:xfrm>
          <a:off x="3232150" y="5870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23</xdr:row>
      <xdr:rowOff>0</xdr:rowOff>
    </xdr:from>
    <xdr:ext cx="65" cy="172227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A043D0A6-F8C0-4903-9127-645FE41D1D9B}"/>
            </a:ext>
          </a:extLst>
        </xdr:cNvPr>
        <xdr:cNvSpPr txBox="1"/>
      </xdr:nvSpPr>
      <xdr:spPr>
        <a:xfrm>
          <a:off x="3232150" y="5899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23</xdr:row>
      <xdr:rowOff>0</xdr:rowOff>
    </xdr:from>
    <xdr:ext cx="65" cy="172227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93B8E2C7-DBD6-4238-BBDD-FF4A192B4DA4}"/>
            </a:ext>
          </a:extLst>
        </xdr:cNvPr>
        <xdr:cNvSpPr txBox="1"/>
      </xdr:nvSpPr>
      <xdr:spPr>
        <a:xfrm>
          <a:off x="3232150" y="5899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23</xdr:row>
      <xdr:rowOff>0</xdr:rowOff>
    </xdr:from>
    <xdr:ext cx="65" cy="172227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0A1B60AB-C4D6-4D33-A1A4-CFC0CFBFEA88}"/>
            </a:ext>
          </a:extLst>
        </xdr:cNvPr>
        <xdr:cNvSpPr txBox="1"/>
      </xdr:nvSpPr>
      <xdr:spPr>
        <a:xfrm>
          <a:off x="3232150" y="5899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23</xdr:row>
      <xdr:rowOff>0</xdr:rowOff>
    </xdr:from>
    <xdr:ext cx="65" cy="172227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0AAF60CA-B8BB-4872-9356-E795BBCD2612}"/>
            </a:ext>
          </a:extLst>
        </xdr:cNvPr>
        <xdr:cNvSpPr txBox="1"/>
      </xdr:nvSpPr>
      <xdr:spPr>
        <a:xfrm>
          <a:off x="3232150" y="5899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23</xdr:row>
      <xdr:rowOff>0</xdr:rowOff>
    </xdr:from>
    <xdr:ext cx="65" cy="172227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EC191E9C-57DE-4457-9C82-A2A1F6FC5FD3}"/>
            </a:ext>
          </a:extLst>
        </xdr:cNvPr>
        <xdr:cNvSpPr txBox="1"/>
      </xdr:nvSpPr>
      <xdr:spPr>
        <a:xfrm>
          <a:off x="3232150" y="5899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23</xdr:row>
      <xdr:rowOff>0</xdr:rowOff>
    </xdr:from>
    <xdr:ext cx="65" cy="172227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8BED0AEF-3081-489F-9D73-D1E3C7181D12}"/>
            </a:ext>
          </a:extLst>
        </xdr:cNvPr>
        <xdr:cNvSpPr txBox="1"/>
      </xdr:nvSpPr>
      <xdr:spPr>
        <a:xfrm>
          <a:off x="3232150" y="5899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23</xdr:row>
      <xdr:rowOff>0</xdr:rowOff>
    </xdr:from>
    <xdr:ext cx="65" cy="172227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D1A83A4C-3F94-46BF-A253-0A89B4364C9B}"/>
            </a:ext>
          </a:extLst>
        </xdr:cNvPr>
        <xdr:cNvSpPr txBox="1"/>
      </xdr:nvSpPr>
      <xdr:spPr>
        <a:xfrm>
          <a:off x="3232150" y="5899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23</xdr:row>
      <xdr:rowOff>0</xdr:rowOff>
    </xdr:from>
    <xdr:ext cx="65" cy="172227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13DCD65C-755B-48AC-BF7A-941E08B87FF0}"/>
            </a:ext>
          </a:extLst>
        </xdr:cNvPr>
        <xdr:cNvSpPr txBox="1"/>
      </xdr:nvSpPr>
      <xdr:spPr>
        <a:xfrm>
          <a:off x="3232150" y="5899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23</xdr:row>
      <xdr:rowOff>0</xdr:rowOff>
    </xdr:from>
    <xdr:ext cx="65" cy="172227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BDA457AE-50EF-4BD7-AFA4-D55B102FC998}"/>
            </a:ext>
          </a:extLst>
        </xdr:cNvPr>
        <xdr:cNvSpPr txBox="1"/>
      </xdr:nvSpPr>
      <xdr:spPr>
        <a:xfrm>
          <a:off x="3232150" y="5899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23</xdr:row>
      <xdr:rowOff>0</xdr:rowOff>
    </xdr:from>
    <xdr:ext cx="65" cy="172227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D0AC339C-950E-4F29-93A1-AFCE9C7534B6}"/>
            </a:ext>
          </a:extLst>
        </xdr:cNvPr>
        <xdr:cNvSpPr txBox="1"/>
      </xdr:nvSpPr>
      <xdr:spPr>
        <a:xfrm>
          <a:off x="3232150" y="5899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23</xdr:row>
      <xdr:rowOff>0</xdr:rowOff>
    </xdr:from>
    <xdr:ext cx="65" cy="172227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E0E135B4-A0A2-4F4D-8519-C18ACE762EDA}"/>
            </a:ext>
          </a:extLst>
        </xdr:cNvPr>
        <xdr:cNvSpPr txBox="1"/>
      </xdr:nvSpPr>
      <xdr:spPr>
        <a:xfrm>
          <a:off x="3232150" y="5899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23</xdr:row>
      <xdr:rowOff>0</xdr:rowOff>
    </xdr:from>
    <xdr:ext cx="65" cy="172227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8E2CE72C-5A0E-4AB8-AC06-9667727A386E}"/>
            </a:ext>
          </a:extLst>
        </xdr:cNvPr>
        <xdr:cNvSpPr txBox="1"/>
      </xdr:nvSpPr>
      <xdr:spPr>
        <a:xfrm>
          <a:off x="3232150" y="5899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26</xdr:row>
      <xdr:rowOff>0</xdr:rowOff>
    </xdr:from>
    <xdr:ext cx="65" cy="172227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A10C2C3D-F366-4820-AF28-E6C82975385A}"/>
            </a:ext>
          </a:extLst>
        </xdr:cNvPr>
        <xdr:cNvSpPr txBox="1"/>
      </xdr:nvSpPr>
      <xdr:spPr>
        <a:xfrm>
          <a:off x="3232150" y="647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26</xdr:row>
      <xdr:rowOff>0</xdr:rowOff>
    </xdr:from>
    <xdr:ext cx="65" cy="172227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181DA323-57C0-4CD6-AA1F-2A40D47C334A}"/>
            </a:ext>
          </a:extLst>
        </xdr:cNvPr>
        <xdr:cNvSpPr txBox="1"/>
      </xdr:nvSpPr>
      <xdr:spPr>
        <a:xfrm>
          <a:off x="3232150" y="647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25</xdr:row>
      <xdr:rowOff>161925</xdr:rowOff>
    </xdr:from>
    <xdr:ext cx="65" cy="172227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09E15E76-2381-4201-AEA2-D674F8A8FE55}"/>
            </a:ext>
          </a:extLst>
        </xdr:cNvPr>
        <xdr:cNvSpPr txBox="1"/>
      </xdr:nvSpPr>
      <xdr:spPr>
        <a:xfrm>
          <a:off x="3232150" y="644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25</xdr:row>
      <xdr:rowOff>161925</xdr:rowOff>
    </xdr:from>
    <xdr:ext cx="65" cy="172227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F40FE032-5892-4E2F-99C5-A2AD4CF735C9}"/>
            </a:ext>
          </a:extLst>
        </xdr:cNvPr>
        <xdr:cNvSpPr txBox="1"/>
      </xdr:nvSpPr>
      <xdr:spPr>
        <a:xfrm>
          <a:off x="3232150" y="644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25</xdr:row>
      <xdr:rowOff>161925</xdr:rowOff>
    </xdr:from>
    <xdr:ext cx="65" cy="172227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D6FAEF14-330B-4386-B0A4-252D03F3B0BF}"/>
            </a:ext>
          </a:extLst>
        </xdr:cNvPr>
        <xdr:cNvSpPr txBox="1"/>
      </xdr:nvSpPr>
      <xdr:spPr>
        <a:xfrm>
          <a:off x="3232150" y="644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25</xdr:row>
      <xdr:rowOff>161925</xdr:rowOff>
    </xdr:from>
    <xdr:ext cx="65" cy="172227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3423DFDB-9C21-492E-9C29-CA93A52B408A}"/>
            </a:ext>
          </a:extLst>
        </xdr:cNvPr>
        <xdr:cNvSpPr txBox="1"/>
      </xdr:nvSpPr>
      <xdr:spPr>
        <a:xfrm>
          <a:off x="3232150" y="6442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26</xdr:row>
      <xdr:rowOff>0</xdr:rowOff>
    </xdr:from>
    <xdr:ext cx="65" cy="172227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BB5DD325-B30B-4AE3-8E93-33492B2BCAEA}"/>
            </a:ext>
          </a:extLst>
        </xdr:cNvPr>
        <xdr:cNvSpPr txBox="1"/>
      </xdr:nvSpPr>
      <xdr:spPr>
        <a:xfrm>
          <a:off x="3232150" y="647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26</xdr:row>
      <xdr:rowOff>0</xdr:rowOff>
    </xdr:from>
    <xdr:ext cx="65" cy="172227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3036C322-C73E-45E8-85BB-3CB34712C542}"/>
            </a:ext>
          </a:extLst>
        </xdr:cNvPr>
        <xdr:cNvSpPr txBox="1"/>
      </xdr:nvSpPr>
      <xdr:spPr>
        <a:xfrm>
          <a:off x="3232150" y="647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26</xdr:row>
      <xdr:rowOff>0</xdr:rowOff>
    </xdr:from>
    <xdr:ext cx="65" cy="172227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8D047FE9-37E6-4E8B-A9F2-3C23D1C623BE}"/>
            </a:ext>
          </a:extLst>
        </xdr:cNvPr>
        <xdr:cNvSpPr txBox="1"/>
      </xdr:nvSpPr>
      <xdr:spPr>
        <a:xfrm>
          <a:off x="3232150" y="647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26</xdr:row>
      <xdr:rowOff>0</xdr:rowOff>
    </xdr:from>
    <xdr:ext cx="65" cy="172227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8495B73E-80A1-413D-BAD1-AAF4183A2AE9}"/>
            </a:ext>
          </a:extLst>
        </xdr:cNvPr>
        <xdr:cNvSpPr txBox="1"/>
      </xdr:nvSpPr>
      <xdr:spPr>
        <a:xfrm>
          <a:off x="3232150" y="647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26</xdr:row>
      <xdr:rowOff>0</xdr:rowOff>
    </xdr:from>
    <xdr:ext cx="65" cy="172227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FAF917DB-964F-40F1-B65E-098755BB75BB}"/>
            </a:ext>
          </a:extLst>
        </xdr:cNvPr>
        <xdr:cNvSpPr txBox="1"/>
      </xdr:nvSpPr>
      <xdr:spPr>
        <a:xfrm>
          <a:off x="3232150" y="647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26</xdr:row>
      <xdr:rowOff>0</xdr:rowOff>
    </xdr:from>
    <xdr:ext cx="65" cy="172227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168AA55F-2EB9-4F39-8320-5677C447F4D5}"/>
            </a:ext>
          </a:extLst>
        </xdr:cNvPr>
        <xdr:cNvSpPr txBox="1"/>
      </xdr:nvSpPr>
      <xdr:spPr>
        <a:xfrm>
          <a:off x="3232150" y="647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26</xdr:row>
      <xdr:rowOff>0</xdr:rowOff>
    </xdr:from>
    <xdr:ext cx="65" cy="172227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F4EA2488-9DA4-46AB-BD05-52D501375097}"/>
            </a:ext>
          </a:extLst>
        </xdr:cNvPr>
        <xdr:cNvSpPr txBox="1"/>
      </xdr:nvSpPr>
      <xdr:spPr>
        <a:xfrm>
          <a:off x="3232150" y="647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26</xdr:row>
      <xdr:rowOff>0</xdr:rowOff>
    </xdr:from>
    <xdr:ext cx="65" cy="172227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FBFE62D1-1515-4D6E-95BE-12FB5FDBFF8E}"/>
            </a:ext>
          </a:extLst>
        </xdr:cNvPr>
        <xdr:cNvSpPr txBox="1"/>
      </xdr:nvSpPr>
      <xdr:spPr>
        <a:xfrm>
          <a:off x="3232150" y="647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26</xdr:row>
      <xdr:rowOff>0</xdr:rowOff>
    </xdr:from>
    <xdr:ext cx="65" cy="172227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E2E9C27A-5246-49BB-B2D8-B805117FA472}"/>
            </a:ext>
          </a:extLst>
        </xdr:cNvPr>
        <xdr:cNvSpPr txBox="1"/>
      </xdr:nvSpPr>
      <xdr:spPr>
        <a:xfrm>
          <a:off x="3232150" y="647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26</xdr:row>
      <xdr:rowOff>0</xdr:rowOff>
    </xdr:from>
    <xdr:ext cx="65" cy="172227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4A33F8F8-AD16-4743-A48D-F24D0ABA329E}"/>
            </a:ext>
          </a:extLst>
        </xdr:cNvPr>
        <xdr:cNvSpPr txBox="1"/>
      </xdr:nvSpPr>
      <xdr:spPr>
        <a:xfrm>
          <a:off x="3232150" y="647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26</xdr:row>
      <xdr:rowOff>0</xdr:rowOff>
    </xdr:from>
    <xdr:ext cx="65" cy="172227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54163C35-1C0A-4E99-BC32-6DCE6C4F2AA4}"/>
            </a:ext>
          </a:extLst>
        </xdr:cNvPr>
        <xdr:cNvSpPr txBox="1"/>
      </xdr:nvSpPr>
      <xdr:spPr>
        <a:xfrm>
          <a:off x="3232150" y="647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26</xdr:row>
      <xdr:rowOff>0</xdr:rowOff>
    </xdr:from>
    <xdr:ext cx="65" cy="172227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F66B76FA-CE90-478B-B355-D52C4E149EDE}"/>
            </a:ext>
          </a:extLst>
        </xdr:cNvPr>
        <xdr:cNvSpPr txBox="1"/>
      </xdr:nvSpPr>
      <xdr:spPr>
        <a:xfrm>
          <a:off x="3232150" y="6470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29</xdr:row>
      <xdr:rowOff>0</xdr:rowOff>
    </xdr:from>
    <xdr:ext cx="65" cy="172227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087C6890-41A0-40A9-AEEF-0C0A76EACEA6}"/>
            </a:ext>
          </a:extLst>
        </xdr:cNvPr>
        <xdr:cNvSpPr txBox="1"/>
      </xdr:nvSpPr>
      <xdr:spPr>
        <a:xfrm>
          <a:off x="3232150" y="702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29</xdr:row>
      <xdr:rowOff>0</xdr:rowOff>
    </xdr:from>
    <xdr:ext cx="65" cy="172227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90DDDAAA-55D6-4380-867E-D5E3F2205A6A}"/>
            </a:ext>
          </a:extLst>
        </xdr:cNvPr>
        <xdr:cNvSpPr txBox="1"/>
      </xdr:nvSpPr>
      <xdr:spPr>
        <a:xfrm>
          <a:off x="3232150" y="702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28</xdr:row>
      <xdr:rowOff>161925</xdr:rowOff>
    </xdr:from>
    <xdr:ext cx="65" cy="172227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D3EE134A-B221-4D3E-9E74-8465393CE278}"/>
            </a:ext>
          </a:extLst>
        </xdr:cNvPr>
        <xdr:cNvSpPr txBox="1"/>
      </xdr:nvSpPr>
      <xdr:spPr>
        <a:xfrm>
          <a:off x="3232150" y="7007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28</xdr:row>
      <xdr:rowOff>161925</xdr:rowOff>
    </xdr:from>
    <xdr:ext cx="65" cy="172227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3FDE03FF-9454-492A-8298-A29405516EA4}"/>
            </a:ext>
          </a:extLst>
        </xdr:cNvPr>
        <xdr:cNvSpPr txBox="1"/>
      </xdr:nvSpPr>
      <xdr:spPr>
        <a:xfrm>
          <a:off x="3232150" y="7007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28</xdr:row>
      <xdr:rowOff>161925</xdr:rowOff>
    </xdr:from>
    <xdr:ext cx="65" cy="172227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9CD8240C-A1E6-4931-B5A0-4929C3A1F3DA}"/>
            </a:ext>
          </a:extLst>
        </xdr:cNvPr>
        <xdr:cNvSpPr txBox="1"/>
      </xdr:nvSpPr>
      <xdr:spPr>
        <a:xfrm>
          <a:off x="3232150" y="7007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28</xdr:row>
      <xdr:rowOff>161925</xdr:rowOff>
    </xdr:from>
    <xdr:ext cx="65" cy="172227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DDF83795-686C-4E7B-8783-6025368D3AB4}"/>
            </a:ext>
          </a:extLst>
        </xdr:cNvPr>
        <xdr:cNvSpPr txBox="1"/>
      </xdr:nvSpPr>
      <xdr:spPr>
        <a:xfrm>
          <a:off x="3232150" y="7007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29</xdr:row>
      <xdr:rowOff>0</xdr:rowOff>
    </xdr:from>
    <xdr:ext cx="65" cy="172227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0BE82573-74BD-4628-A71D-87BC3FFC8CCD}"/>
            </a:ext>
          </a:extLst>
        </xdr:cNvPr>
        <xdr:cNvSpPr txBox="1"/>
      </xdr:nvSpPr>
      <xdr:spPr>
        <a:xfrm>
          <a:off x="3232150" y="702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29</xdr:row>
      <xdr:rowOff>0</xdr:rowOff>
    </xdr:from>
    <xdr:ext cx="65" cy="172227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D50826DD-8AD2-4A5B-8BEB-7C3C2CE1818F}"/>
            </a:ext>
          </a:extLst>
        </xdr:cNvPr>
        <xdr:cNvSpPr txBox="1"/>
      </xdr:nvSpPr>
      <xdr:spPr>
        <a:xfrm>
          <a:off x="3232150" y="702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29</xdr:row>
      <xdr:rowOff>0</xdr:rowOff>
    </xdr:from>
    <xdr:ext cx="65" cy="172227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F338EFEB-76D0-49D0-8C74-58FBA3E6FC14}"/>
            </a:ext>
          </a:extLst>
        </xdr:cNvPr>
        <xdr:cNvSpPr txBox="1"/>
      </xdr:nvSpPr>
      <xdr:spPr>
        <a:xfrm>
          <a:off x="3232150" y="702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29</xdr:row>
      <xdr:rowOff>0</xdr:rowOff>
    </xdr:from>
    <xdr:ext cx="65" cy="172227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53DFA4EE-F76A-4997-AD35-4BC55BF60C19}"/>
            </a:ext>
          </a:extLst>
        </xdr:cNvPr>
        <xdr:cNvSpPr txBox="1"/>
      </xdr:nvSpPr>
      <xdr:spPr>
        <a:xfrm>
          <a:off x="3232150" y="702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29</xdr:row>
      <xdr:rowOff>0</xdr:rowOff>
    </xdr:from>
    <xdr:ext cx="65" cy="172227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5CB215F8-E239-4EC1-ACD4-8B1C3C737AA5}"/>
            </a:ext>
          </a:extLst>
        </xdr:cNvPr>
        <xdr:cNvSpPr txBox="1"/>
      </xdr:nvSpPr>
      <xdr:spPr>
        <a:xfrm>
          <a:off x="3232150" y="702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29</xdr:row>
      <xdr:rowOff>0</xdr:rowOff>
    </xdr:from>
    <xdr:ext cx="65" cy="172227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0515E82D-E036-48BE-9B4D-B42FB3409B6C}"/>
            </a:ext>
          </a:extLst>
        </xdr:cNvPr>
        <xdr:cNvSpPr txBox="1"/>
      </xdr:nvSpPr>
      <xdr:spPr>
        <a:xfrm>
          <a:off x="3232150" y="702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29</xdr:row>
      <xdr:rowOff>0</xdr:rowOff>
    </xdr:from>
    <xdr:ext cx="65" cy="172227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EEC65AD2-3D0E-4B42-AF98-AD9C177861B1}"/>
            </a:ext>
          </a:extLst>
        </xdr:cNvPr>
        <xdr:cNvSpPr txBox="1"/>
      </xdr:nvSpPr>
      <xdr:spPr>
        <a:xfrm>
          <a:off x="3232150" y="702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29</xdr:row>
      <xdr:rowOff>0</xdr:rowOff>
    </xdr:from>
    <xdr:ext cx="65" cy="172227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C0947281-4930-47C1-AA4F-18C6CD0922E6}"/>
            </a:ext>
          </a:extLst>
        </xdr:cNvPr>
        <xdr:cNvSpPr txBox="1"/>
      </xdr:nvSpPr>
      <xdr:spPr>
        <a:xfrm>
          <a:off x="3232150" y="702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29</xdr:row>
      <xdr:rowOff>0</xdr:rowOff>
    </xdr:from>
    <xdr:ext cx="65" cy="172227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93625F92-CC83-42E2-BEF6-7C48B93AE956}"/>
            </a:ext>
          </a:extLst>
        </xdr:cNvPr>
        <xdr:cNvSpPr txBox="1"/>
      </xdr:nvSpPr>
      <xdr:spPr>
        <a:xfrm>
          <a:off x="3232150" y="702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29</xdr:row>
      <xdr:rowOff>0</xdr:rowOff>
    </xdr:from>
    <xdr:ext cx="65" cy="172227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4C653888-07B2-4CF6-9109-2B72A54479A5}"/>
            </a:ext>
          </a:extLst>
        </xdr:cNvPr>
        <xdr:cNvSpPr txBox="1"/>
      </xdr:nvSpPr>
      <xdr:spPr>
        <a:xfrm>
          <a:off x="3232150" y="702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29</xdr:row>
      <xdr:rowOff>0</xdr:rowOff>
    </xdr:from>
    <xdr:ext cx="65" cy="172227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8C1AA0C5-E4FB-4F3B-BAE6-0E7879A6AAF1}"/>
            </a:ext>
          </a:extLst>
        </xdr:cNvPr>
        <xdr:cNvSpPr txBox="1"/>
      </xdr:nvSpPr>
      <xdr:spPr>
        <a:xfrm>
          <a:off x="3232150" y="702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29</xdr:row>
      <xdr:rowOff>0</xdr:rowOff>
    </xdr:from>
    <xdr:ext cx="65" cy="172227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96C29E67-DE50-4767-8FDB-5F9CB298F45E}"/>
            </a:ext>
          </a:extLst>
        </xdr:cNvPr>
        <xdr:cNvSpPr txBox="1"/>
      </xdr:nvSpPr>
      <xdr:spPr>
        <a:xfrm>
          <a:off x="3232150" y="702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40AC-E57E-4AFC-9002-B4132DAE303C}">
  <dimension ref="A1:V42"/>
  <sheetViews>
    <sheetView workbookViewId="0">
      <selection activeCell="C25" sqref="C25"/>
    </sheetView>
  </sheetViews>
  <sheetFormatPr defaultRowHeight="14.5" x14ac:dyDescent="0.35"/>
  <cols>
    <col min="1" max="1" width="3.7265625" customWidth="1"/>
    <col min="2" max="2" width="25.1796875" customWidth="1"/>
    <col min="9" max="9" width="8.7265625" customWidth="1"/>
    <col min="10" max="10" width="2.7265625" customWidth="1"/>
    <col min="11" max="11" width="11.08984375" style="1" customWidth="1"/>
    <col min="12" max="12" width="11" customWidth="1"/>
  </cols>
  <sheetData>
    <row r="1" spans="1:22" ht="15" thickBo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35">
      <c r="A2" s="2"/>
      <c r="B2" s="56" t="s">
        <v>18</v>
      </c>
      <c r="C2" s="24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2">
        <v>8</v>
      </c>
      <c r="J2" s="2"/>
      <c r="K2" s="21" t="s">
        <v>22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35">
      <c r="A3" s="2"/>
      <c r="B3" s="50" t="s">
        <v>21</v>
      </c>
      <c r="C3" s="29">
        <f>C2/2</f>
        <v>1</v>
      </c>
      <c r="D3" s="30">
        <f>D2/2</f>
        <v>1.5</v>
      </c>
      <c r="E3" s="30">
        <f>E2/2</f>
        <v>2</v>
      </c>
      <c r="F3" s="30">
        <f>F2/2</f>
        <v>2.5</v>
      </c>
      <c r="G3" s="30">
        <f>G2/2</f>
        <v>3</v>
      </c>
      <c r="H3" s="30">
        <f t="shared" ref="H3:I3" si="0">H2/2</f>
        <v>3.5</v>
      </c>
      <c r="I3" s="31">
        <f t="shared" si="0"/>
        <v>4</v>
      </c>
      <c r="J3" s="2"/>
      <c r="K3" s="32" t="s">
        <v>17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" thickBot="1" x14ac:dyDescent="0.4">
      <c r="A4" s="2"/>
      <c r="B4" s="48" t="s">
        <v>17</v>
      </c>
      <c r="C4" s="74">
        <f>C7/$K$7</f>
        <v>6.25E-2</v>
      </c>
      <c r="D4" s="20">
        <f>D7/$K$7</f>
        <v>0.125</v>
      </c>
      <c r="E4" s="20">
        <f>E7/$K$7</f>
        <v>0.1875</v>
      </c>
      <c r="F4" s="20">
        <f>F7/$K$7</f>
        <v>0.25</v>
      </c>
      <c r="G4" s="20">
        <f>G7/$K$7</f>
        <v>0.1875</v>
      </c>
      <c r="H4" s="20">
        <f>H7/$K$7</f>
        <v>0.125</v>
      </c>
      <c r="I4" s="19">
        <f>I7/$K$7</f>
        <v>6.25E-2</v>
      </c>
      <c r="J4" s="17"/>
      <c r="K4" s="18">
        <f>SUM(C4:I4)</f>
        <v>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" thickBot="1" x14ac:dyDescent="0.4">
      <c r="A5" s="2"/>
      <c r="B5" s="2"/>
      <c r="C5" s="17"/>
      <c r="D5" s="17"/>
      <c r="E5" s="17"/>
      <c r="F5" s="17"/>
      <c r="G5" s="17"/>
      <c r="H5" s="17"/>
      <c r="I5" s="17"/>
      <c r="J5" s="17"/>
      <c r="K5" s="16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" thickBot="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15" t="s">
        <v>16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" thickBot="1" x14ac:dyDescent="0.4">
      <c r="A7" s="2"/>
      <c r="B7" s="78" t="s">
        <v>15</v>
      </c>
      <c r="C7" s="79">
        <f>COUNTA(C8:C11)</f>
        <v>1</v>
      </c>
      <c r="D7" s="14">
        <f>COUNTA(D8:D11)</f>
        <v>2</v>
      </c>
      <c r="E7" s="14">
        <f>COUNTA(E8:E11)</f>
        <v>3</v>
      </c>
      <c r="F7" s="14">
        <f>COUNTA(F8:F11)</f>
        <v>4</v>
      </c>
      <c r="G7" s="14">
        <f>COUNTA(G8:G11)</f>
        <v>3</v>
      </c>
      <c r="H7" s="14">
        <f>COUNTA(H8:H11)</f>
        <v>2</v>
      </c>
      <c r="I7" s="13">
        <f>COUNTA(I8:I11)</f>
        <v>1</v>
      </c>
      <c r="J7" s="2"/>
      <c r="K7" s="12">
        <f>SUM(C7:I7)</f>
        <v>16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35">
      <c r="A8" s="2"/>
      <c r="B8" s="47" t="s">
        <v>19</v>
      </c>
      <c r="C8" s="84" t="s">
        <v>14</v>
      </c>
      <c r="D8" s="11" t="s">
        <v>13</v>
      </c>
      <c r="E8" s="11" t="s">
        <v>12</v>
      </c>
      <c r="F8" s="11" t="s">
        <v>11</v>
      </c>
      <c r="G8" s="11" t="s">
        <v>10</v>
      </c>
      <c r="H8" s="11" t="s">
        <v>5</v>
      </c>
      <c r="I8" s="10" t="s">
        <v>9</v>
      </c>
      <c r="J8" s="2"/>
      <c r="K8" s="3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35">
      <c r="A9" s="2"/>
      <c r="B9" s="81"/>
      <c r="C9" s="82"/>
      <c r="D9" s="8" t="s">
        <v>8</v>
      </c>
      <c r="E9" s="8" t="s">
        <v>7</v>
      </c>
      <c r="F9" s="8" t="s">
        <v>6</v>
      </c>
      <c r="G9" s="8" t="s">
        <v>35</v>
      </c>
      <c r="H9" s="8" t="s">
        <v>4</v>
      </c>
      <c r="I9" s="7"/>
      <c r="J9" s="2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35">
      <c r="A10" s="2"/>
      <c r="B10" s="81"/>
      <c r="C10" s="82"/>
      <c r="D10" s="8"/>
      <c r="E10" s="8" t="s">
        <v>3</v>
      </c>
      <c r="F10" s="8" t="s">
        <v>2</v>
      </c>
      <c r="G10" s="8" t="s">
        <v>1</v>
      </c>
      <c r="H10" s="8"/>
      <c r="I10" s="7"/>
      <c r="J10" s="2"/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" thickBot="1" x14ac:dyDescent="0.4">
      <c r="A11" s="2"/>
      <c r="B11" s="49"/>
      <c r="C11" s="83"/>
      <c r="D11" s="5"/>
      <c r="E11" s="5"/>
      <c r="F11" s="5" t="s">
        <v>0</v>
      </c>
      <c r="G11" s="5"/>
      <c r="H11" s="5"/>
      <c r="I11" s="4"/>
      <c r="J11" s="2"/>
      <c r="K11" s="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" thickBot="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5">
      <c r="A13" s="2"/>
      <c r="B13" s="25" t="s">
        <v>30</v>
      </c>
      <c r="C13" s="26"/>
      <c r="D13" s="2"/>
      <c r="E13" s="2"/>
      <c r="F13" s="2"/>
      <c r="G13" s="2"/>
      <c r="H13" s="2"/>
      <c r="I13" s="2"/>
      <c r="J13" s="2"/>
      <c r="K13" s="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" thickBot="1" x14ac:dyDescent="0.4">
      <c r="A14" s="2"/>
      <c r="B14" s="27"/>
      <c r="C14" s="28">
        <f>SUM(D4:I4)</f>
        <v>0.9375</v>
      </c>
      <c r="D14" s="2"/>
      <c r="E14" s="2"/>
      <c r="F14" s="2"/>
      <c r="G14" s="2"/>
      <c r="H14" s="2"/>
      <c r="I14" s="2"/>
      <c r="J14" s="2"/>
      <c r="K14" s="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" thickBot="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5">
      <c r="A16" s="2"/>
      <c r="B16" s="33" t="s">
        <v>20</v>
      </c>
      <c r="C16" s="34"/>
      <c r="D16" s="2"/>
      <c r="E16" s="2"/>
      <c r="F16" s="2"/>
      <c r="G16" s="2"/>
      <c r="H16" s="2"/>
      <c r="I16" s="2"/>
      <c r="J16" s="2"/>
      <c r="K16" s="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" thickBot="1" x14ac:dyDescent="0.4">
      <c r="A17" s="2"/>
      <c r="B17" s="35"/>
      <c r="C17" s="36">
        <f>SUM(G4:I4)</f>
        <v>0.375</v>
      </c>
      <c r="D17" s="2"/>
      <c r="E17" s="2"/>
      <c r="F17" s="2"/>
      <c r="G17" s="2"/>
      <c r="H17" s="2"/>
      <c r="I17" s="2"/>
      <c r="J17" s="2"/>
      <c r="K17" s="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5">
      <c r="A18" s="2"/>
      <c r="B18" s="52"/>
      <c r="C18" s="63"/>
      <c r="D18" s="2"/>
      <c r="E18" s="2"/>
      <c r="F18" s="2"/>
      <c r="G18" s="2"/>
      <c r="H18" s="2"/>
      <c r="I18" s="2"/>
      <c r="J18" s="2"/>
      <c r="K18" s="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35">
      <c r="A19" s="2"/>
      <c r="B19" s="67"/>
      <c r="C19" s="68"/>
      <c r="D19" s="67"/>
      <c r="E19" s="67"/>
      <c r="F19" s="67"/>
      <c r="G19" s="67"/>
      <c r="H19" s="67"/>
      <c r="I19" s="67"/>
      <c r="J19" s="67"/>
      <c r="K19" s="69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35">
      <c r="A20" s="2"/>
      <c r="B20" s="53" t="s">
        <v>29</v>
      </c>
      <c r="C20" s="63"/>
      <c r="D20" s="2"/>
      <c r="E20" s="2"/>
      <c r="F20" s="2"/>
      <c r="G20" s="2"/>
      <c r="H20" s="2"/>
      <c r="I20" s="2"/>
      <c r="J20" s="2"/>
      <c r="K20" s="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" thickBot="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" thickBot="1" x14ac:dyDescent="0.4">
      <c r="A22" s="2"/>
      <c r="B22" s="45" t="s">
        <v>24</v>
      </c>
      <c r="C22" s="46">
        <v>1</v>
      </c>
      <c r="D22" s="42">
        <v>2</v>
      </c>
      <c r="E22" s="42">
        <v>3</v>
      </c>
      <c r="F22" s="43">
        <v>4</v>
      </c>
      <c r="G22" s="2"/>
      <c r="H22" s="66" t="s">
        <v>32</v>
      </c>
      <c r="I22" s="65">
        <f>C25/C33</f>
        <v>1.4142135623730949</v>
      </c>
      <c r="J22" s="2"/>
      <c r="K22" s="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s="55" customFormat="1" ht="5" customHeight="1" thickBot="1" x14ac:dyDescent="0.4">
      <c r="A23" s="52"/>
      <c r="B23" s="53"/>
      <c r="C23" s="52"/>
      <c r="D23" s="52"/>
      <c r="E23" s="52"/>
      <c r="F23" s="52"/>
      <c r="G23" s="52"/>
      <c r="H23" s="52"/>
      <c r="I23" s="52"/>
      <c r="J23" s="52"/>
      <c r="K23" s="54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 x14ac:dyDescent="0.35">
      <c r="A24" s="2"/>
      <c r="B24" s="56" t="s">
        <v>26</v>
      </c>
      <c r="C24" s="57">
        <f>AVERAGE(C22:F22)</f>
        <v>2.5</v>
      </c>
      <c r="D24" s="2"/>
      <c r="E24" s="2"/>
      <c r="F24" s="2"/>
      <c r="G24" s="2"/>
      <c r="H24" s="2"/>
      <c r="I24" s="2"/>
      <c r="J24" s="2"/>
      <c r="K24" s="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" thickBot="1" x14ac:dyDescent="0.4">
      <c r="A25" s="2"/>
      <c r="B25" s="48" t="s">
        <v>27</v>
      </c>
      <c r="C25" s="64">
        <f>_xlfn.STDEV.P(C22:F22)</f>
        <v>1.1180339887498949</v>
      </c>
      <c r="D25" s="2"/>
      <c r="E25" s="2"/>
      <c r="F25" s="2"/>
      <c r="G25" s="2"/>
      <c r="H25" s="2"/>
      <c r="I25" s="2"/>
      <c r="J25" s="2"/>
      <c r="K25" s="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" thickBot="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35">
      <c r="A27" s="2"/>
      <c r="B27" s="60" t="s">
        <v>25</v>
      </c>
      <c r="C27" s="37">
        <f>AVERAGE(1,1)</f>
        <v>1</v>
      </c>
      <c r="D27" s="38">
        <f>AVERAGE(1,2)</f>
        <v>1.5</v>
      </c>
      <c r="E27" s="38">
        <f>AVERAGE(1,3)</f>
        <v>2</v>
      </c>
      <c r="F27" s="39">
        <f>AVERAGE(1,4)</f>
        <v>2.5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35">
      <c r="A28" s="2"/>
      <c r="B28" s="51"/>
      <c r="C28" s="9">
        <f>AVERAGE(2,1)</f>
        <v>1.5</v>
      </c>
      <c r="D28" s="59">
        <f>AVERAGE(2,2)</f>
        <v>2</v>
      </c>
      <c r="E28" s="59">
        <f>AVERAGE(2,3)</f>
        <v>2.5</v>
      </c>
      <c r="F28" s="40">
        <f>AVERAGE(2,4)</f>
        <v>3</v>
      </c>
      <c r="G28" s="2"/>
      <c r="H28" s="2"/>
      <c r="I28" s="2"/>
      <c r="J28" s="2"/>
      <c r="K28" s="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35">
      <c r="A29" s="2"/>
      <c r="B29" s="51"/>
      <c r="C29" s="9">
        <f>AVERAGE(3,1)</f>
        <v>2</v>
      </c>
      <c r="D29" s="59">
        <f>AVERAGE(3,2)</f>
        <v>2.5</v>
      </c>
      <c r="E29" s="59">
        <f>AVERAGE(3,3)</f>
        <v>3</v>
      </c>
      <c r="F29" s="40">
        <f>AVERAGE(3,4)</f>
        <v>3.5</v>
      </c>
      <c r="G29" s="2"/>
      <c r="H29" s="2"/>
      <c r="I29" s="2"/>
      <c r="J29" s="2"/>
      <c r="K29" s="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" thickBot="1" x14ac:dyDescent="0.4">
      <c r="A30" s="2"/>
      <c r="B30" s="61"/>
      <c r="C30" s="6">
        <f>AVERAGE(4,1)</f>
        <v>2.5</v>
      </c>
      <c r="D30" s="62">
        <f>AVERAGE(4,2)</f>
        <v>3</v>
      </c>
      <c r="E30" s="62">
        <f>AVERAGE(4,3)</f>
        <v>3.5</v>
      </c>
      <c r="F30" s="41">
        <f>AVERAGE(4,4)</f>
        <v>4</v>
      </c>
      <c r="G30" s="2"/>
      <c r="H30" s="2"/>
      <c r="I30" s="2"/>
      <c r="J30" s="2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s="55" customFormat="1" ht="5" customHeight="1" thickBot="1" x14ac:dyDescent="0.4">
      <c r="A31" s="52"/>
      <c r="B31" s="53"/>
      <c r="C31" s="52"/>
      <c r="D31" s="52"/>
      <c r="E31" s="52"/>
      <c r="F31" s="52"/>
      <c r="G31" s="52"/>
      <c r="H31" s="52"/>
      <c r="I31" s="52"/>
      <c r="J31" s="52"/>
      <c r="K31" s="54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 x14ac:dyDescent="0.35">
      <c r="A32" s="2"/>
      <c r="B32" s="56" t="s">
        <v>28</v>
      </c>
      <c r="C32" s="57">
        <f>AVERAGE(C27:F30)</f>
        <v>2.5</v>
      </c>
      <c r="D32" s="2"/>
      <c r="E32" s="2"/>
      <c r="F32" s="2"/>
      <c r="G32" s="2"/>
      <c r="H32" s="2"/>
      <c r="I32" s="2"/>
      <c r="J32" s="2"/>
      <c r="K32" s="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" thickBot="1" x14ac:dyDescent="0.4">
      <c r="A33" s="2"/>
      <c r="B33" s="48" t="s">
        <v>31</v>
      </c>
      <c r="C33" s="64">
        <f>_xlfn.STDEV.P(C27:F30)</f>
        <v>0.79056941504209488</v>
      </c>
      <c r="D33" s="2"/>
      <c r="E33" s="2"/>
      <c r="F33" s="2"/>
      <c r="G33" s="2"/>
      <c r="H33" s="2"/>
      <c r="I33" s="2"/>
      <c r="J33" s="2"/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</sheetData>
  <mergeCells count="2">
    <mergeCell ref="B13:C13"/>
    <mergeCell ref="B16:C1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C330-2226-4887-A74B-8EDE5AE15E46}">
  <dimension ref="A1:AB41"/>
  <sheetViews>
    <sheetView workbookViewId="0"/>
  </sheetViews>
  <sheetFormatPr defaultRowHeight="14.5" x14ac:dyDescent="0.35"/>
  <cols>
    <col min="1" max="1" width="3.7265625" customWidth="1"/>
    <col min="2" max="2" width="25.1796875" customWidth="1"/>
    <col min="5" max="5" width="8.7265625" customWidth="1"/>
    <col min="8" max="8" width="9.7265625" customWidth="1"/>
    <col min="9" max="13" width="8.7265625" customWidth="1"/>
    <col min="14" max="14" width="2.7265625" customWidth="1"/>
    <col min="15" max="15" width="11.08984375" style="1" customWidth="1"/>
    <col min="16" max="16" width="11" customWidth="1"/>
    <col min="18" max="18" width="10" customWidth="1"/>
  </cols>
  <sheetData>
    <row r="1" spans="1:26" ht="15" thickBo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5">
      <c r="A2" s="2"/>
      <c r="B2" s="56" t="s">
        <v>33</v>
      </c>
      <c r="C2" s="24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2">
        <v>12</v>
      </c>
      <c r="N2" s="2"/>
      <c r="O2" s="21" t="s">
        <v>22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5">
      <c r="A3" s="2"/>
      <c r="B3" s="73" t="s">
        <v>21</v>
      </c>
      <c r="C3" s="44">
        <f>C2/2</f>
        <v>1</v>
      </c>
      <c r="D3" s="71">
        <f>D2/2</f>
        <v>1.5</v>
      </c>
      <c r="E3" s="71">
        <f>E2/2</f>
        <v>2</v>
      </c>
      <c r="F3" s="71">
        <f>F2/2</f>
        <v>2.5</v>
      </c>
      <c r="G3" s="71">
        <f>G2/2</f>
        <v>3</v>
      </c>
      <c r="H3" s="71">
        <f t="shared" ref="H3:I3" si="0">H2/2</f>
        <v>3.5</v>
      </c>
      <c r="I3" s="71">
        <f t="shared" si="0"/>
        <v>4</v>
      </c>
      <c r="J3" s="71">
        <f t="shared" ref="J3" si="1">J2/2</f>
        <v>4.5</v>
      </c>
      <c r="K3" s="71">
        <f t="shared" ref="K3" si="2">K2/2</f>
        <v>5</v>
      </c>
      <c r="L3" s="71">
        <f t="shared" ref="L3" si="3">L2/2</f>
        <v>5.5</v>
      </c>
      <c r="M3" s="72">
        <f t="shared" ref="M3" si="4">M2/2</f>
        <v>6</v>
      </c>
      <c r="N3" s="2"/>
      <c r="O3" s="32" t="s">
        <v>17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thickBot="1" x14ac:dyDescent="0.4">
      <c r="A4" s="2"/>
      <c r="B4" s="48" t="s">
        <v>17</v>
      </c>
      <c r="C4" s="74">
        <f>C7/$O$7</f>
        <v>2.7777777777777776E-2</v>
      </c>
      <c r="D4" s="20">
        <f>D7/$O$7</f>
        <v>5.5555555555555552E-2</v>
      </c>
      <c r="E4" s="20">
        <f>E7/$O$7</f>
        <v>8.3333333333333329E-2</v>
      </c>
      <c r="F4" s="20">
        <f>F7/$O$7</f>
        <v>0.1111111111111111</v>
      </c>
      <c r="G4" s="20">
        <f>G7/$O$7</f>
        <v>0.1388888888888889</v>
      </c>
      <c r="H4" s="20">
        <f>H7/$O$7</f>
        <v>0.16666666666666666</v>
      </c>
      <c r="I4" s="20">
        <f>I7/$O$7</f>
        <v>0.1388888888888889</v>
      </c>
      <c r="J4" s="20">
        <f t="shared" ref="J4:M4" si="5">J7/$O$7</f>
        <v>0.1111111111111111</v>
      </c>
      <c r="K4" s="20">
        <f t="shared" si="5"/>
        <v>8.3333333333333329E-2</v>
      </c>
      <c r="L4" s="20">
        <f t="shared" si="5"/>
        <v>5.5555555555555552E-2</v>
      </c>
      <c r="M4" s="19">
        <f t="shared" si="5"/>
        <v>2.7777777777777776E-2</v>
      </c>
      <c r="N4" s="17"/>
      <c r="O4" s="18">
        <f>SUM(C4:M4)</f>
        <v>1.0000000000000002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thickBot="1" x14ac:dyDescent="0.4">
      <c r="A5" s="2"/>
      <c r="B5" s="2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6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thickBot="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5" t="s">
        <v>16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thickBot="1" x14ac:dyDescent="0.4">
      <c r="A7" s="2"/>
      <c r="B7" s="78" t="s">
        <v>15</v>
      </c>
      <c r="C7" s="79">
        <f>COUNTA(C8:C14)</f>
        <v>1</v>
      </c>
      <c r="D7" s="14">
        <f>COUNTA(D8:D14)</f>
        <v>2</v>
      </c>
      <c r="E7" s="14">
        <f>COUNTA(E8:E14)</f>
        <v>3</v>
      </c>
      <c r="F7" s="14">
        <f>COUNTA(F8:F14)</f>
        <v>4</v>
      </c>
      <c r="G7" s="14">
        <f>COUNTA(G8:G14)</f>
        <v>5</v>
      </c>
      <c r="H7" s="14">
        <f>COUNTA(H8:H14)</f>
        <v>6</v>
      </c>
      <c r="I7" s="13">
        <f>COUNTA(I8:I14)</f>
        <v>5</v>
      </c>
      <c r="J7" s="13">
        <f>COUNTA(J8:J14)</f>
        <v>4</v>
      </c>
      <c r="K7" s="13">
        <f>COUNTA(K8:K14)</f>
        <v>3</v>
      </c>
      <c r="L7" s="13">
        <f>COUNTA(L8:L14)</f>
        <v>2</v>
      </c>
      <c r="M7" s="13">
        <f>COUNTA(M8:M14)</f>
        <v>1</v>
      </c>
      <c r="N7" s="2"/>
      <c r="O7" s="12">
        <f>SUM(C7:M7)</f>
        <v>36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5">
      <c r="A8" s="2"/>
      <c r="B8" s="56" t="s">
        <v>19</v>
      </c>
      <c r="C8" s="80" t="s">
        <v>14</v>
      </c>
      <c r="D8" s="75" t="s">
        <v>13</v>
      </c>
      <c r="E8" s="75" t="s">
        <v>12</v>
      </c>
      <c r="F8" s="75" t="s">
        <v>11</v>
      </c>
      <c r="G8" s="75" t="s">
        <v>41</v>
      </c>
      <c r="H8" s="75" t="s">
        <v>40</v>
      </c>
      <c r="I8" s="75" t="s">
        <v>42</v>
      </c>
      <c r="J8" s="75" t="s">
        <v>45</v>
      </c>
      <c r="K8" s="75" t="s">
        <v>49</v>
      </c>
      <c r="L8" s="75" t="s">
        <v>52</v>
      </c>
      <c r="M8" s="76" t="s">
        <v>54</v>
      </c>
      <c r="N8" s="2"/>
      <c r="O8" s="3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5">
      <c r="A9" s="2"/>
      <c r="B9" s="81"/>
      <c r="C9" s="82"/>
      <c r="D9" s="8" t="s">
        <v>8</v>
      </c>
      <c r="E9" s="8" t="s">
        <v>7</v>
      </c>
      <c r="F9" s="8" t="s">
        <v>6</v>
      </c>
      <c r="G9" s="8" t="s">
        <v>10</v>
      </c>
      <c r="H9" s="8" t="s">
        <v>39</v>
      </c>
      <c r="I9" s="8" t="s">
        <v>43</v>
      </c>
      <c r="J9" s="8" t="s">
        <v>46</v>
      </c>
      <c r="K9" s="8" t="s">
        <v>50</v>
      </c>
      <c r="L9" s="8" t="s">
        <v>53</v>
      </c>
      <c r="M9" s="7"/>
      <c r="N9" s="2"/>
      <c r="O9" s="3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5">
      <c r="A10" s="2"/>
      <c r="B10" s="81"/>
      <c r="C10" s="82"/>
      <c r="D10" s="8"/>
      <c r="E10" s="8" t="s">
        <v>3</v>
      </c>
      <c r="F10" s="8" t="s">
        <v>2</v>
      </c>
      <c r="G10" s="8" t="s">
        <v>35</v>
      </c>
      <c r="H10" s="8" t="s">
        <v>5</v>
      </c>
      <c r="I10" s="8" t="s">
        <v>9</v>
      </c>
      <c r="J10" s="8" t="s">
        <v>47</v>
      </c>
      <c r="K10" s="8" t="s">
        <v>51</v>
      </c>
      <c r="L10" s="8"/>
      <c r="M10" s="7"/>
      <c r="N10" s="2"/>
      <c r="O10" s="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5">
      <c r="A11" s="2"/>
      <c r="B11" s="81"/>
      <c r="C11" s="82"/>
      <c r="D11" s="8"/>
      <c r="E11" s="8"/>
      <c r="F11" s="8" t="s">
        <v>0</v>
      </c>
      <c r="G11" s="77" t="s">
        <v>1</v>
      </c>
      <c r="H11" s="8" t="s">
        <v>4</v>
      </c>
      <c r="I11" s="8" t="s">
        <v>34</v>
      </c>
      <c r="J11" s="8" t="s">
        <v>48</v>
      </c>
      <c r="K11" s="8"/>
      <c r="L11" s="8"/>
      <c r="M11" s="7"/>
      <c r="N11" s="2"/>
      <c r="O11" s="3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5">
      <c r="A12" s="2"/>
      <c r="B12" s="81"/>
      <c r="C12" s="82"/>
      <c r="D12" s="8"/>
      <c r="E12" s="8"/>
      <c r="F12" s="8"/>
      <c r="G12" s="8" t="s">
        <v>36</v>
      </c>
      <c r="H12" s="8" t="s">
        <v>37</v>
      </c>
      <c r="I12" s="8" t="s">
        <v>44</v>
      </c>
      <c r="J12" s="8"/>
      <c r="K12" s="8"/>
      <c r="L12" s="8"/>
      <c r="M12" s="7"/>
      <c r="N12" s="2"/>
      <c r="O12" s="3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5">
      <c r="A13" s="2"/>
      <c r="B13" s="81"/>
      <c r="C13" s="82"/>
      <c r="D13" s="8"/>
      <c r="E13" s="8"/>
      <c r="F13" s="8"/>
      <c r="G13" s="8"/>
      <c r="H13" s="8" t="s">
        <v>38</v>
      </c>
      <c r="I13" s="8"/>
      <c r="J13" s="8"/>
      <c r="K13" s="8"/>
      <c r="L13" s="8"/>
      <c r="M13" s="7"/>
      <c r="N13" s="2"/>
      <c r="O13" s="3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thickBot="1" x14ac:dyDescent="0.4">
      <c r="A14" s="2"/>
      <c r="B14" s="49"/>
      <c r="C14" s="83"/>
      <c r="D14" s="5"/>
      <c r="E14" s="5"/>
      <c r="F14" s="5"/>
      <c r="G14" s="5"/>
      <c r="H14" s="5"/>
      <c r="I14" s="5"/>
      <c r="J14" s="5"/>
      <c r="K14" s="5"/>
      <c r="L14" s="5"/>
      <c r="M14" s="4"/>
      <c r="N14" s="2"/>
      <c r="O14" s="3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5">
      <c r="A15" s="2"/>
      <c r="B15" s="52"/>
      <c r="C15" s="6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26"/>
      <c r="P15" s="127"/>
      <c r="Q15" s="127"/>
      <c r="R15" s="127"/>
      <c r="S15" s="2"/>
      <c r="T15" s="2"/>
      <c r="U15" s="2"/>
      <c r="V15" s="2"/>
      <c r="W15" s="2"/>
      <c r="X15" s="2"/>
      <c r="Y15" s="2"/>
      <c r="Z15" s="2"/>
    </row>
    <row r="16" spans="1:26" x14ac:dyDescent="0.35">
      <c r="A16" s="2"/>
      <c r="B16" s="67"/>
      <c r="C16" s="68"/>
      <c r="D16" s="67"/>
      <c r="E16" s="67"/>
      <c r="F16" s="67"/>
      <c r="G16" s="67"/>
      <c r="H16" s="67"/>
      <c r="I16" s="92"/>
      <c r="J16" s="93"/>
      <c r="K16" s="67"/>
      <c r="L16" s="67"/>
      <c r="M16" s="67"/>
      <c r="N16" s="67"/>
      <c r="O16" s="69"/>
      <c r="P16" s="67"/>
      <c r="Q16" s="67"/>
      <c r="R16" s="67"/>
      <c r="S16" s="2"/>
      <c r="T16" s="2"/>
      <c r="U16" s="2"/>
      <c r="V16" s="2"/>
      <c r="W16" s="2"/>
      <c r="X16" s="2"/>
      <c r="Y16" s="2"/>
      <c r="Z16" s="2"/>
    </row>
    <row r="17" spans="1:28" x14ac:dyDescent="0.35">
      <c r="A17" s="2"/>
      <c r="B17" s="53" t="s">
        <v>55</v>
      </c>
      <c r="C17" s="63"/>
      <c r="D17" s="2"/>
      <c r="E17" s="2"/>
      <c r="F17" s="2"/>
      <c r="G17" s="2"/>
      <c r="H17" s="2"/>
      <c r="I17" s="94"/>
      <c r="J17" s="95"/>
      <c r="K17" s="53" t="s">
        <v>61</v>
      </c>
      <c r="L17" s="6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8" ht="15" thickBot="1" x14ac:dyDescent="0.4">
      <c r="A18" s="2"/>
      <c r="B18" s="2"/>
      <c r="C18" s="2"/>
      <c r="D18" s="2"/>
      <c r="E18" s="2"/>
      <c r="F18" s="2"/>
      <c r="G18" s="2"/>
      <c r="H18" s="2"/>
      <c r="I18" s="94"/>
      <c r="J18" s="9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8" ht="15" thickBot="1" x14ac:dyDescent="0.4">
      <c r="A19" s="2"/>
      <c r="B19" s="45" t="s">
        <v>24</v>
      </c>
      <c r="C19" s="46">
        <v>1</v>
      </c>
      <c r="D19" s="42">
        <v>2</v>
      </c>
      <c r="E19" s="42">
        <v>3</v>
      </c>
      <c r="F19" s="42">
        <v>4</v>
      </c>
      <c r="G19" s="42">
        <v>5</v>
      </c>
      <c r="H19" s="43">
        <v>6</v>
      </c>
      <c r="I19" s="94"/>
      <c r="J19" s="95"/>
      <c r="K19" s="96" t="s">
        <v>24</v>
      </c>
      <c r="L19" s="97"/>
      <c r="M19" s="46">
        <v>1</v>
      </c>
      <c r="N19" s="42">
        <v>2</v>
      </c>
      <c r="O19" s="42">
        <v>3</v>
      </c>
      <c r="P19" s="42">
        <v>4</v>
      </c>
      <c r="Q19" s="42">
        <v>5</v>
      </c>
      <c r="R19" s="43">
        <v>6</v>
      </c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s="55" customFormat="1" ht="5" customHeight="1" thickBot="1" x14ac:dyDescent="0.4">
      <c r="A20" s="52"/>
      <c r="B20" s="53"/>
      <c r="C20" s="52"/>
      <c r="D20" s="52"/>
      <c r="E20" s="52"/>
      <c r="F20" s="52"/>
      <c r="G20" s="52"/>
      <c r="H20" s="52"/>
      <c r="I20" s="94"/>
      <c r="J20" s="95"/>
      <c r="K20" s="53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1:28" x14ac:dyDescent="0.35">
      <c r="A21" s="2"/>
      <c r="B21" s="56" t="s">
        <v>26</v>
      </c>
      <c r="C21" s="57">
        <f>AVERAGE(C19:H19)</f>
        <v>3.5</v>
      </c>
      <c r="D21" s="2"/>
      <c r="E21" s="56" t="s">
        <v>56</v>
      </c>
      <c r="F21" s="57">
        <v>2</v>
      </c>
      <c r="G21" s="2"/>
      <c r="H21" s="87" t="s">
        <v>57</v>
      </c>
      <c r="I21" s="94"/>
      <c r="J21" s="95"/>
      <c r="K21" s="101" t="s">
        <v>26</v>
      </c>
      <c r="L21" s="102"/>
      <c r="M21" s="57">
        <f>AVERAGE(M19:R19)</f>
        <v>3.5</v>
      </c>
      <c r="N21" s="2"/>
      <c r="O21" s="56" t="s">
        <v>56</v>
      </c>
      <c r="P21" s="57">
        <v>5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8" ht="15" thickBot="1" x14ac:dyDescent="0.4">
      <c r="A22" s="2"/>
      <c r="B22" s="48" t="s">
        <v>27</v>
      </c>
      <c r="C22" s="64">
        <f>_xlfn.STDEV.P(C19:H19)</f>
        <v>1.707825127659933</v>
      </c>
      <c r="D22" s="2"/>
      <c r="E22" s="90" t="s">
        <v>58</v>
      </c>
      <c r="F22" s="91">
        <f>SQRT(F21)</f>
        <v>1.4142135623730951</v>
      </c>
      <c r="G22" s="2"/>
      <c r="H22" s="86">
        <f>C22/(SQRT(F21))</f>
        <v>1.2076147288491197</v>
      </c>
      <c r="I22" s="94"/>
      <c r="J22" s="95"/>
      <c r="K22" s="99" t="s">
        <v>59</v>
      </c>
      <c r="L22" s="100"/>
      <c r="M22" s="64">
        <f>_xlfn.STDEV.P(M19:R19)</f>
        <v>1.707825127659933</v>
      </c>
      <c r="N22" s="2"/>
      <c r="O22" s="103" t="s">
        <v>60</v>
      </c>
      <c r="P22" s="86">
        <f>M22/SQRT(P21)</f>
        <v>0.76376261582597327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8" ht="15" thickBot="1" x14ac:dyDescent="0.4">
      <c r="A23" s="2"/>
      <c r="B23" s="2"/>
      <c r="C23" s="2"/>
      <c r="D23" s="2"/>
      <c r="E23" s="2"/>
      <c r="F23" s="2"/>
      <c r="G23" s="2"/>
      <c r="H23" s="2"/>
      <c r="I23" s="94"/>
      <c r="J23" s="9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8" x14ac:dyDescent="0.35">
      <c r="A24" s="2"/>
      <c r="B24" s="60" t="s">
        <v>25</v>
      </c>
      <c r="C24" s="37">
        <f>AVERAGE(1,1)</f>
        <v>1</v>
      </c>
      <c r="D24" s="38">
        <f>AVERAGE(1,2)</f>
        <v>1.5</v>
      </c>
      <c r="E24" s="38">
        <f>AVERAGE(1,3)</f>
        <v>2</v>
      </c>
      <c r="F24" s="38">
        <f>AVERAGE(1,4)</f>
        <v>2.5</v>
      </c>
      <c r="G24" s="38">
        <f>AVERAGE(1,5)</f>
        <v>3</v>
      </c>
      <c r="H24" s="39">
        <f>AVERAGE(1,6)</f>
        <v>3.5</v>
      </c>
      <c r="I24" s="94"/>
      <c r="J24" s="9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8" x14ac:dyDescent="0.35">
      <c r="A25" s="2"/>
      <c r="B25" s="51"/>
      <c r="C25" s="9">
        <f>AVERAGE(2,1)</f>
        <v>1.5</v>
      </c>
      <c r="D25" s="59">
        <f>AVERAGE(2,2)</f>
        <v>2</v>
      </c>
      <c r="E25" s="59">
        <f>AVERAGE(2,3)</f>
        <v>2.5</v>
      </c>
      <c r="F25" s="59">
        <f>AVERAGE(2,4)</f>
        <v>3</v>
      </c>
      <c r="G25" s="59">
        <f>AVERAGE(2,5)</f>
        <v>3.5</v>
      </c>
      <c r="H25" s="40">
        <f>AVERAGE(2,6)</f>
        <v>4</v>
      </c>
      <c r="I25" s="94"/>
      <c r="J25" s="95"/>
      <c r="K25" s="53" t="s">
        <v>62</v>
      </c>
      <c r="L25" s="63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8" ht="15" thickBot="1" x14ac:dyDescent="0.4">
      <c r="A26" s="2"/>
      <c r="B26" s="51"/>
      <c r="C26" s="9">
        <f>AVERAGE(3,1)</f>
        <v>2</v>
      </c>
      <c r="D26" s="59">
        <f>AVERAGE(3,2)</f>
        <v>2.5</v>
      </c>
      <c r="E26" s="59">
        <f>AVERAGE(3,3)</f>
        <v>3</v>
      </c>
      <c r="F26" s="59">
        <f>AVERAGE(3,4)</f>
        <v>3.5</v>
      </c>
      <c r="G26" s="59">
        <f>AVERAGE(3,5)</f>
        <v>4</v>
      </c>
      <c r="H26" s="40">
        <f>AVERAGE(3,6)</f>
        <v>4.5</v>
      </c>
      <c r="I26" s="94"/>
      <c r="J26" s="9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8" x14ac:dyDescent="0.35">
      <c r="A27" s="2"/>
      <c r="B27" s="51"/>
      <c r="C27" s="9">
        <f>AVERAGE(4,1)</f>
        <v>2.5</v>
      </c>
      <c r="D27" s="59">
        <f>AVERAGE(4,2)</f>
        <v>3</v>
      </c>
      <c r="E27" s="59">
        <f>AVERAGE(4,3)</f>
        <v>3.5</v>
      </c>
      <c r="F27" s="59">
        <f>AVERAGE(4,4)</f>
        <v>4</v>
      </c>
      <c r="G27" s="59">
        <f>AVERAGE(4,5)</f>
        <v>4.5</v>
      </c>
      <c r="H27" s="40">
        <f>AVERAGE(4,6)</f>
        <v>5</v>
      </c>
      <c r="I27" s="94"/>
      <c r="J27" s="95"/>
      <c r="K27" s="101" t="s">
        <v>26</v>
      </c>
      <c r="L27" s="102"/>
      <c r="M27" s="57">
        <v>11.25</v>
      </c>
      <c r="N27" s="2"/>
      <c r="O27" s="56" t="s">
        <v>56</v>
      </c>
      <c r="P27" s="57">
        <v>5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8" ht="15" thickBot="1" x14ac:dyDescent="0.4">
      <c r="A28" s="2"/>
      <c r="B28" s="51"/>
      <c r="C28" s="9">
        <f>AVERAGE(5,1)</f>
        <v>3</v>
      </c>
      <c r="D28" s="59">
        <f>AVERAGE(5,2)</f>
        <v>3.5</v>
      </c>
      <c r="E28" s="59">
        <f>AVERAGE(5,3)</f>
        <v>4</v>
      </c>
      <c r="F28" s="59">
        <f>AVERAGE(5,4)</f>
        <v>4.5</v>
      </c>
      <c r="G28" s="59">
        <f>AVERAGE(5,5)</f>
        <v>5</v>
      </c>
      <c r="H28" s="40">
        <f>AVERAGE(5,6)</f>
        <v>5.5</v>
      </c>
      <c r="I28" s="94"/>
      <c r="J28" s="95"/>
      <c r="K28" s="99" t="s">
        <v>59</v>
      </c>
      <c r="L28" s="100"/>
      <c r="M28" s="64">
        <v>3.49</v>
      </c>
      <c r="N28" s="2"/>
      <c r="O28" s="103" t="s">
        <v>60</v>
      </c>
      <c r="P28" s="86">
        <f>M28/SQRT(P27)</f>
        <v>1.5607754482948533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8" ht="15" thickBot="1" x14ac:dyDescent="0.4">
      <c r="A29" s="2"/>
      <c r="B29" s="61"/>
      <c r="C29" s="6">
        <f>AVERAGE(6,1)</f>
        <v>3.5</v>
      </c>
      <c r="D29" s="62">
        <f>AVERAGE(6,2)</f>
        <v>4</v>
      </c>
      <c r="E29" s="62">
        <f>AVERAGE(6,3)</f>
        <v>4.5</v>
      </c>
      <c r="F29" s="62">
        <f>AVERAGE(6,4)</f>
        <v>5</v>
      </c>
      <c r="G29" s="62">
        <f>AVERAGE(6,5)</f>
        <v>5.5</v>
      </c>
      <c r="H29" s="41">
        <f>AVERAGE(6,6)</f>
        <v>6</v>
      </c>
      <c r="I29" s="94"/>
      <c r="J29" s="95"/>
      <c r="K29" s="2"/>
      <c r="L29" s="2"/>
      <c r="M29" s="2"/>
      <c r="N29" s="2"/>
      <c r="O29" s="3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8" s="55" customFormat="1" ht="5" customHeight="1" thickBot="1" x14ac:dyDescent="0.4">
      <c r="A30" s="52"/>
      <c r="B30" s="53"/>
      <c r="C30" s="52"/>
      <c r="D30" s="52"/>
      <c r="E30" s="52"/>
      <c r="F30" s="52"/>
      <c r="G30" s="52"/>
      <c r="H30" s="52"/>
      <c r="I30" s="94"/>
      <c r="J30" s="95"/>
      <c r="K30" s="2"/>
      <c r="L30" s="2"/>
      <c r="M30" s="2"/>
      <c r="N30" s="2"/>
      <c r="O30" s="3"/>
      <c r="P30" s="2"/>
      <c r="Q30" s="2"/>
      <c r="R30" s="2"/>
      <c r="S30" s="2"/>
      <c r="T30" s="52"/>
      <c r="U30" s="52"/>
      <c r="V30" s="52"/>
      <c r="W30" s="52"/>
      <c r="X30" s="52"/>
      <c r="Y30" s="52"/>
      <c r="Z30" s="52"/>
    </row>
    <row r="31" spans="1:28" ht="15" thickBot="1" x14ac:dyDescent="0.4">
      <c r="A31" s="2"/>
      <c r="B31" s="56" t="s">
        <v>28</v>
      </c>
      <c r="C31" s="57">
        <f>AVERAGE(C24:H29)</f>
        <v>3.5</v>
      </c>
      <c r="D31" s="2"/>
      <c r="E31" s="88" t="s">
        <v>32</v>
      </c>
      <c r="F31" s="89">
        <f>C22/C32</f>
        <v>1.4142135623730949</v>
      </c>
      <c r="G31" s="2"/>
      <c r="H31" s="2"/>
      <c r="I31" s="94"/>
      <c r="J31" s="95"/>
      <c r="K31" s="2"/>
      <c r="L31" s="2"/>
      <c r="M31" s="2"/>
      <c r="N31" s="2"/>
      <c r="O31" s="3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8" ht="15" thickBot="1" x14ac:dyDescent="0.4">
      <c r="A32" s="2"/>
      <c r="B32" s="85" t="s">
        <v>31</v>
      </c>
      <c r="C32" s="86">
        <f>_xlfn.STDEV.P(C24:H29)</f>
        <v>1.2076147288491199</v>
      </c>
      <c r="D32" s="2"/>
      <c r="E32" s="2"/>
      <c r="F32" s="2"/>
      <c r="G32" s="2"/>
      <c r="H32" s="2"/>
      <c r="I32" s="94"/>
      <c r="J32" s="95"/>
      <c r="K32" s="2"/>
      <c r="L32" s="2"/>
      <c r="M32" s="2"/>
      <c r="N32" s="2"/>
      <c r="O32" s="3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5">
      <c r="A33" s="2"/>
      <c r="B33" s="2"/>
      <c r="C33" s="2"/>
      <c r="D33" s="2"/>
      <c r="E33" s="2"/>
      <c r="F33" s="2"/>
      <c r="G33" s="2"/>
      <c r="H33" s="2"/>
      <c r="I33" s="94"/>
      <c r="J33" s="95"/>
      <c r="K33" s="2"/>
      <c r="L33" s="2"/>
      <c r="M33" s="2"/>
      <c r="N33" s="2"/>
      <c r="O33" s="3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5">
      <c r="A34" s="2"/>
      <c r="B34" s="2"/>
      <c r="C34" s="2"/>
      <c r="D34" s="2"/>
      <c r="E34" s="2"/>
      <c r="F34" s="2"/>
      <c r="G34" s="2"/>
      <c r="H34" s="2"/>
      <c r="I34" s="94"/>
      <c r="J34" s="95"/>
      <c r="K34" s="2"/>
      <c r="L34" s="2"/>
      <c r="M34" s="2"/>
      <c r="N34" s="2"/>
      <c r="O34" s="3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5">
      <c r="A35" s="2"/>
      <c r="B35" s="2"/>
      <c r="C35" s="2"/>
      <c r="D35" s="2"/>
      <c r="E35" s="2"/>
      <c r="F35" s="2"/>
      <c r="G35" s="2"/>
      <c r="H35" s="2"/>
      <c r="I35" s="94"/>
      <c r="J35" s="95"/>
      <c r="K35" s="2"/>
      <c r="L35" s="2"/>
      <c r="M35" s="2"/>
      <c r="N35" s="2"/>
      <c r="O35" s="3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3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3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Q41" s="2"/>
      <c r="R41" s="2"/>
      <c r="S41" s="2"/>
      <c r="T41" s="2"/>
      <c r="U41" s="2"/>
      <c r="V41" s="2"/>
      <c r="W41" s="2"/>
      <c r="X41" s="2"/>
      <c r="Y41" s="2"/>
      <c r="Z41" s="2"/>
    </row>
  </sheetData>
  <mergeCells count="5">
    <mergeCell ref="K27:L27"/>
    <mergeCell ref="K28:L28"/>
    <mergeCell ref="K19:L19"/>
    <mergeCell ref="K22:L22"/>
    <mergeCell ref="K21:L21"/>
  </mergeCells>
  <pageMargins left="0.7" right="0.7" top="0.75" bottom="0.75" header="0.3" footer="0.3"/>
  <pageSetup paperSize="9" orientation="portrait" r:id="rId1"/>
  <ignoredErrors>
    <ignoredError sqref="C27:F27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5953-9C07-4172-884C-09E562EED61A}">
  <dimension ref="A1:X1053"/>
  <sheetViews>
    <sheetView workbookViewId="0"/>
  </sheetViews>
  <sheetFormatPr defaultRowHeight="14.5" x14ac:dyDescent="0.35"/>
  <cols>
    <col min="1" max="1" width="2.7265625" customWidth="1"/>
    <col min="2" max="2" width="8.7265625" customWidth="1"/>
    <col min="3" max="3" width="13.36328125" style="145" customWidth="1"/>
    <col min="4" max="5" width="2.7265625" customWidth="1"/>
    <col min="6" max="6" width="26.36328125" customWidth="1"/>
    <col min="7" max="7" width="9" style="1" customWidth="1"/>
    <col min="8" max="10" width="2.7265625" customWidth="1"/>
    <col min="11" max="11" width="26.36328125" customWidth="1"/>
    <col min="12" max="12" width="9" customWidth="1"/>
    <col min="16" max="16" width="2.7265625" customWidth="1"/>
    <col min="18" max="18" width="11.81640625" bestFit="1" customWidth="1"/>
    <col min="19" max="19" width="2.7265625" customWidth="1"/>
  </cols>
  <sheetData>
    <row r="1" spans="1:24" ht="15" thickBot="1" x14ac:dyDescent="0.4">
      <c r="A1" s="2"/>
      <c r="B1" s="2"/>
      <c r="C1" s="139"/>
      <c r="D1" s="2"/>
      <c r="E1" s="2"/>
      <c r="F1" s="2"/>
      <c r="G1" s="3"/>
      <c r="H1" s="2"/>
      <c r="I1" s="2"/>
      <c r="J1" s="2"/>
      <c r="K1" s="2"/>
      <c r="L1" s="2"/>
      <c r="M1" s="2"/>
      <c r="N1" s="94"/>
      <c r="O1" s="95"/>
      <c r="P1" s="52"/>
      <c r="Q1" s="2"/>
      <c r="R1" s="2"/>
      <c r="S1" s="2"/>
      <c r="T1" s="2"/>
      <c r="U1" s="2"/>
      <c r="V1" s="2"/>
      <c r="W1" s="2"/>
      <c r="X1" s="2"/>
    </row>
    <row r="2" spans="1:24" ht="15" customHeight="1" thickTop="1" x14ac:dyDescent="0.35">
      <c r="A2" s="2"/>
      <c r="B2" s="104" t="s">
        <v>63</v>
      </c>
      <c r="C2" s="140" t="s">
        <v>264</v>
      </c>
      <c r="D2" s="105"/>
      <c r="E2" s="106"/>
      <c r="F2" s="107"/>
      <c r="G2" s="108"/>
      <c r="H2" s="109"/>
      <c r="I2" s="2"/>
      <c r="J2" s="2"/>
      <c r="K2" s="2"/>
      <c r="L2" s="2"/>
      <c r="M2" s="2"/>
      <c r="N2" s="94"/>
      <c r="O2" s="95"/>
      <c r="P2" s="151"/>
      <c r="Q2" s="107"/>
      <c r="R2" s="107"/>
      <c r="S2" s="109"/>
      <c r="T2" s="2"/>
      <c r="U2" s="2"/>
      <c r="V2" s="2"/>
      <c r="W2" s="2"/>
      <c r="X2" s="2"/>
    </row>
    <row r="3" spans="1:24" ht="15" thickBot="1" x14ac:dyDescent="0.4">
      <c r="A3" s="2"/>
      <c r="B3" s="110"/>
      <c r="C3" s="141"/>
      <c r="D3" s="105"/>
      <c r="E3" s="111"/>
      <c r="F3" s="112" t="s">
        <v>1113</v>
      </c>
      <c r="G3" s="54"/>
      <c r="H3" s="113"/>
      <c r="I3" s="2"/>
      <c r="J3" s="2"/>
      <c r="K3" s="2"/>
      <c r="L3" s="2"/>
      <c r="M3" s="2"/>
      <c r="N3" s="94"/>
      <c r="O3" s="95"/>
      <c r="P3" s="114"/>
      <c r="Q3" s="53" t="s">
        <v>1120</v>
      </c>
      <c r="R3" s="52"/>
      <c r="S3" s="113"/>
      <c r="T3" s="2"/>
      <c r="U3" s="2"/>
      <c r="V3" s="2"/>
      <c r="W3" s="2"/>
      <c r="X3" s="2"/>
    </row>
    <row r="4" spans="1:24" ht="15" thickBot="1" x14ac:dyDescent="0.4">
      <c r="A4" s="2"/>
      <c r="B4" s="84" t="s">
        <v>64</v>
      </c>
      <c r="C4" s="142">
        <v>25.10417915</v>
      </c>
      <c r="D4" s="2"/>
      <c r="E4" s="114"/>
      <c r="F4" s="52"/>
      <c r="G4" s="54"/>
      <c r="H4" s="113"/>
      <c r="I4" s="2"/>
      <c r="J4" s="2"/>
      <c r="K4" s="2"/>
      <c r="L4" s="2"/>
      <c r="M4" s="2"/>
      <c r="N4" s="94"/>
      <c r="O4" s="95"/>
      <c r="P4" s="114"/>
      <c r="Q4" s="52"/>
      <c r="R4" s="52"/>
      <c r="S4" s="113"/>
      <c r="T4" s="2"/>
      <c r="U4" s="2"/>
      <c r="V4" s="2"/>
      <c r="W4" s="2"/>
      <c r="X4" s="2"/>
    </row>
    <row r="5" spans="1:24" ht="15" thickBot="1" x14ac:dyDescent="0.4">
      <c r="A5" s="2"/>
      <c r="B5" s="82" t="s">
        <v>65</v>
      </c>
      <c r="C5" s="143">
        <v>60.908747099999999</v>
      </c>
      <c r="D5" s="2"/>
      <c r="E5" s="114"/>
      <c r="F5" s="115" t="s">
        <v>26</v>
      </c>
      <c r="G5" s="54"/>
      <c r="H5" s="113"/>
      <c r="I5" s="2"/>
      <c r="J5" s="2"/>
      <c r="K5" s="2"/>
      <c r="L5" s="2"/>
      <c r="M5" s="2"/>
      <c r="N5" s="94"/>
      <c r="O5" s="95"/>
      <c r="P5" s="114"/>
      <c r="Q5" s="53" t="s">
        <v>1121</v>
      </c>
      <c r="R5" s="52"/>
      <c r="S5" s="113"/>
      <c r="T5" s="2"/>
      <c r="U5" s="2"/>
      <c r="V5" s="2"/>
      <c r="W5" s="2"/>
      <c r="X5" s="2"/>
    </row>
    <row r="6" spans="1:24" ht="15" thickBot="1" x14ac:dyDescent="0.4">
      <c r="A6" s="2"/>
      <c r="B6" s="82" t="s">
        <v>66</v>
      </c>
      <c r="C6" s="143">
        <v>23.222237679999999</v>
      </c>
      <c r="D6" s="2"/>
      <c r="E6" s="114"/>
      <c r="F6" s="116">
        <f>AVERAGE(C4:C1051)</f>
        <v>37.719054832538156</v>
      </c>
      <c r="G6" s="54"/>
      <c r="H6" s="113"/>
      <c r="I6" s="2"/>
      <c r="J6" s="2"/>
      <c r="K6" s="2"/>
      <c r="L6" s="2"/>
      <c r="M6" s="2"/>
      <c r="N6" s="94"/>
      <c r="O6" s="95"/>
      <c r="P6" s="114"/>
      <c r="Q6" s="46" t="s">
        <v>68</v>
      </c>
      <c r="R6" s="43">
        <f>VLOOKUP(Q6,B:C,2,FALSE)</f>
        <v>22.629690249999999</v>
      </c>
      <c r="S6" s="113"/>
      <c r="T6" s="2"/>
      <c r="U6" s="2"/>
      <c r="V6" s="2"/>
      <c r="W6" s="2"/>
      <c r="X6" s="2"/>
    </row>
    <row r="7" spans="1:24" ht="15" thickBot="1" x14ac:dyDescent="0.4">
      <c r="A7" s="2"/>
      <c r="B7" s="82" t="s">
        <v>67</v>
      </c>
      <c r="C7" s="143">
        <v>51.553491180000002</v>
      </c>
      <c r="D7" s="2"/>
      <c r="E7" s="114"/>
      <c r="F7" s="52"/>
      <c r="G7" s="54"/>
      <c r="H7" s="113"/>
      <c r="I7" s="2"/>
      <c r="J7" s="2"/>
      <c r="K7" s="2"/>
      <c r="L7" s="2"/>
      <c r="M7" s="2"/>
      <c r="N7" s="94"/>
      <c r="O7" s="95"/>
      <c r="P7" s="114"/>
      <c r="Q7" s="52"/>
      <c r="R7" s="52"/>
      <c r="S7" s="113"/>
      <c r="T7" s="2"/>
      <c r="U7" s="2"/>
      <c r="V7" s="2"/>
      <c r="W7" s="2"/>
      <c r="X7" s="2"/>
    </row>
    <row r="8" spans="1:24" ht="15" thickBot="1" x14ac:dyDescent="0.4">
      <c r="A8" s="2"/>
      <c r="B8" s="82" t="s">
        <v>68</v>
      </c>
      <c r="C8" s="143">
        <v>22.629690249999999</v>
      </c>
      <c r="D8" s="2"/>
      <c r="E8" s="114"/>
      <c r="F8" s="117" t="s">
        <v>27</v>
      </c>
      <c r="G8" s="54"/>
      <c r="H8" s="113"/>
      <c r="I8" s="2"/>
      <c r="J8" s="2"/>
      <c r="K8" s="2"/>
      <c r="L8" s="2"/>
      <c r="M8" s="2"/>
      <c r="N8" s="94"/>
      <c r="O8" s="95"/>
      <c r="P8" s="114"/>
      <c r="Q8" s="53" t="s">
        <v>1122</v>
      </c>
      <c r="R8" s="52"/>
      <c r="S8" s="113"/>
      <c r="T8" s="2"/>
      <c r="U8" s="2"/>
      <c r="V8" s="2"/>
      <c r="W8" s="2"/>
      <c r="X8" s="2"/>
    </row>
    <row r="9" spans="1:24" ht="15" thickBot="1" x14ac:dyDescent="0.4">
      <c r="A9" s="2"/>
      <c r="B9" s="82" t="s">
        <v>69</v>
      </c>
      <c r="C9" s="143">
        <v>53.338099130000003</v>
      </c>
      <c r="D9" s="2"/>
      <c r="E9" s="114"/>
      <c r="F9" s="118">
        <f>_xlfn.STDEV.P(C4:C1051)</f>
        <v>16.03665842171533</v>
      </c>
      <c r="G9" s="54"/>
      <c r="H9" s="113"/>
      <c r="I9" s="2"/>
      <c r="J9" s="2"/>
      <c r="K9" s="2"/>
      <c r="L9" s="2"/>
      <c r="M9" s="2"/>
      <c r="N9" s="94"/>
      <c r="O9" s="95"/>
      <c r="P9" s="114"/>
      <c r="Q9" s="37" t="s">
        <v>285</v>
      </c>
      <c r="R9" s="39">
        <f>VLOOKUP(Q9,B:C,2,FALSE)</f>
        <v>43.182995679999998</v>
      </c>
      <c r="S9" s="113"/>
      <c r="T9" s="2"/>
      <c r="U9" s="2"/>
      <c r="V9" s="2"/>
      <c r="W9" s="2"/>
      <c r="X9" s="2"/>
    </row>
    <row r="10" spans="1:24" ht="15" thickBot="1" x14ac:dyDescent="0.4">
      <c r="A10" s="2"/>
      <c r="B10" s="82" t="s">
        <v>70</v>
      </c>
      <c r="C10" s="143">
        <v>22.36088208</v>
      </c>
      <c r="D10" s="2"/>
      <c r="E10" s="119"/>
      <c r="F10" s="120"/>
      <c r="G10" s="121"/>
      <c r="H10" s="122"/>
      <c r="I10" s="2"/>
      <c r="J10" s="2"/>
      <c r="K10" s="2"/>
      <c r="L10" s="2"/>
      <c r="M10" s="2"/>
      <c r="N10" s="94"/>
      <c r="O10" s="95"/>
      <c r="P10" s="114"/>
      <c r="Q10" s="9" t="s">
        <v>531</v>
      </c>
      <c r="R10" s="40">
        <f t="shared" ref="R10:R13" si="0">VLOOKUP(Q10,B:C,2,FALSE)</f>
        <v>48.208577419999997</v>
      </c>
      <c r="S10" s="113"/>
      <c r="T10" s="2"/>
      <c r="U10" s="2"/>
      <c r="V10" s="2"/>
      <c r="W10" s="2"/>
      <c r="X10" s="2"/>
    </row>
    <row r="11" spans="1:24" ht="15.5" thickTop="1" thickBot="1" x14ac:dyDescent="0.4">
      <c r="A11" s="2"/>
      <c r="B11" s="82" t="s">
        <v>71</v>
      </c>
      <c r="C11" s="143">
        <v>26.515078119999998</v>
      </c>
      <c r="D11" s="2"/>
      <c r="E11" s="2"/>
      <c r="F11" s="2"/>
      <c r="G11" s="3"/>
      <c r="H11" s="2"/>
      <c r="I11" s="2"/>
      <c r="J11" s="2"/>
      <c r="K11" s="2"/>
      <c r="L11" s="3"/>
      <c r="M11" s="2"/>
      <c r="N11" s="94"/>
      <c r="O11" s="95"/>
      <c r="P11" s="114"/>
      <c r="Q11" s="9" t="s">
        <v>954</v>
      </c>
      <c r="R11" s="40">
        <f t="shared" si="0"/>
        <v>14.198027</v>
      </c>
      <c r="S11" s="113"/>
      <c r="T11" s="2"/>
      <c r="U11" s="2"/>
      <c r="V11" s="2"/>
      <c r="W11" s="2"/>
      <c r="X11" s="2"/>
    </row>
    <row r="12" spans="1:24" ht="15" thickTop="1" x14ac:dyDescent="0.35">
      <c r="A12" s="2"/>
      <c r="B12" s="82" t="s">
        <v>72</v>
      </c>
      <c r="C12" s="143">
        <v>52.737316229999998</v>
      </c>
      <c r="D12" s="2"/>
      <c r="E12" s="106"/>
      <c r="F12" s="107"/>
      <c r="G12" s="108"/>
      <c r="H12" s="109"/>
      <c r="I12" s="2"/>
      <c r="J12" s="106"/>
      <c r="K12" s="107"/>
      <c r="L12" s="108"/>
      <c r="M12" s="109"/>
      <c r="N12" s="94"/>
      <c r="O12" s="95"/>
      <c r="P12" s="114"/>
      <c r="Q12" s="9" t="s">
        <v>742</v>
      </c>
      <c r="R12" s="40">
        <f t="shared" si="0"/>
        <v>33.963363459999997</v>
      </c>
      <c r="S12" s="113"/>
      <c r="T12" s="2"/>
      <c r="U12" s="2"/>
      <c r="V12" s="2"/>
      <c r="W12" s="2"/>
      <c r="X12" s="2"/>
    </row>
    <row r="13" spans="1:24" ht="15" thickBot="1" x14ac:dyDescent="0.4">
      <c r="A13" s="2"/>
      <c r="B13" s="82" t="s">
        <v>73</v>
      </c>
      <c r="C13" s="143">
        <v>40.235151569999999</v>
      </c>
      <c r="D13" s="2"/>
      <c r="E13" s="111"/>
      <c r="F13" s="112" t="s">
        <v>1114</v>
      </c>
      <c r="G13" s="54"/>
      <c r="H13" s="113"/>
      <c r="I13" s="2"/>
      <c r="J13" s="111"/>
      <c r="K13" s="112" t="s">
        <v>1119</v>
      </c>
      <c r="L13" s="54"/>
      <c r="M13" s="113"/>
      <c r="N13" s="94"/>
      <c r="O13" s="95"/>
      <c r="P13" s="114"/>
      <c r="Q13" s="70" t="s">
        <v>175</v>
      </c>
      <c r="R13" s="146">
        <f t="shared" si="0"/>
        <v>43.202665760000002</v>
      </c>
      <c r="S13" s="113"/>
      <c r="T13" s="2"/>
      <c r="U13" s="2"/>
      <c r="V13" s="2"/>
      <c r="W13" s="2"/>
      <c r="X13" s="2"/>
    </row>
    <row r="14" spans="1:24" ht="15" thickBot="1" x14ac:dyDescent="0.4">
      <c r="A14" s="2"/>
      <c r="B14" s="82" t="s">
        <v>74</v>
      </c>
      <c r="C14" s="143">
        <v>40.782193630000002</v>
      </c>
      <c r="D14" s="2"/>
      <c r="E14" s="114"/>
      <c r="F14" s="52"/>
      <c r="G14" s="54"/>
      <c r="H14" s="113"/>
      <c r="I14" s="2"/>
      <c r="J14" s="114"/>
      <c r="K14" s="52"/>
      <c r="L14" s="54"/>
      <c r="M14" s="113"/>
      <c r="N14" s="94"/>
      <c r="O14" s="95"/>
      <c r="P14" s="114"/>
      <c r="Q14" s="147" t="s">
        <v>23</v>
      </c>
      <c r="R14" s="148">
        <f>AVERAGE(R9:R13)</f>
        <v>36.551125863999992</v>
      </c>
      <c r="S14" s="113"/>
      <c r="T14" s="2"/>
      <c r="U14" s="2"/>
      <c r="V14" s="2"/>
      <c r="W14" s="2"/>
      <c r="X14" s="2"/>
    </row>
    <row r="15" spans="1:24" x14ac:dyDescent="0.35">
      <c r="A15" s="2"/>
      <c r="B15" s="82" t="s">
        <v>75</v>
      </c>
      <c r="C15" s="143">
        <v>23.438752260000001</v>
      </c>
      <c r="D15" s="2"/>
      <c r="E15" s="114"/>
      <c r="F15" s="56" t="s">
        <v>56</v>
      </c>
      <c r="G15" s="57">
        <v>35</v>
      </c>
      <c r="H15" s="113"/>
      <c r="I15" s="2"/>
      <c r="J15" s="114"/>
      <c r="K15" s="56" t="s">
        <v>56</v>
      </c>
      <c r="L15" s="57">
        <v>250</v>
      </c>
      <c r="M15" s="113"/>
      <c r="N15" s="94"/>
      <c r="O15" s="95"/>
      <c r="P15" s="114"/>
      <c r="Q15" s="52"/>
      <c r="R15" s="52"/>
      <c r="S15" s="113"/>
      <c r="T15" s="2"/>
      <c r="U15" s="2"/>
      <c r="V15" s="2"/>
      <c r="W15" s="2"/>
      <c r="X15" s="2"/>
    </row>
    <row r="16" spans="1:24" ht="15" thickBot="1" x14ac:dyDescent="0.4">
      <c r="A16" s="2"/>
      <c r="B16" s="82" t="s">
        <v>76</v>
      </c>
      <c r="C16" s="143">
        <v>13.85616705</v>
      </c>
      <c r="D16" s="2"/>
      <c r="E16" s="114"/>
      <c r="F16" s="103" t="s">
        <v>60</v>
      </c>
      <c r="G16" s="86">
        <f>F9/SQRT(G15)</f>
        <v>2.7106900193481218</v>
      </c>
      <c r="H16" s="113"/>
      <c r="I16" s="2"/>
      <c r="J16" s="114"/>
      <c r="K16" s="103" t="s">
        <v>60</v>
      </c>
      <c r="L16" s="86">
        <f>F9/SQRT(L15)</f>
        <v>1.0142473334148299</v>
      </c>
      <c r="M16" s="113"/>
      <c r="N16" s="94"/>
      <c r="O16" s="95"/>
      <c r="P16" s="114"/>
      <c r="Q16" s="53" t="s">
        <v>1123</v>
      </c>
      <c r="R16" s="52"/>
      <c r="S16" s="113"/>
      <c r="T16" s="2"/>
      <c r="U16" s="2"/>
      <c r="V16" s="2"/>
      <c r="W16" s="2"/>
      <c r="X16" s="2"/>
    </row>
    <row r="17" spans="1:24" ht="15" thickBot="1" x14ac:dyDescent="0.4">
      <c r="A17" s="2"/>
      <c r="B17" s="82" t="s">
        <v>77</v>
      </c>
      <c r="C17" s="143">
        <v>36.867700069999998</v>
      </c>
      <c r="D17" s="2"/>
      <c r="E17" s="119"/>
      <c r="F17" s="120"/>
      <c r="G17" s="121"/>
      <c r="H17" s="122"/>
      <c r="I17" s="2"/>
      <c r="J17" s="119"/>
      <c r="K17" s="120"/>
      <c r="L17" s="121"/>
      <c r="M17" s="122"/>
      <c r="N17" s="94"/>
      <c r="O17" s="95"/>
      <c r="P17" s="114"/>
      <c r="Q17" s="37" t="s">
        <v>898</v>
      </c>
      <c r="R17" s="39">
        <f>VLOOKUP(Q17,B:C,2,FALSE)</f>
        <v>36.702474170000002</v>
      </c>
      <c r="S17" s="113"/>
      <c r="T17" s="2"/>
      <c r="U17" s="2"/>
      <c r="V17" s="2"/>
      <c r="W17" s="2"/>
      <c r="X17" s="2"/>
    </row>
    <row r="18" spans="1:24" ht="15.5" thickTop="1" thickBot="1" x14ac:dyDescent="0.4">
      <c r="A18" s="2"/>
      <c r="B18" s="82" t="s">
        <v>78</v>
      </c>
      <c r="C18" s="143">
        <v>36.818441360000001</v>
      </c>
      <c r="D18" s="2"/>
      <c r="E18" s="123"/>
      <c r="F18" s="2"/>
      <c r="G18" s="3"/>
      <c r="H18" s="105"/>
      <c r="I18" s="2"/>
      <c r="J18" s="123"/>
      <c r="K18" s="2"/>
      <c r="L18" s="3"/>
      <c r="M18" s="105"/>
      <c r="N18" s="94"/>
      <c r="O18" s="95"/>
      <c r="P18" s="114"/>
      <c r="Q18" s="9" t="s">
        <v>761</v>
      </c>
      <c r="R18" s="40">
        <f>VLOOKUP(Q18,B:C,2,FALSE)</f>
        <v>41.986686290000002</v>
      </c>
      <c r="S18" s="113"/>
      <c r="T18" s="2"/>
      <c r="U18" s="2"/>
      <c r="V18" s="2"/>
      <c r="W18" s="2"/>
      <c r="X18" s="2"/>
    </row>
    <row r="19" spans="1:24" ht="15" thickTop="1" x14ac:dyDescent="0.35">
      <c r="A19" s="2"/>
      <c r="B19" s="82" t="s">
        <v>79</v>
      </c>
      <c r="C19" s="143">
        <v>36.675779589999998</v>
      </c>
      <c r="D19" s="2"/>
      <c r="E19" s="106"/>
      <c r="F19" s="107"/>
      <c r="G19" s="108"/>
      <c r="H19" s="109"/>
      <c r="I19" s="2"/>
      <c r="J19" s="106"/>
      <c r="K19" s="107"/>
      <c r="L19" s="108"/>
      <c r="M19" s="109"/>
      <c r="N19" s="94"/>
      <c r="O19" s="95"/>
      <c r="P19" s="114"/>
      <c r="Q19" s="9" t="s">
        <v>446</v>
      </c>
      <c r="R19" s="40">
        <f>VLOOKUP(Q19,B:C,2,FALSE)</f>
        <v>11.858989960000001</v>
      </c>
      <c r="S19" s="113"/>
      <c r="T19" s="2"/>
      <c r="U19" s="2"/>
      <c r="V19" s="2"/>
      <c r="W19" s="2"/>
      <c r="X19" s="2"/>
    </row>
    <row r="20" spans="1:24" x14ac:dyDescent="0.35">
      <c r="A20" s="2"/>
      <c r="B20" s="82" t="s">
        <v>80</v>
      </c>
      <c r="C20" s="143">
        <v>15.38377623</v>
      </c>
      <c r="D20" s="2"/>
      <c r="E20" s="111"/>
      <c r="F20" s="112" t="s">
        <v>1118</v>
      </c>
      <c r="G20" s="54"/>
      <c r="H20" s="113"/>
      <c r="I20" s="2"/>
      <c r="J20" s="111"/>
      <c r="K20" s="112" t="s">
        <v>1118</v>
      </c>
      <c r="L20" s="54"/>
      <c r="M20" s="113"/>
      <c r="N20" s="94"/>
      <c r="O20" s="95"/>
      <c r="P20" s="114"/>
      <c r="Q20" s="9" t="s">
        <v>910</v>
      </c>
      <c r="R20" s="40">
        <f>VLOOKUP(Q20,B:C,2,FALSE)</f>
        <v>45.939447639999997</v>
      </c>
      <c r="S20" s="113"/>
      <c r="T20" s="2"/>
      <c r="U20" s="2"/>
      <c r="V20" s="2"/>
      <c r="W20" s="2"/>
      <c r="X20" s="2"/>
    </row>
    <row r="21" spans="1:24" ht="15" thickBot="1" x14ac:dyDescent="0.4">
      <c r="A21" s="2"/>
      <c r="B21" s="82" t="s">
        <v>81</v>
      </c>
      <c r="C21" s="143">
        <v>13.58380148</v>
      </c>
      <c r="D21" s="2"/>
      <c r="E21" s="114"/>
      <c r="F21" s="52"/>
      <c r="G21" s="54"/>
      <c r="H21" s="113"/>
      <c r="I21" s="2"/>
      <c r="J21" s="114"/>
      <c r="K21" s="52"/>
      <c r="L21" s="54"/>
      <c r="M21" s="113"/>
      <c r="N21" s="94"/>
      <c r="O21" s="95"/>
      <c r="P21" s="114"/>
      <c r="Q21" s="9" t="s">
        <v>477</v>
      </c>
      <c r="R21" s="40">
        <f>VLOOKUP(Q21,B:C,2,FALSE)</f>
        <v>19.178505990000001</v>
      </c>
      <c r="S21" s="113"/>
      <c r="T21" s="2"/>
      <c r="U21" s="2"/>
      <c r="V21" s="2"/>
      <c r="W21" s="2"/>
      <c r="X21" s="2"/>
    </row>
    <row r="22" spans="1:24" x14ac:dyDescent="0.35">
      <c r="A22" s="2"/>
      <c r="B22" s="82" t="s">
        <v>82</v>
      </c>
      <c r="C22" s="143">
        <v>22.789471549999998</v>
      </c>
      <c r="D22" s="2"/>
      <c r="E22" s="114"/>
      <c r="F22" s="128" t="s">
        <v>264</v>
      </c>
      <c r="G22" s="98">
        <v>40</v>
      </c>
      <c r="H22" s="113"/>
      <c r="I22" s="2"/>
      <c r="J22" s="114"/>
      <c r="K22" s="128" t="s">
        <v>264</v>
      </c>
      <c r="L22" s="98">
        <v>40</v>
      </c>
      <c r="M22" s="113"/>
      <c r="N22" s="94"/>
      <c r="O22" s="95"/>
      <c r="P22" s="114"/>
      <c r="Q22" s="9" t="s">
        <v>93</v>
      </c>
      <c r="R22" s="40">
        <f>VLOOKUP(Q22,B:C,2,FALSE)</f>
        <v>13.244251520000001</v>
      </c>
      <c r="S22" s="113"/>
      <c r="T22" s="2"/>
      <c r="U22" s="2"/>
      <c r="V22" s="2"/>
      <c r="W22" s="2"/>
      <c r="X22" s="2"/>
    </row>
    <row r="23" spans="1:24" x14ac:dyDescent="0.35">
      <c r="A23" s="2"/>
      <c r="B23" s="82" t="s">
        <v>83</v>
      </c>
      <c r="C23" s="143">
        <v>55.327803019999998</v>
      </c>
      <c r="D23" s="2"/>
      <c r="E23" s="114"/>
      <c r="F23" s="133" t="s">
        <v>1115</v>
      </c>
      <c r="G23" s="132">
        <f>(G22-F6)/G16</f>
        <v>0.84146293053839316</v>
      </c>
      <c r="H23" s="113"/>
      <c r="I23" s="2"/>
      <c r="J23" s="114"/>
      <c r="K23" s="133" t="s">
        <v>1115</v>
      </c>
      <c r="L23" s="132">
        <f>(L22-F6)/L16</f>
        <v>2.2489042783895905</v>
      </c>
      <c r="M23" s="113"/>
      <c r="N23" s="94"/>
      <c r="O23" s="95"/>
      <c r="P23" s="114"/>
      <c r="Q23" s="9" t="s">
        <v>972</v>
      </c>
      <c r="R23" s="40">
        <f>VLOOKUP(Q23,B:C,2,FALSE)</f>
        <v>52.649278770000002</v>
      </c>
      <c r="S23" s="113"/>
      <c r="T23" s="2"/>
      <c r="U23" s="2"/>
      <c r="V23" s="2"/>
      <c r="W23" s="2"/>
      <c r="X23" s="2"/>
    </row>
    <row r="24" spans="1:24" x14ac:dyDescent="0.35">
      <c r="A24" s="2"/>
      <c r="B24" s="82" t="s">
        <v>84</v>
      </c>
      <c r="C24" s="143">
        <v>13.095080490000001</v>
      </c>
      <c r="D24" s="2"/>
      <c r="E24" s="114"/>
      <c r="F24" s="130" t="s">
        <v>1116</v>
      </c>
      <c r="G24" s="129">
        <f>NORMSDIST(G23)</f>
        <v>0.7999556782261783</v>
      </c>
      <c r="H24" s="113"/>
      <c r="I24" s="2"/>
      <c r="J24" s="114"/>
      <c r="K24" s="130" t="s">
        <v>1116</v>
      </c>
      <c r="L24" s="129">
        <f>NORMSDIST(L23)</f>
        <v>0.98774070662408897</v>
      </c>
      <c r="M24" s="113"/>
      <c r="N24" s="94"/>
      <c r="O24" s="95"/>
      <c r="P24" s="114"/>
      <c r="Q24" s="9" t="s">
        <v>556</v>
      </c>
      <c r="R24" s="40">
        <f>VLOOKUP(Q24,B:C,2,FALSE)</f>
        <v>46.177058610000003</v>
      </c>
      <c r="S24" s="113"/>
      <c r="T24" s="2"/>
      <c r="U24" s="2"/>
      <c r="V24" s="2"/>
      <c r="W24" s="2"/>
      <c r="X24" s="2"/>
    </row>
    <row r="25" spans="1:24" ht="15" thickBot="1" x14ac:dyDescent="0.4">
      <c r="A25" s="2"/>
      <c r="B25" s="82" t="s">
        <v>85</v>
      </c>
      <c r="C25" s="143">
        <v>49.90297065</v>
      </c>
      <c r="D25" s="2"/>
      <c r="E25" s="114"/>
      <c r="F25" s="134" t="s">
        <v>1117</v>
      </c>
      <c r="G25" s="131">
        <f>1-G24</f>
        <v>0.2000443217738217</v>
      </c>
      <c r="H25" s="113"/>
      <c r="I25" s="2"/>
      <c r="J25" s="114"/>
      <c r="K25" s="134" t="s">
        <v>1117</v>
      </c>
      <c r="L25" s="131">
        <f>1-L24</f>
        <v>1.2259293375911029E-2</v>
      </c>
      <c r="M25" s="113"/>
      <c r="N25" s="94"/>
      <c r="O25" s="95"/>
      <c r="P25" s="114"/>
      <c r="Q25" s="9" t="s">
        <v>1105</v>
      </c>
      <c r="R25" s="40">
        <f>VLOOKUP(Q25,B:C,2,FALSE)</f>
        <v>23.813359869999999</v>
      </c>
      <c r="S25" s="113"/>
      <c r="T25" s="2"/>
      <c r="U25" s="2"/>
      <c r="V25" s="2"/>
      <c r="W25" s="2"/>
      <c r="X25" s="2"/>
    </row>
    <row r="26" spans="1:24" ht="15" thickBot="1" x14ac:dyDescent="0.4">
      <c r="A26" s="2"/>
      <c r="B26" s="82" t="s">
        <v>86</v>
      </c>
      <c r="C26" s="143">
        <v>45.230710770000002</v>
      </c>
      <c r="D26" s="2"/>
      <c r="E26" s="119"/>
      <c r="F26" s="120"/>
      <c r="G26" s="121"/>
      <c r="H26" s="122"/>
      <c r="I26" s="2"/>
      <c r="J26" s="119"/>
      <c r="K26" s="120"/>
      <c r="L26" s="121"/>
      <c r="M26" s="122"/>
      <c r="N26" s="94"/>
      <c r="O26" s="95"/>
      <c r="P26" s="114"/>
      <c r="Q26" s="70" t="s">
        <v>303</v>
      </c>
      <c r="R26" s="146">
        <f>VLOOKUP(Q26,B:C,2,FALSE)</f>
        <v>23.80680018</v>
      </c>
      <c r="S26" s="113"/>
      <c r="T26" s="2"/>
      <c r="U26" s="2"/>
      <c r="V26" s="2"/>
      <c r="W26" s="2"/>
      <c r="X26" s="2"/>
    </row>
    <row r="27" spans="1:24" ht="15.5" thickTop="1" thickBot="1" x14ac:dyDescent="0.4">
      <c r="A27" s="2"/>
      <c r="B27" s="82" t="s">
        <v>87</v>
      </c>
      <c r="C27" s="143">
        <v>70.697583440000002</v>
      </c>
      <c r="D27" s="2"/>
      <c r="E27" s="2"/>
      <c r="F27" s="2"/>
      <c r="G27" s="3"/>
      <c r="H27" s="2"/>
      <c r="I27" s="2"/>
      <c r="J27" s="2"/>
      <c r="K27" s="2"/>
      <c r="L27" s="2"/>
      <c r="M27" s="2"/>
      <c r="N27" s="94"/>
      <c r="O27" s="95"/>
      <c r="P27" s="114"/>
      <c r="Q27" s="147" t="s">
        <v>23</v>
      </c>
      <c r="R27" s="148">
        <f>AVERAGE(R17:R26)</f>
        <v>31.535685300000001</v>
      </c>
      <c r="S27" s="113"/>
      <c r="T27" s="2"/>
      <c r="U27" s="2"/>
      <c r="V27" s="2"/>
      <c r="W27" s="2"/>
      <c r="X27" s="2"/>
    </row>
    <row r="28" spans="1:24" ht="15" thickBot="1" x14ac:dyDescent="0.4">
      <c r="A28" s="2"/>
      <c r="B28" s="82" t="s">
        <v>88</v>
      </c>
      <c r="C28" s="143">
        <v>14.411889800000001</v>
      </c>
      <c r="D28" s="2"/>
      <c r="E28" s="2"/>
      <c r="F28" s="2"/>
      <c r="G28" s="3"/>
      <c r="H28" s="2"/>
      <c r="I28" s="2"/>
      <c r="J28" s="2"/>
      <c r="K28" s="2"/>
      <c r="L28" s="2"/>
      <c r="M28" s="2"/>
      <c r="N28" s="94"/>
      <c r="O28" s="95"/>
      <c r="P28" s="119"/>
      <c r="Q28" s="120"/>
      <c r="R28" s="120"/>
      <c r="S28" s="122"/>
      <c r="T28" s="2"/>
      <c r="U28" s="2"/>
      <c r="V28" s="2"/>
      <c r="W28" s="2"/>
      <c r="X28" s="2"/>
    </row>
    <row r="29" spans="1:24" ht="15" thickTop="1" x14ac:dyDescent="0.35">
      <c r="A29" s="2"/>
      <c r="B29" s="82" t="s">
        <v>89</v>
      </c>
      <c r="C29" s="143">
        <v>40.171926239999998</v>
      </c>
      <c r="D29" s="2"/>
      <c r="E29" s="2"/>
      <c r="F29" s="2"/>
      <c r="G29" s="3"/>
      <c r="H29" s="2"/>
      <c r="I29" s="2"/>
      <c r="J29" s="2"/>
      <c r="K29" s="2"/>
      <c r="L29" s="2"/>
      <c r="M29" s="2"/>
      <c r="N29" s="94"/>
      <c r="O29" s="95"/>
      <c r="P29" s="52"/>
      <c r="Q29" s="2"/>
      <c r="R29" s="2"/>
      <c r="S29" s="2"/>
      <c r="T29" s="2"/>
      <c r="U29" s="2"/>
      <c r="V29" s="2"/>
      <c r="W29" s="2"/>
      <c r="X29" s="2"/>
    </row>
    <row r="30" spans="1:24" x14ac:dyDescent="0.35">
      <c r="A30" s="2"/>
      <c r="B30" s="82" t="s">
        <v>90</v>
      </c>
      <c r="C30" s="143">
        <v>51.518034659999998</v>
      </c>
      <c r="D30" s="2"/>
      <c r="E30" s="2"/>
      <c r="F30" s="2"/>
      <c r="G30" s="3"/>
      <c r="H30" s="2"/>
      <c r="I30" s="2"/>
      <c r="J30" s="2"/>
      <c r="K30" s="2"/>
      <c r="L30" s="2"/>
      <c r="M30" s="2"/>
      <c r="N30" s="94"/>
      <c r="O30" s="95"/>
      <c r="P30" s="52"/>
      <c r="Q30" s="2"/>
      <c r="R30" s="2"/>
      <c r="S30" s="2"/>
      <c r="T30" s="2"/>
      <c r="U30" s="2"/>
      <c r="V30" s="2"/>
      <c r="W30" s="2"/>
      <c r="X30" s="2"/>
    </row>
    <row r="31" spans="1:24" s="124" customFormat="1" ht="15" customHeight="1" x14ac:dyDescent="0.35">
      <c r="A31" s="105"/>
      <c r="B31" s="82" t="s">
        <v>91</v>
      </c>
      <c r="C31" s="143">
        <v>25.678303979999999</v>
      </c>
      <c r="D31" s="105"/>
      <c r="E31" s="2"/>
      <c r="F31" s="2"/>
      <c r="G31" s="3"/>
      <c r="H31" s="2"/>
      <c r="I31" s="2"/>
      <c r="J31" s="105"/>
      <c r="K31" s="105"/>
      <c r="L31" s="105"/>
      <c r="M31" s="105"/>
      <c r="N31" s="135"/>
      <c r="O31" s="136"/>
      <c r="P31" s="149"/>
      <c r="Q31" s="2"/>
      <c r="R31" s="2"/>
      <c r="S31" s="2"/>
      <c r="T31" s="105"/>
      <c r="U31" s="105"/>
      <c r="V31" s="105"/>
      <c r="W31" s="105"/>
      <c r="X31" s="105"/>
    </row>
    <row r="32" spans="1:24" s="125" customFormat="1" x14ac:dyDescent="0.35">
      <c r="A32" s="123"/>
      <c r="B32" s="82" t="s">
        <v>92</v>
      </c>
      <c r="C32" s="143">
        <v>42.438294599999999</v>
      </c>
      <c r="D32" s="123"/>
      <c r="E32" s="2"/>
      <c r="F32" s="2"/>
      <c r="G32" s="3"/>
      <c r="H32" s="2"/>
      <c r="I32" s="2"/>
      <c r="J32" s="123"/>
      <c r="K32" s="123"/>
      <c r="L32" s="123"/>
      <c r="M32" s="123"/>
      <c r="N32" s="137"/>
      <c r="O32" s="138"/>
      <c r="P32" s="150"/>
      <c r="Q32" s="105"/>
      <c r="R32" s="105"/>
      <c r="S32" s="105"/>
      <c r="T32" s="123"/>
      <c r="U32" s="123"/>
      <c r="V32" s="123"/>
      <c r="W32" s="123"/>
      <c r="X32" s="123"/>
    </row>
    <row r="33" spans="1:24" s="125" customFormat="1" x14ac:dyDescent="0.35">
      <c r="A33" s="123"/>
      <c r="B33" s="82" t="s">
        <v>93</v>
      </c>
      <c r="C33" s="143">
        <v>13.244251520000001</v>
      </c>
      <c r="D33" s="123"/>
      <c r="E33" s="2"/>
      <c r="F33" s="2"/>
      <c r="G33" s="3"/>
      <c r="H33" s="2"/>
      <c r="I33" s="2"/>
      <c r="J33" s="123"/>
      <c r="K33" s="123"/>
      <c r="L33" s="123"/>
      <c r="M33" s="123"/>
      <c r="N33" s="137"/>
      <c r="O33" s="138"/>
      <c r="P33" s="150"/>
      <c r="Q33" s="123"/>
      <c r="R33" s="123"/>
      <c r="S33" s="123"/>
      <c r="T33" s="123"/>
      <c r="U33" s="123"/>
      <c r="V33" s="123"/>
      <c r="W33" s="123"/>
      <c r="X33" s="123"/>
    </row>
    <row r="34" spans="1:24" x14ac:dyDescent="0.35">
      <c r="A34" s="2"/>
      <c r="B34" s="82" t="s">
        <v>94</v>
      </c>
      <c r="C34" s="143">
        <v>44.689383919999997</v>
      </c>
      <c r="D34" s="2"/>
      <c r="E34" s="2"/>
      <c r="F34" s="2"/>
      <c r="G34" s="3"/>
      <c r="H34" s="2"/>
      <c r="I34" s="2"/>
      <c r="J34" s="2"/>
      <c r="K34" s="2"/>
      <c r="L34" s="2"/>
      <c r="M34" s="2"/>
      <c r="N34" s="94"/>
      <c r="O34" s="95"/>
      <c r="P34" s="52"/>
      <c r="Q34" s="123"/>
      <c r="R34" s="123"/>
      <c r="S34" s="123"/>
      <c r="T34" s="2"/>
      <c r="U34" s="2"/>
      <c r="V34" s="2"/>
      <c r="W34" s="2"/>
      <c r="X34" s="2"/>
    </row>
    <row r="35" spans="1:24" x14ac:dyDescent="0.35">
      <c r="A35" s="2"/>
      <c r="B35" s="82" t="s">
        <v>95</v>
      </c>
      <c r="C35" s="143">
        <v>34.22207899</v>
      </c>
      <c r="D35" s="2"/>
      <c r="E35" s="2"/>
      <c r="F35" s="2"/>
      <c r="G35" s="3"/>
      <c r="H35" s="2"/>
      <c r="I35" s="105"/>
      <c r="J35" s="2"/>
      <c r="K35" s="2"/>
      <c r="L35" s="2"/>
      <c r="M35" s="2"/>
      <c r="N35" s="94"/>
      <c r="O35" s="95"/>
      <c r="P35" s="52"/>
      <c r="Q35" s="2"/>
      <c r="R35" s="2"/>
      <c r="S35" s="2"/>
      <c r="T35" s="2"/>
      <c r="U35" s="2"/>
      <c r="V35" s="2"/>
      <c r="W35" s="2"/>
      <c r="X35" s="2"/>
    </row>
    <row r="36" spans="1:24" x14ac:dyDescent="0.35">
      <c r="A36" s="2"/>
      <c r="B36" s="82" t="s">
        <v>96</v>
      </c>
      <c r="C36" s="143">
        <v>26.919182840000001</v>
      </c>
      <c r="D36" s="2"/>
      <c r="E36" s="2"/>
      <c r="F36" s="2"/>
      <c r="G36" s="3"/>
      <c r="H36" s="2"/>
      <c r="I36" s="12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35">
      <c r="A37" s="2"/>
      <c r="B37" s="82" t="s">
        <v>97</v>
      </c>
      <c r="C37" s="143">
        <v>60.378470159999999</v>
      </c>
      <c r="D37" s="2"/>
      <c r="E37" s="2"/>
      <c r="F37" s="2"/>
      <c r="G37" s="3"/>
      <c r="H37" s="2"/>
      <c r="I37" s="12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35">
      <c r="A38" s="2"/>
      <c r="B38" s="82" t="s">
        <v>98</v>
      </c>
      <c r="C38" s="143">
        <v>48.472866670000002</v>
      </c>
      <c r="D38" s="2"/>
      <c r="E38" s="2"/>
      <c r="F38" s="2"/>
      <c r="G38" s="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35">
      <c r="A39" s="2"/>
      <c r="B39" s="82" t="s">
        <v>99</v>
      </c>
      <c r="C39" s="143">
        <v>49.175969100000003</v>
      </c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35">
      <c r="A40" s="2"/>
      <c r="B40" s="82" t="s">
        <v>100</v>
      </c>
      <c r="C40" s="143">
        <v>55.376638319999998</v>
      </c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35">
      <c r="A41" s="2"/>
      <c r="B41" s="82" t="s">
        <v>101</v>
      </c>
      <c r="C41" s="143">
        <v>30.502002229999999</v>
      </c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35">
      <c r="A42" s="2"/>
      <c r="B42" s="82" t="s">
        <v>102</v>
      </c>
      <c r="C42" s="143">
        <v>52.389595499999999</v>
      </c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35">
      <c r="A43" s="2"/>
      <c r="B43" s="82" t="s">
        <v>103</v>
      </c>
      <c r="C43" s="143">
        <v>36.58133368</v>
      </c>
      <c r="D43" s="2"/>
      <c r="E43" s="2"/>
      <c r="F43" s="2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35">
      <c r="A44" s="2"/>
      <c r="B44" s="82" t="s">
        <v>104</v>
      </c>
      <c r="C44" s="143">
        <v>53.392286040000002</v>
      </c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35">
      <c r="A45" s="2"/>
      <c r="B45" s="82" t="s">
        <v>105</v>
      </c>
      <c r="C45" s="143">
        <v>13.73291581</v>
      </c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35">
      <c r="A46" s="2"/>
      <c r="B46" s="82" t="s">
        <v>106</v>
      </c>
      <c r="C46" s="143">
        <v>32.111199409999998</v>
      </c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35">
      <c r="A47" s="2"/>
      <c r="B47" s="82" t="s">
        <v>107</v>
      </c>
      <c r="C47" s="143">
        <v>67.301987890000007</v>
      </c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35">
      <c r="A48" s="2"/>
      <c r="B48" s="82" t="s">
        <v>108</v>
      </c>
      <c r="C48" s="143">
        <v>42.74307443</v>
      </c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35">
      <c r="A49" s="2"/>
      <c r="B49" s="82" t="s">
        <v>109</v>
      </c>
      <c r="C49" s="143">
        <v>16.200900969999999</v>
      </c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35">
      <c r="A50" s="2"/>
      <c r="B50" s="82" t="s">
        <v>110</v>
      </c>
      <c r="C50" s="143">
        <v>25.891830939999998</v>
      </c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35">
      <c r="A51" s="2"/>
      <c r="B51" s="82" t="s">
        <v>111</v>
      </c>
      <c r="C51" s="143">
        <v>59.638687830000002</v>
      </c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35">
      <c r="A52" s="2"/>
      <c r="B52" s="82" t="s">
        <v>112</v>
      </c>
      <c r="C52" s="143">
        <v>57.100869240000002</v>
      </c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35">
      <c r="A53" s="2"/>
      <c r="B53" s="82" t="s">
        <v>113</v>
      </c>
      <c r="C53" s="143">
        <v>31.38720636</v>
      </c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35">
      <c r="A54" s="2"/>
      <c r="B54" s="82" t="s">
        <v>114</v>
      </c>
      <c r="C54" s="143">
        <v>28.451637290000001</v>
      </c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35">
      <c r="A55" s="2"/>
      <c r="B55" s="82" t="s">
        <v>115</v>
      </c>
      <c r="C55" s="143">
        <v>36.771307999999998</v>
      </c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35">
      <c r="A56" s="2"/>
      <c r="B56" s="82" t="s">
        <v>116</v>
      </c>
      <c r="C56" s="143">
        <v>50.39171237</v>
      </c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35">
      <c r="A57" s="2"/>
      <c r="B57" s="82" t="s">
        <v>117</v>
      </c>
      <c r="C57" s="143">
        <v>44.196420430000003</v>
      </c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35">
      <c r="A58" s="2"/>
      <c r="B58" s="82" t="s">
        <v>118</v>
      </c>
      <c r="C58" s="143">
        <v>24.595887619999999</v>
      </c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35">
      <c r="A59" s="2"/>
      <c r="B59" s="82" t="s">
        <v>119</v>
      </c>
      <c r="C59" s="143">
        <v>18.406435949999999</v>
      </c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35">
      <c r="A60" s="2"/>
      <c r="B60" s="82" t="s">
        <v>120</v>
      </c>
      <c r="C60" s="143">
        <v>13.542542620000001</v>
      </c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35">
      <c r="A61" s="2"/>
      <c r="B61" s="82" t="s">
        <v>121</v>
      </c>
      <c r="C61" s="143">
        <v>40.324983639999999</v>
      </c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35">
      <c r="A62" s="2"/>
      <c r="B62" s="82" t="s">
        <v>122</v>
      </c>
      <c r="C62" s="143">
        <v>22.317058329999998</v>
      </c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35">
      <c r="A63" s="2"/>
      <c r="B63" s="82" t="s">
        <v>123</v>
      </c>
      <c r="C63" s="143">
        <v>41.535335019999998</v>
      </c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35">
      <c r="A64" s="2"/>
      <c r="B64" s="82" t="s">
        <v>124</v>
      </c>
      <c r="C64" s="143">
        <v>28.860996490000002</v>
      </c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35">
      <c r="A65" s="2"/>
      <c r="B65" s="82" t="s">
        <v>125</v>
      </c>
      <c r="C65" s="143">
        <v>17.76413647</v>
      </c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35">
      <c r="A66" s="2"/>
      <c r="B66" s="82" t="s">
        <v>126</v>
      </c>
      <c r="C66" s="143">
        <v>45.458696510000003</v>
      </c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35">
      <c r="A67" s="2"/>
      <c r="B67" s="82" t="s">
        <v>127</v>
      </c>
      <c r="C67" s="143">
        <v>43.207945309999999</v>
      </c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35">
      <c r="A68" s="2"/>
      <c r="B68" s="82" t="s">
        <v>128</v>
      </c>
      <c r="C68" s="143">
        <v>57.09889244</v>
      </c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35">
      <c r="A69" s="2"/>
      <c r="B69" s="82" t="s">
        <v>129</v>
      </c>
      <c r="C69" s="143">
        <v>46.836703499999999</v>
      </c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35">
      <c r="A70" s="2"/>
      <c r="B70" s="82" t="s">
        <v>130</v>
      </c>
      <c r="C70" s="143">
        <v>41.191211080000002</v>
      </c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35">
      <c r="A71" s="2"/>
      <c r="B71" s="82" t="s">
        <v>131</v>
      </c>
      <c r="C71" s="143">
        <v>14.637754839999999</v>
      </c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35">
      <c r="A72" s="2"/>
      <c r="B72" s="82" t="s">
        <v>132</v>
      </c>
      <c r="C72" s="143">
        <v>20.938133730000001</v>
      </c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35">
      <c r="A73" s="2"/>
      <c r="B73" s="82" t="s">
        <v>133</v>
      </c>
      <c r="C73" s="143">
        <v>55.382051079999997</v>
      </c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35">
      <c r="A74" s="2"/>
      <c r="B74" s="82" t="s">
        <v>134</v>
      </c>
      <c r="C74" s="143">
        <v>43.736772680000001</v>
      </c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35">
      <c r="A75" s="2"/>
      <c r="B75" s="82" t="s">
        <v>135</v>
      </c>
      <c r="C75" s="143">
        <v>27.79611731</v>
      </c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35">
      <c r="A76" s="2"/>
      <c r="B76" s="82" t="s">
        <v>136</v>
      </c>
      <c r="C76" s="143">
        <v>40.579285319999997</v>
      </c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35">
      <c r="A77" s="2"/>
      <c r="B77" s="82" t="s">
        <v>137</v>
      </c>
      <c r="C77" s="143">
        <v>40.898734830000002</v>
      </c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35">
      <c r="A78" s="2"/>
      <c r="B78" s="82" t="s">
        <v>138</v>
      </c>
      <c r="C78" s="143">
        <v>50.011313360000003</v>
      </c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35">
      <c r="A79" s="2"/>
      <c r="B79" s="82" t="s">
        <v>139</v>
      </c>
      <c r="C79" s="143">
        <v>13.405150150000001</v>
      </c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35">
      <c r="A80" s="2"/>
      <c r="B80" s="82" t="s">
        <v>140</v>
      </c>
      <c r="C80" s="143">
        <v>28.85695698</v>
      </c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35">
      <c r="A81" s="2"/>
      <c r="B81" s="82" t="s">
        <v>141</v>
      </c>
      <c r="C81" s="143">
        <v>25.628910959999999</v>
      </c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35">
      <c r="A82" s="2"/>
      <c r="B82" s="82" t="s">
        <v>142</v>
      </c>
      <c r="C82" s="143">
        <v>65.220174349999994</v>
      </c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35">
      <c r="A83" s="2"/>
      <c r="B83" s="82" t="s">
        <v>143</v>
      </c>
      <c r="C83" s="143">
        <v>56.612937780000003</v>
      </c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35">
      <c r="A84" s="2"/>
      <c r="B84" s="82" t="s">
        <v>144</v>
      </c>
      <c r="C84" s="143">
        <v>47.087361719999997</v>
      </c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35">
      <c r="A85" s="2"/>
      <c r="B85" s="82" t="s">
        <v>145</v>
      </c>
      <c r="C85" s="143">
        <v>12.24242271</v>
      </c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35">
      <c r="A86" s="2"/>
      <c r="B86" s="82" t="s">
        <v>146</v>
      </c>
      <c r="C86" s="143">
        <v>54.317480850000003</v>
      </c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35">
      <c r="A87" s="2"/>
      <c r="B87" s="82" t="s">
        <v>147</v>
      </c>
      <c r="C87" s="143">
        <v>60.200852419999997</v>
      </c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35">
      <c r="A88" s="2"/>
      <c r="B88" s="82" t="s">
        <v>148</v>
      </c>
      <c r="C88" s="143">
        <v>17.179084719999999</v>
      </c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35">
      <c r="A89" s="2"/>
      <c r="B89" s="82" t="s">
        <v>149</v>
      </c>
      <c r="C89" s="143">
        <v>13.244251520000001</v>
      </c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35">
      <c r="A90" s="2"/>
      <c r="B90" s="82" t="s">
        <v>150</v>
      </c>
      <c r="C90" s="143">
        <v>47.791368599999998</v>
      </c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35">
      <c r="A91" s="2"/>
      <c r="B91" s="82" t="s">
        <v>151</v>
      </c>
      <c r="C91" s="143">
        <v>17.262079759999999</v>
      </c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35">
      <c r="A92" s="2"/>
      <c r="B92" s="82" t="s">
        <v>152</v>
      </c>
      <c r="C92" s="143">
        <v>45.073203460000002</v>
      </c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35">
      <c r="A93" s="2"/>
      <c r="B93" s="82" t="s">
        <v>153</v>
      </c>
      <c r="C93" s="143">
        <v>52.105860909999997</v>
      </c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35">
      <c r="A94" s="2"/>
      <c r="B94" s="82" t="s">
        <v>154</v>
      </c>
      <c r="C94" s="143">
        <v>69.227167969999996</v>
      </c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35">
      <c r="A95" s="2"/>
      <c r="B95" s="82" t="s">
        <v>155</v>
      </c>
      <c r="C95" s="143">
        <v>35.69967947</v>
      </c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35">
      <c r="A96" s="2"/>
      <c r="B96" s="82" t="s">
        <v>156</v>
      </c>
      <c r="C96" s="143">
        <v>53.097135870000002</v>
      </c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35">
      <c r="A97" s="2"/>
      <c r="B97" s="82" t="s">
        <v>157</v>
      </c>
      <c r="C97" s="143">
        <v>49.21799145</v>
      </c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35">
      <c r="A98" s="2"/>
      <c r="B98" s="82" t="s">
        <v>158</v>
      </c>
      <c r="C98" s="143">
        <v>44.895074260000001</v>
      </c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35">
      <c r="A99" s="2"/>
      <c r="B99" s="82" t="s">
        <v>159</v>
      </c>
      <c r="C99" s="143">
        <v>51.645248270000003</v>
      </c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35">
      <c r="A100" s="2"/>
      <c r="B100" s="82" t="s">
        <v>160</v>
      </c>
      <c r="C100" s="143">
        <v>10</v>
      </c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35">
      <c r="A101" s="2"/>
      <c r="B101" s="82" t="s">
        <v>161</v>
      </c>
      <c r="C101" s="143">
        <v>47.692616569999998</v>
      </c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35">
      <c r="A102" s="2"/>
      <c r="B102" s="82" t="s">
        <v>162</v>
      </c>
      <c r="C102" s="143">
        <v>15.00910058</v>
      </c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35">
      <c r="A103" s="2"/>
      <c r="B103" s="82" t="s">
        <v>163</v>
      </c>
      <c r="C103" s="143">
        <v>31.60922025</v>
      </c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35">
      <c r="A104" s="2"/>
      <c r="B104" s="82" t="s">
        <v>164</v>
      </c>
      <c r="C104" s="143">
        <v>32.630725640000001</v>
      </c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35">
      <c r="A105" s="2"/>
      <c r="B105" s="82" t="s">
        <v>165</v>
      </c>
      <c r="C105" s="143">
        <v>61.455847169999998</v>
      </c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35">
      <c r="A106" s="2"/>
      <c r="B106" s="82" t="s">
        <v>166</v>
      </c>
      <c r="C106" s="143">
        <v>28.270282229999999</v>
      </c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35">
      <c r="A107" s="2"/>
      <c r="B107" s="82" t="s">
        <v>167</v>
      </c>
      <c r="C107" s="143">
        <v>55.55120007</v>
      </c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35">
      <c r="A108" s="2"/>
      <c r="B108" s="82" t="s">
        <v>168</v>
      </c>
      <c r="C108" s="143">
        <v>48.912541580000003</v>
      </c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35">
      <c r="A109" s="2"/>
      <c r="B109" s="82" t="s">
        <v>169</v>
      </c>
      <c r="C109" s="143">
        <v>50.456480159999998</v>
      </c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35">
      <c r="A110" s="2"/>
      <c r="B110" s="82" t="s">
        <v>170</v>
      </c>
      <c r="C110" s="143">
        <v>14.953657829999999</v>
      </c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35">
      <c r="A111" s="2"/>
      <c r="B111" s="82" t="s">
        <v>171</v>
      </c>
      <c r="C111" s="143">
        <v>24.353975290000001</v>
      </c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35">
      <c r="A112" s="2"/>
      <c r="B112" s="82" t="s">
        <v>172</v>
      </c>
      <c r="C112" s="143">
        <v>32.81714659</v>
      </c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35">
      <c r="A113" s="2"/>
      <c r="B113" s="82" t="s">
        <v>173</v>
      </c>
      <c r="C113" s="143">
        <v>52.076514629999998</v>
      </c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35">
      <c r="A114" s="2"/>
      <c r="B114" s="82" t="s">
        <v>174</v>
      </c>
      <c r="C114" s="143">
        <v>49.439524540000001</v>
      </c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35">
      <c r="A115" s="2"/>
      <c r="B115" s="82" t="s">
        <v>175</v>
      </c>
      <c r="C115" s="143">
        <v>43.202665760000002</v>
      </c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35">
      <c r="A116" s="2"/>
      <c r="B116" s="82" t="s">
        <v>176</v>
      </c>
      <c r="C116" s="143">
        <v>58.894195709999998</v>
      </c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35">
      <c r="A117" s="2"/>
      <c r="B117" s="82" t="s">
        <v>177</v>
      </c>
      <c r="C117" s="143">
        <v>10</v>
      </c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35">
      <c r="A118" s="2"/>
      <c r="B118" s="82" t="s">
        <v>178</v>
      </c>
      <c r="C118" s="143">
        <v>12.49793187</v>
      </c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35">
      <c r="A119" s="2"/>
      <c r="B119" s="82" t="s">
        <v>179</v>
      </c>
      <c r="C119" s="143">
        <v>40.956331630000001</v>
      </c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35">
      <c r="A120" s="2"/>
      <c r="B120" s="82" t="s">
        <v>180</v>
      </c>
      <c r="C120" s="143">
        <v>55.335034950000001</v>
      </c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35">
      <c r="A121" s="2"/>
      <c r="B121" s="82" t="s">
        <v>181</v>
      </c>
      <c r="C121" s="143">
        <v>38.645528120000002</v>
      </c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35">
      <c r="A122" s="2"/>
      <c r="B122" s="82" t="s">
        <v>182</v>
      </c>
      <c r="C122" s="143">
        <v>26.69426181</v>
      </c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35">
      <c r="A123" s="2"/>
      <c r="B123" s="82" t="s">
        <v>183</v>
      </c>
      <c r="C123" s="143">
        <v>56.886789530000001</v>
      </c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35">
      <c r="A124" s="2"/>
      <c r="B124" s="82" t="s">
        <v>184</v>
      </c>
      <c r="C124" s="143">
        <v>63.10770677</v>
      </c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35">
      <c r="A125" s="2"/>
      <c r="B125" s="82" t="s">
        <v>185</v>
      </c>
      <c r="C125" s="143">
        <v>60.160317759999998</v>
      </c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35">
      <c r="A126" s="2"/>
      <c r="B126" s="82" t="s">
        <v>186</v>
      </c>
      <c r="C126" s="143">
        <v>22.509884169999999</v>
      </c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35">
      <c r="A127" s="2"/>
      <c r="B127" s="82" t="s">
        <v>187</v>
      </c>
      <c r="C127" s="143">
        <v>47.079097879999999</v>
      </c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35">
      <c r="A128" s="2"/>
      <c r="B128" s="82" t="s">
        <v>188</v>
      </c>
      <c r="C128" s="143">
        <v>48.996671380000002</v>
      </c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35">
      <c r="A129" s="2"/>
      <c r="B129" s="82" t="s">
        <v>189</v>
      </c>
      <c r="C129" s="143">
        <v>53.007474760000001</v>
      </c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35">
      <c r="A130" s="2"/>
      <c r="B130" s="82" t="s">
        <v>190</v>
      </c>
      <c r="C130" s="143">
        <v>52.70629271</v>
      </c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35">
      <c r="A131" s="2"/>
      <c r="B131" s="82" t="s">
        <v>191</v>
      </c>
      <c r="C131" s="143">
        <v>27.259379450000001</v>
      </c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35">
      <c r="A132" s="2"/>
      <c r="B132" s="82" t="s">
        <v>192</v>
      </c>
      <c r="C132" s="143">
        <v>28.398936490000001</v>
      </c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35">
      <c r="A133" s="2"/>
      <c r="B133" s="82" t="s">
        <v>193</v>
      </c>
      <c r="C133" s="143">
        <v>35.235896830000002</v>
      </c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35">
      <c r="A134" s="2"/>
      <c r="B134" s="82" t="s">
        <v>194</v>
      </c>
      <c r="C134" s="143">
        <v>41.08940123</v>
      </c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35">
      <c r="A135" s="2"/>
      <c r="B135" s="82" t="s">
        <v>195</v>
      </c>
      <c r="C135" s="143">
        <v>15.97422662</v>
      </c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35">
      <c r="A136" s="2"/>
      <c r="B136" s="82" t="s">
        <v>196</v>
      </c>
      <c r="C136" s="143">
        <v>13.51657116</v>
      </c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35">
      <c r="A137" s="2"/>
      <c r="B137" s="82" t="s">
        <v>197</v>
      </c>
      <c r="C137" s="143">
        <v>27.336945279999998</v>
      </c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35">
      <c r="A138" s="2"/>
      <c r="B138" s="82" t="s">
        <v>198</v>
      </c>
      <c r="C138" s="143">
        <v>39.669908100000001</v>
      </c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35">
      <c r="A139" s="2"/>
      <c r="B139" s="82" t="s">
        <v>199</v>
      </c>
      <c r="C139" s="143">
        <v>40.762605909999998</v>
      </c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35">
      <c r="A140" s="2"/>
      <c r="B140" s="82" t="s">
        <v>200</v>
      </c>
      <c r="C140" s="143">
        <v>13.462453249999999</v>
      </c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35">
      <c r="A141" s="2"/>
      <c r="B141" s="82" t="s">
        <v>201</v>
      </c>
      <c r="C141" s="143">
        <v>55.578133829999999</v>
      </c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35">
      <c r="A142" s="2"/>
      <c r="B142" s="82" t="s">
        <v>202</v>
      </c>
      <c r="C142" s="143">
        <v>59.658829429999997</v>
      </c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35">
      <c r="A143" s="2"/>
      <c r="B143" s="82" t="s">
        <v>203</v>
      </c>
      <c r="C143" s="143">
        <v>58.712839580000001</v>
      </c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35">
      <c r="A144" s="2"/>
      <c r="B144" s="82" t="s">
        <v>204</v>
      </c>
      <c r="C144" s="143">
        <v>31.997869560000002</v>
      </c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35">
      <c r="A145" s="2"/>
      <c r="B145" s="82" t="s">
        <v>205</v>
      </c>
      <c r="C145" s="143">
        <v>43.220326059999998</v>
      </c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35">
      <c r="A146" s="2"/>
      <c r="B146" s="82" t="s">
        <v>206</v>
      </c>
      <c r="C146" s="143">
        <v>58.38207894</v>
      </c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35">
      <c r="A147" s="2"/>
      <c r="B147" s="82" t="s">
        <v>207</v>
      </c>
      <c r="C147" s="143">
        <v>62.49108313</v>
      </c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35">
      <c r="A148" s="2"/>
      <c r="B148" s="82" t="s">
        <v>208</v>
      </c>
      <c r="C148" s="143">
        <v>42.429592059999997</v>
      </c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35">
      <c r="A149" s="2"/>
      <c r="B149" s="82" t="s">
        <v>209</v>
      </c>
      <c r="C149" s="143">
        <v>21.279459209999999</v>
      </c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35">
      <c r="A150" s="2"/>
      <c r="B150" s="82" t="s">
        <v>210</v>
      </c>
      <c r="C150" s="143">
        <v>36.338057669999998</v>
      </c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35">
      <c r="A151" s="2"/>
      <c r="B151" s="82" t="s">
        <v>211</v>
      </c>
      <c r="C151" s="143">
        <v>26.504615470000001</v>
      </c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35">
      <c r="A152" s="2"/>
      <c r="B152" s="82" t="s">
        <v>212</v>
      </c>
      <c r="C152" s="143">
        <v>13.884759109999999</v>
      </c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35">
      <c r="A153" s="2"/>
      <c r="B153" s="82" t="s">
        <v>213</v>
      </c>
      <c r="C153" s="143">
        <v>13.540934650000001</v>
      </c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35">
      <c r="A154" s="2"/>
      <c r="B154" s="82" t="s">
        <v>214</v>
      </c>
      <c r="C154" s="143">
        <v>18.781085149999999</v>
      </c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35">
      <c r="A155" s="2"/>
      <c r="B155" s="82" t="s">
        <v>215</v>
      </c>
      <c r="C155" s="143">
        <v>57.002236199999999</v>
      </c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35">
      <c r="A156" s="2"/>
      <c r="B156" s="82" t="s">
        <v>216</v>
      </c>
      <c r="C156" s="143">
        <v>57.095654260000003</v>
      </c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35">
      <c r="A157" s="2"/>
      <c r="B157" s="82" t="s">
        <v>217</v>
      </c>
      <c r="C157" s="143">
        <v>36.890847370000003</v>
      </c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35">
      <c r="A158" s="2"/>
      <c r="B158" s="82" t="s">
        <v>218</v>
      </c>
      <c r="C158" s="143">
        <v>50.768330079999998</v>
      </c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35">
      <c r="A159" s="2"/>
      <c r="B159" s="82" t="s">
        <v>219</v>
      </c>
      <c r="C159" s="143">
        <v>31.13615583</v>
      </c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35">
      <c r="A160" s="2"/>
      <c r="B160" s="82" t="s">
        <v>220</v>
      </c>
      <c r="C160" s="143">
        <v>24.34246894</v>
      </c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35">
      <c r="A161" s="2"/>
      <c r="B161" s="82" t="s">
        <v>221</v>
      </c>
      <c r="C161" s="143">
        <v>13.256166070000001</v>
      </c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35">
      <c r="A162" s="2"/>
      <c r="B162" s="82" t="s">
        <v>222</v>
      </c>
      <c r="C162" s="143">
        <v>14.956215419999999</v>
      </c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35">
      <c r="A163" s="2"/>
      <c r="B163" s="82" t="s">
        <v>223</v>
      </c>
      <c r="C163" s="143">
        <v>46.619333019999999</v>
      </c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35">
      <c r="A164" s="2"/>
      <c r="B164" s="82" t="s">
        <v>224</v>
      </c>
      <c r="C164" s="143">
        <v>58.266050870000001</v>
      </c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35">
      <c r="A165" s="2"/>
      <c r="B165" s="82" t="s">
        <v>225</v>
      </c>
      <c r="C165" s="143">
        <v>43.454364259999998</v>
      </c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35">
      <c r="A166" s="2"/>
      <c r="B166" s="82" t="s">
        <v>226</v>
      </c>
      <c r="C166" s="143">
        <v>40.158190959999999</v>
      </c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35">
      <c r="A167" s="2"/>
      <c r="B167" s="82" t="s">
        <v>227</v>
      </c>
      <c r="C167" s="143">
        <v>61.613250540000003</v>
      </c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35">
      <c r="A168" s="2"/>
      <c r="B168" s="82" t="s">
        <v>228</v>
      </c>
      <c r="C168" s="143">
        <v>27.36047164</v>
      </c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35">
      <c r="A169" s="2"/>
      <c r="B169" s="82" t="s">
        <v>229</v>
      </c>
      <c r="C169" s="143">
        <v>44.177947410000002</v>
      </c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35">
      <c r="A170" s="2"/>
      <c r="B170" s="82" t="s">
        <v>230</v>
      </c>
      <c r="C170" s="143">
        <v>11.88739515</v>
      </c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35">
      <c r="A171" s="2"/>
      <c r="B171" s="82" t="s">
        <v>231</v>
      </c>
      <c r="C171" s="143">
        <v>40.206205599999997</v>
      </c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35">
      <c r="A172" s="2"/>
      <c r="B172" s="82" t="s">
        <v>232</v>
      </c>
      <c r="C172" s="143">
        <v>18.507042120000001</v>
      </c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35">
      <c r="A173" s="2"/>
      <c r="B173" s="82" t="s">
        <v>233</v>
      </c>
      <c r="C173" s="143">
        <v>27.169095850000001</v>
      </c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35">
      <c r="A174" s="2"/>
      <c r="B174" s="82" t="s">
        <v>234</v>
      </c>
      <c r="C174" s="143">
        <v>42.752931650000001</v>
      </c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35">
      <c r="A175" s="2"/>
      <c r="B175" s="82" t="s">
        <v>235</v>
      </c>
      <c r="C175" s="143">
        <v>16.76950399</v>
      </c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35">
      <c r="A176" s="2"/>
      <c r="B176" s="82" t="s">
        <v>236</v>
      </c>
      <c r="C176" s="143">
        <v>13.92222836</v>
      </c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35">
      <c r="A177" s="2"/>
      <c r="B177" s="82" t="s">
        <v>237</v>
      </c>
      <c r="C177" s="143">
        <v>27.237786100000001</v>
      </c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35">
      <c r="A178" s="2"/>
      <c r="B178" s="82" t="s">
        <v>238</v>
      </c>
      <c r="C178" s="143">
        <v>12.6362647</v>
      </c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35">
      <c r="A179" s="2"/>
      <c r="B179" s="82" t="s">
        <v>239</v>
      </c>
      <c r="C179" s="143">
        <v>23.664388590000001</v>
      </c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35">
      <c r="A180" s="2"/>
      <c r="B180" s="82" t="s">
        <v>240</v>
      </c>
      <c r="C180" s="143">
        <v>23.390242529999998</v>
      </c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35">
      <c r="A181" s="2"/>
      <c r="B181" s="82" t="s">
        <v>241</v>
      </c>
      <c r="C181" s="143">
        <v>44.956848579999999</v>
      </c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35">
      <c r="A182" s="2"/>
      <c r="B182" s="82" t="s">
        <v>242</v>
      </c>
      <c r="C182" s="143">
        <v>24.695572640000002</v>
      </c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35">
      <c r="A183" s="2"/>
      <c r="B183" s="82" t="s">
        <v>243</v>
      </c>
      <c r="C183" s="143">
        <v>47.293776129999998</v>
      </c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35">
      <c r="A184" s="2"/>
      <c r="B184" s="82" t="s">
        <v>244</v>
      </c>
      <c r="C184" s="143">
        <v>18.443999000000002</v>
      </c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35">
      <c r="A185" s="2"/>
      <c r="B185" s="82" t="s">
        <v>245</v>
      </c>
      <c r="C185" s="143">
        <v>44.482429850000003</v>
      </c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35">
      <c r="A186" s="2"/>
      <c r="B186" s="82" t="s">
        <v>246</v>
      </c>
      <c r="C186" s="143">
        <v>12.083710890000001</v>
      </c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35">
      <c r="A187" s="2"/>
      <c r="B187" s="82" t="s">
        <v>247</v>
      </c>
      <c r="C187" s="143">
        <v>17.89200567</v>
      </c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35">
      <c r="A188" s="2"/>
      <c r="B188" s="82" t="s">
        <v>248</v>
      </c>
      <c r="C188" s="143">
        <v>12.917459210000001</v>
      </c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35">
      <c r="A189" s="2"/>
      <c r="B189" s="82" t="s">
        <v>249</v>
      </c>
      <c r="C189" s="143">
        <v>46.626805609999998</v>
      </c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35">
      <c r="A190" s="2"/>
      <c r="B190" s="82" t="s">
        <v>250</v>
      </c>
      <c r="C190" s="143">
        <v>51.247329880000002</v>
      </c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35">
      <c r="A191" s="2"/>
      <c r="B191" s="82" t="s">
        <v>251</v>
      </c>
      <c r="C191" s="143">
        <v>25.6346645</v>
      </c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35">
      <c r="A192" s="2"/>
      <c r="B192" s="82" t="s">
        <v>252</v>
      </c>
      <c r="C192" s="143">
        <v>25.362728990000001</v>
      </c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35">
      <c r="A193" s="2"/>
      <c r="B193" s="82" t="s">
        <v>253</v>
      </c>
      <c r="C193" s="143">
        <v>19.843236869999998</v>
      </c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35">
      <c r="A194" s="2"/>
      <c r="B194" s="82" t="s">
        <v>254</v>
      </c>
      <c r="C194" s="143">
        <v>55.784620140000001</v>
      </c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35">
      <c r="A195" s="2"/>
      <c r="B195" s="82" t="s">
        <v>255</v>
      </c>
      <c r="C195" s="143">
        <v>14.065158370000001</v>
      </c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35">
      <c r="A196" s="2"/>
      <c r="B196" s="82" t="s">
        <v>256</v>
      </c>
      <c r="C196" s="143">
        <v>42.400002149999999</v>
      </c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35">
      <c r="A197" s="2"/>
      <c r="B197" s="82" t="s">
        <v>257</v>
      </c>
      <c r="C197" s="143">
        <v>36.079389290000002</v>
      </c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35">
      <c r="A198" s="2"/>
      <c r="B198" s="82" t="s">
        <v>258</v>
      </c>
      <c r="C198" s="143">
        <v>19.608362979999999</v>
      </c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35">
      <c r="A199" s="2"/>
      <c r="B199" s="82" t="s">
        <v>259</v>
      </c>
      <c r="C199" s="143">
        <v>33.678102869999996</v>
      </c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35">
      <c r="A200" s="2"/>
      <c r="B200" s="82" t="s">
        <v>260</v>
      </c>
      <c r="C200" s="143">
        <v>15.717485099999999</v>
      </c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35">
      <c r="A201" s="2"/>
      <c r="B201" s="82" t="s">
        <v>261</v>
      </c>
      <c r="C201" s="143">
        <v>50.799306680000001</v>
      </c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35">
      <c r="A202" s="2"/>
      <c r="B202" s="82" t="s">
        <v>262</v>
      </c>
      <c r="C202" s="143">
        <v>22.259519529999999</v>
      </c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35">
      <c r="A203" s="2"/>
      <c r="B203" s="82" t="s">
        <v>263</v>
      </c>
      <c r="C203" s="143">
        <v>30.359206390000001</v>
      </c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35">
      <c r="A204" s="2"/>
      <c r="B204" s="82" t="s">
        <v>265</v>
      </c>
      <c r="C204" s="143">
        <v>39.801468700000001</v>
      </c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35">
      <c r="A205" s="2"/>
      <c r="B205" s="82" t="s">
        <v>266</v>
      </c>
      <c r="C205" s="143">
        <v>34.638355939999997</v>
      </c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35">
      <c r="A206" s="2"/>
      <c r="B206" s="82" t="s">
        <v>267</v>
      </c>
      <c r="C206" s="143">
        <v>23.388668209999999</v>
      </c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35">
      <c r="A207" s="2"/>
      <c r="B207" s="82" t="s">
        <v>268</v>
      </c>
      <c r="C207" s="143">
        <v>49.701493329999998</v>
      </c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35">
      <c r="A208" s="2"/>
      <c r="B208" s="82" t="s">
        <v>269</v>
      </c>
      <c r="C208" s="143">
        <v>43.051870600000001</v>
      </c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35">
      <c r="A209" s="2"/>
      <c r="B209" s="82" t="s">
        <v>270</v>
      </c>
      <c r="C209" s="143">
        <v>34.753970529999997</v>
      </c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35">
      <c r="A210" s="2"/>
      <c r="B210" s="82" t="s">
        <v>271</v>
      </c>
      <c r="C210" s="143">
        <v>12.083710890000001</v>
      </c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35">
      <c r="A211" s="2"/>
      <c r="B211" s="82" t="s">
        <v>272</v>
      </c>
      <c r="C211" s="143">
        <v>28.384720550000001</v>
      </c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35">
      <c r="A212" s="2"/>
      <c r="B212" s="82" t="s">
        <v>273</v>
      </c>
      <c r="C212" s="143">
        <v>49.243018859999999</v>
      </c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35">
      <c r="A213" s="2"/>
      <c r="B213" s="82" t="s">
        <v>274</v>
      </c>
      <c r="C213" s="143">
        <v>50.641974959999999</v>
      </c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35">
      <c r="A214" s="2"/>
      <c r="B214" s="82" t="s">
        <v>275</v>
      </c>
      <c r="C214" s="143">
        <v>32.89505269</v>
      </c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35">
      <c r="A215" s="2"/>
      <c r="B215" s="82" t="s">
        <v>276</v>
      </c>
      <c r="C215" s="143">
        <v>44.44554626</v>
      </c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35">
      <c r="A216" s="2"/>
      <c r="B216" s="82" t="s">
        <v>277</v>
      </c>
      <c r="C216" s="143">
        <v>45.751362550000003</v>
      </c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35">
      <c r="A217" s="2"/>
      <c r="B217" s="82" t="s">
        <v>278</v>
      </c>
      <c r="C217" s="143">
        <v>12.86750612</v>
      </c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35">
      <c r="A218" s="2"/>
      <c r="B218" s="82" t="s">
        <v>279</v>
      </c>
      <c r="C218" s="143">
        <v>51.740775190000001</v>
      </c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35">
      <c r="A219" s="2"/>
      <c r="B219" s="82" t="s">
        <v>280</v>
      </c>
      <c r="C219" s="143">
        <v>47.794381899999998</v>
      </c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35">
      <c r="A220" s="2"/>
      <c r="B220" s="82" t="s">
        <v>281</v>
      </c>
      <c r="C220" s="143">
        <v>22.527128690000001</v>
      </c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35">
      <c r="A221" s="2"/>
      <c r="B221" s="82" t="s">
        <v>282</v>
      </c>
      <c r="C221" s="143">
        <v>29.675621899999999</v>
      </c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35">
      <c r="A222" s="2"/>
      <c r="B222" s="82" t="s">
        <v>283</v>
      </c>
      <c r="C222" s="143">
        <v>13.106493929999999</v>
      </c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35">
      <c r="A223" s="2"/>
      <c r="B223" s="82" t="s">
        <v>284</v>
      </c>
      <c r="C223" s="143">
        <v>12.505095470000001</v>
      </c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35">
      <c r="A224" s="2"/>
      <c r="B224" s="82" t="s">
        <v>285</v>
      </c>
      <c r="C224" s="143">
        <v>43.182995679999998</v>
      </c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35">
      <c r="A225" s="2"/>
      <c r="B225" s="82" t="s">
        <v>286</v>
      </c>
      <c r="C225" s="143">
        <v>22.92318229</v>
      </c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35">
      <c r="A226" s="2"/>
      <c r="B226" s="82" t="s">
        <v>287</v>
      </c>
      <c r="C226" s="143">
        <v>13.60415675</v>
      </c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35">
      <c r="A227" s="2"/>
      <c r="B227" s="82" t="s">
        <v>288</v>
      </c>
      <c r="C227" s="143">
        <v>49.2289119</v>
      </c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35">
      <c r="A228" s="2"/>
      <c r="B228" s="82" t="s">
        <v>289</v>
      </c>
      <c r="C228" s="143">
        <v>13.506301280000001</v>
      </c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35">
      <c r="A229" s="2"/>
      <c r="B229" s="82" t="s">
        <v>290</v>
      </c>
      <c r="C229" s="143">
        <v>15.21163604</v>
      </c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35">
      <c r="A230" s="2"/>
      <c r="B230" s="82" t="s">
        <v>291</v>
      </c>
      <c r="C230" s="143">
        <v>13.34426333</v>
      </c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35">
      <c r="A231" s="2"/>
      <c r="B231" s="82" t="s">
        <v>292</v>
      </c>
      <c r="C231" s="143">
        <v>50.122608579999998</v>
      </c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35">
      <c r="A232" s="2"/>
      <c r="B232" s="82" t="s">
        <v>293</v>
      </c>
      <c r="C232" s="143">
        <v>25.072561329999999</v>
      </c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35">
      <c r="A233" s="2"/>
      <c r="B233" s="82" t="s">
        <v>294</v>
      </c>
      <c r="C233" s="143">
        <v>45.195913879999999</v>
      </c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35">
      <c r="A234" s="2"/>
      <c r="B234" s="82" t="s">
        <v>295</v>
      </c>
      <c r="C234" s="143">
        <v>13.30978678</v>
      </c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35">
      <c r="A235" s="2"/>
      <c r="B235" s="82" t="s">
        <v>296</v>
      </c>
      <c r="C235" s="143">
        <v>31.898288650000001</v>
      </c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35">
      <c r="A236" s="2"/>
      <c r="B236" s="82" t="s">
        <v>297</v>
      </c>
      <c r="C236" s="143">
        <v>39.929772679999999</v>
      </c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35">
      <c r="A237" s="2"/>
      <c r="B237" s="82" t="s">
        <v>298</v>
      </c>
      <c r="C237" s="143">
        <v>50.314884730000003</v>
      </c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35">
      <c r="A238" s="2"/>
      <c r="B238" s="82" t="s">
        <v>299</v>
      </c>
      <c r="C238" s="143">
        <v>53.177806650000001</v>
      </c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35">
      <c r="A239" s="2"/>
      <c r="B239" s="82" t="s">
        <v>300</v>
      </c>
      <c r="C239" s="143">
        <v>52.189430880000003</v>
      </c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35">
      <c r="A240" s="2"/>
      <c r="B240" s="82" t="s">
        <v>301</v>
      </c>
      <c r="C240" s="143">
        <v>35.985371110000003</v>
      </c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35">
      <c r="A241" s="2"/>
      <c r="B241" s="82" t="s">
        <v>302</v>
      </c>
      <c r="C241" s="143">
        <v>59.976442669999997</v>
      </c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35">
      <c r="A242" s="2"/>
      <c r="B242" s="82" t="s">
        <v>303</v>
      </c>
      <c r="C242" s="143">
        <v>23.80680018</v>
      </c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35">
      <c r="A243" s="2"/>
      <c r="B243" s="82" t="s">
        <v>304</v>
      </c>
      <c r="C243" s="143">
        <v>36.913415569999998</v>
      </c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35">
      <c r="A244" s="2"/>
      <c r="B244" s="82" t="s">
        <v>305</v>
      </c>
      <c r="C244" s="143">
        <v>40.278390989999998</v>
      </c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35">
      <c r="A245" s="2"/>
      <c r="B245" s="82" t="s">
        <v>306</v>
      </c>
      <c r="C245" s="143">
        <v>27.338807190000001</v>
      </c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35">
      <c r="A246" s="2"/>
      <c r="B246" s="82" t="s">
        <v>307</v>
      </c>
      <c r="C246" s="143">
        <v>29.645133229999999</v>
      </c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35">
      <c r="A247" s="2"/>
      <c r="B247" s="82" t="s">
        <v>308</v>
      </c>
      <c r="C247" s="143">
        <v>38.418010039999999</v>
      </c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35">
      <c r="A248" s="2"/>
      <c r="B248" s="82" t="s">
        <v>309</v>
      </c>
      <c r="C248" s="143">
        <v>44.696145080000001</v>
      </c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35">
      <c r="A249" s="2"/>
      <c r="B249" s="82" t="s">
        <v>310</v>
      </c>
      <c r="C249" s="143">
        <v>14.586478700000001</v>
      </c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35">
      <c r="A250" s="2"/>
      <c r="B250" s="82" t="s">
        <v>311</v>
      </c>
      <c r="C250" s="143">
        <v>69.672085859999996</v>
      </c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35">
      <c r="A251" s="2"/>
      <c r="B251" s="82" t="s">
        <v>312</v>
      </c>
      <c r="C251" s="143">
        <v>26.29085692</v>
      </c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35">
      <c r="A252" s="2"/>
      <c r="B252" s="82" t="s">
        <v>313</v>
      </c>
      <c r="C252" s="143">
        <v>16.30922048</v>
      </c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35">
      <c r="A253" s="2"/>
      <c r="B253" s="82" t="s">
        <v>314</v>
      </c>
      <c r="C253" s="143">
        <v>10</v>
      </c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35">
      <c r="A254" s="2"/>
      <c r="B254" s="82" t="s">
        <v>315</v>
      </c>
      <c r="C254" s="143">
        <v>61.479885009999997</v>
      </c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35">
      <c r="A255" s="2"/>
      <c r="B255" s="82" t="s">
        <v>316</v>
      </c>
      <c r="C255" s="143">
        <v>19.16467879</v>
      </c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35">
      <c r="A256" s="2"/>
      <c r="B256" s="82" t="s">
        <v>317</v>
      </c>
      <c r="C256" s="143">
        <v>29.045304810000001</v>
      </c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35">
      <c r="A257" s="2"/>
      <c r="B257" s="82" t="s">
        <v>318</v>
      </c>
      <c r="C257" s="143">
        <v>46.231726139999999</v>
      </c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35">
      <c r="A258" s="2"/>
      <c r="B258" s="82" t="s">
        <v>319</v>
      </c>
      <c r="C258" s="143">
        <v>55.149070049999999</v>
      </c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35">
      <c r="A259" s="2"/>
      <c r="B259" s="82" t="s">
        <v>320</v>
      </c>
      <c r="C259" s="143">
        <v>51.733391699999999</v>
      </c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35">
      <c r="A260" s="2"/>
      <c r="B260" s="82" t="s">
        <v>321</v>
      </c>
      <c r="C260" s="143">
        <v>53.580185980000003</v>
      </c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35">
      <c r="A261" s="2"/>
      <c r="B261" s="82" t="s">
        <v>322</v>
      </c>
      <c r="C261" s="143">
        <v>11.350073</v>
      </c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35">
      <c r="A262" s="2"/>
      <c r="B262" s="82" t="s">
        <v>323</v>
      </c>
      <c r="C262" s="143">
        <v>43.324005120000002</v>
      </c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35">
      <c r="A263" s="2"/>
      <c r="B263" s="82" t="s">
        <v>324</v>
      </c>
      <c r="C263" s="143">
        <v>33.548623040000003</v>
      </c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35">
      <c r="A264" s="2"/>
      <c r="B264" s="82" t="s">
        <v>325</v>
      </c>
      <c r="C264" s="143">
        <v>14.168822069999999</v>
      </c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35">
      <c r="A265" s="2"/>
      <c r="B265" s="82" t="s">
        <v>326</v>
      </c>
      <c r="C265" s="143">
        <v>20.246250620000001</v>
      </c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35">
      <c r="A266" s="2"/>
      <c r="B266" s="82" t="s">
        <v>327</v>
      </c>
      <c r="C266" s="143">
        <v>53.234112490000001</v>
      </c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35">
      <c r="A267" s="2"/>
      <c r="B267" s="82" t="s">
        <v>328</v>
      </c>
      <c r="C267" s="143">
        <v>16.409956470000001</v>
      </c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35">
      <c r="A268" s="2"/>
      <c r="B268" s="82" t="s">
        <v>329</v>
      </c>
      <c r="C268" s="143">
        <v>12.75918661</v>
      </c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35">
      <c r="A269" s="2"/>
      <c r="B269" s="82" t="s">
        <v>330</v>
      </c>
      <c r="C269" s="143">
        <v>40.348758830000001</v>
      </c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35">
      <c r="A270" s="2"/>
      <c r="B270" s="82" t="s">
        <v>331</v>
      </c>
      <c r="C270" s="143">
        <v>46.820114220000001</v>
      </c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35">
      <c r="A271" s="2"/>
      <c r="B271" s="82" t="s">
        <v>332</v>
      </c>
      <c r="C271" s="143">
        <v>42.6561272</v>
      </c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35">
      <c r="A272" s="2"/>
      <c r="B272" s="82" t="s">
        <v>333</v>
      </c>
      <c r="C272" s="143">
        <v>13.010279110000001</v>
      </c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35">
      <c r="A273" s="2"/>
      <c r="B273" s="82" t="s">
        <v>334</v>
      </c>
      <c r="C273" s="143">
        <v>20.565924039999999</v>
      </c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35">
      <c r="A274" s="2"/>
      <c r="B274" s="82" t="s">
        <v>335</v>
      </c>
      <c r="C274" s="143">
        <v>22.974971650000001</v>
      </c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35">
      <c r="A275" s="2"/>
      <c r="B275" s="82" t="s">
        <v>336</v>
      </c>
      <c r="C275" s="143">
        <v>65.991198179999998</v>
      </c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35">
      <c r="A276" s="2"/>
      <c r="B276" s="82" t="s">
        <v>337</v>
      </c>
      <c r="C276" s="143">
        <v>13.31233025</v>
      </c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35">
      <c r="A277" s="2"/>
      <c r="B277" s="82" t="s">
        <v>338</v>
      </c>
      <c r="C277" s="143">
        <v>48.416623280000003</v>
      </c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35">
      <c r="A278" s="2"/>
      <c r="B278" s="82" t="s">
        <v>339</v>
      </c>
      <c r="C278" s="143">
        <v>42.499687119999997</v>
      </c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35">
      <c r="A279" s="2"/>
      <c r="B279" s="82" t="s">
        <v>340</v>
      </c>
      <c r="C279" s="143">
        <v>48.169115220000002</v>
      </c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35">
      <c r="A280" s="2"/>
      <c r="B280" s="82" t="s">
        <v>341</v>
      </c>
      <c r="C280" s="143">
        <v>21.661422000000002</v>
      </c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35">
      <c r="A281" s="2"/>
      <c r="B281" s="82" t="s">
        <v>342</v>
      </c>
      <c r="C281" s="143">
        <v>41.497652129999999</v>
      </c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35">
      <c r="A282" s="2"/>
      <c r="B282" s="82" t="s">
        <v>343</v>
      </c>
      <c r="C282" s="143">
        <v>67.333902300000005</v>
      </c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35">
      <c r="A283" s="2"/>
      <c r="B283" s="82" t="s">
        <v>344</v>
      </c>
      <c r="C283" s="143">
        <v>40.151700660000003</v>
      </c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35">
      <c r="A284" s="2"/>
      <c r="B284" s="82" t="s">
        <v>345</v>
      </c>
      <c r="C284" s="143">
        <v>44.208564250000002</v>
      </c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35">
      <c r="A285" s="2"/>
      <c r="B285" s="82" t="s">
        <v>346</v>
      </c>
      <c r="C285" s="143">
        <v>14.709593180000001</v>
      </c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35">
      <c r="A286" s="2"/>
      <c r="B286" s="82" t="s">
        <v>347</v>
      </c>
      <c r="C286" s="143">
        <v>67.835174379999998</v>
      </c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35">
      <c r="A287" s="2"/>
      <c r="B287" s="82" t="s">
        <v>348</v>
      </c>
      <c r="C287" s="143">
        <v>28.529910189999999</v>
      </c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35">
      <c r="A288" s="2"/>
      <c r="B288" s="82" t="s">
        <v>349</v>
      </c>
      <c r="C288" s="143">
        <v>25.743452120000001</v>
      </c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35">
      <c r="A289" s="2"/>
      <c r="B289" s="82" t="s">
        <v>350</v>
      </c>
      <c r="C289" s="143">
        <v>61.84997611</v>
      </c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35">
      <c r="A290" s="2"/>
      <c r="B290" s="82" t="s">
        <v>351</v>
      </c>
      <c r="C290" s="143">
        <v>19.422114329999999</v>
      </c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35">
      <c r="A291" s="2"/>
      <c r="B291" s="82" t="s">
        <v>352</v>
      </c>
      <c r="C291" s="143">
        <v>58.865275959999998</v>
      </c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35">
      <c r="A292" s="2"/>
      <c r="B292" s="82" t="s">
        <v>353</v>
      </c>
      <c r="C292" s="143">
        <v>72.341486009999997</v>
      </c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35">
      <c r="A293" s="2"/>
      <c r="B293" s="82" t="s">
        <v>354</v>
      </c>
      <c r="C293" s="143">
        <v>46.302720899999997</v>
      </c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35">
      <c r="A294" s="2"/>
      <c r="B294" s="82" t="s">
        <v>355</v>
      </c>
      <c r="C294" s="143">
        <v>40.946543900000002</v>
      </c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35">
      <c r="A295" s="2"/>
      <c r="B295" s="82" t="s">
        <v>356</v>
      </c>
      <c r="C295" s="143">
        <v>34.468652820000003</v>
      </c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35">
      <c r="A296" s="2"/>
      <c r="B296" s="82" t="s">
        <v>357</v>
      </c>
      <c r="C296" s="143">
        <v>56.167537760000002</v>
      </c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35">
      <c r="A297" s="2"/>
      <c r="B297" s="82" t="s">
        <v>358</v>
      </c>
      <c r="C297" s="143">
        <v>59.625027209999999</v>
      </c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35">
      <c r="A298" s="2"/>
      <c r="B298" s="82" t="s">
        <v>359</v>
      </c>
      <c r="C298" s="143">
        <v>55.354597060000003</v>
      </c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35">
      <c r="A299" s="2"/>
      <c r="B299" s="82" t="s">
        <v>360</v>
      </c>
      <c r="C299" s="143">
        <v>53.657007210000003</v>
      </c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35">
      <c r="A300" s="2"/>
      <c r="B300" s="82" t="s">
        <v>361</v>
      </c>
      <c r="C300" s="143">
        <v>35.58181115</v>
      </c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35">
      <c r="A301" s="2"/>
      <c r="B301" s="82" t="s">
        <v>362</v>
      </c>
      <c r="C301" s="143">
        <v>57.982284630000002</v>
      </c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35">
      <c r="A302" s="2"/>
      <c r="B302" s="82" t="s">
        <v>363</v>
      </c>
      <c r="C302" s="143">
        <v>78.167605760000001</v>
      </c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35">
      <c r="A303" s="2"/>
      <c r="B303" s="82" t="s">
        <v>364</v>
      </c>
      <c r="C303" s="143">
        <v>55.424121540000002</v>
      </c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35">
      <c r="A304" s="2"/>
      <c r="B304" s="82" t="s">
        <v>365</v>
      </c>
      <c r="C304" s="143">
        <v>28.118966499999999</v>
      </c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35">
      <c r="A305" s="2"/>
      <c r="B305" s="82" t="s">
        <v>366</v>
      </c>
      <c r="C305" s="143">
        <v>59.956514409999997</v>
      </c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35">
      <c r="A306" s="2"/>
      <c r="B306" s="82" t="s">
        <v>367</v>
      </c>
      <c r="C306" s="143">
        <v>43.049940880000001</v>
      </c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35">
      <c r="A307" s="2"/>
      <c r="B307" s="82" t="s">
        <v>368</v>
      </c>
      <c r="C307" s="143">
        <v>43.015903590000001</v>
      </c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35">
      <c r="A308" s="2"/>
      <c r="B308" s="82" t="s">
        <v>369</v>
      </c>
      <c r="C308" s="143">
        <v>55.354257709999999</v>
      </c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35">
      <c r="A309" s="2"/>
      <c r="B309" s="82" t="s">
        <v>370</v>
      </c>
      <c r="C309" s="143">
        <v>32.051982969999997</v>
      </c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35">
      <c r="A310" s="2"/>
      <c r="B310" s="82" t="s">
        <v>371</v>
      </c>
      <c r="C310" s="143">
        <v>35.426987689999997</v>
      </c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35">
      <c r="A311" s="2"/>
      <c r="B311" s="82" t="s">
        <v>372</v>
      </c>
      <c r="C311" s="143">
        <v>53.183968929999999</v>
      </c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35">
      <c r="A312" s="2"/>
      <c r="B312" s="82" t="s">
        <v>373</v>
      </c>
      <c r="C312" s="143">
        <v>51.991129549999997</v>
      </c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35">
      <c r="A313" s="2"/>
      <c r="B313" s="82" t="s">
        <v>374</v>
      </c>
      <c r="C313" s="143">
        <v>44.40358415</v>
      </c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35">
      <c r="A314" s="2"/>
      <c r="B314" s="82" t="s">
        <v>375</v>
      </c>
      <c r="C314" s="143">
        <v>48.17845466</v>
      </c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35">
      <c r="A315" s="2"/>
      <c r="B315" s="82" t="s">
        <v>376</v>
      </c>
      <c r="C315" s="143">
        <v>54.64450824</v>
      </c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35">
      <c r="A316" s="2"/>
      <c r="B316" s="82" t="s">
        <v>377</v>
      </c>
      <c r="C316" s="143">
        <v>30.080632399999999</v>
      </c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35">
      <c r="A317" s="2"/>
      <c r="B317" s="82" t="s">
        <v>378</v>
      </c>
      <c r="C317" s="143">
        <v>29.31439039</v>
      </c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35">
      <c r="A318" s="2"/>
      <c r="B318" s="82" t="s">
        <v>379</v>
      </c>
      <c r="C318" s="143">
        <v>23.376040790000001</v>
      </c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35">
      <c r="A319" s="2"/>
      <c r="B319" s="82" t="s">
        <v>380</v>
      </c>
      <c r="C319" s="143">
        <v>46.841181380000002</v>
      </c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35">
      <c r="A320" s="2"/>
      <c r="B320" s="82" t="s">
        <v>381</v>
      </c>
      <c r="C320" s="143">
        <v>26.438498169999999</v>
      </c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35">
      <c r="A321" s="2"/>
      <c r="B321" s="82" t="s">
        <v>382</v>
      </c>
      <c r="C321" s="143">
        <v>44.158026649999996</v>
      </c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35">
      <c r="A322" s="2"/>
      <c r="B322" s="82" t="s">
        <v>383</v>
      </c>
      <c r="C322" s="143">
        <v>53.76523753</v>
      </c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35">
      <c r="A323" s="2"/>
      <c r="B323" s="82" t="s">
        <v>384</v>
      </c>
      <c r="C323" s="143">
        <v>52.499246319999997</v>
      </c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35">
      <c r="A324" s="2"/>
      <c r="B324" s="82" t="s">
        <v>385</v>
      </c>
      <c r="C324" s="143">
        <v>47.321667230000003</v>
      </c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35">
      <c r="A325" s="2"/>
      <c r="B325" s="82" t="s">
        <v>386</v>
      </c>
      <c r="C325" s="143">
        <v>12.40328029</v>
      </c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35">
      <c r="A326" s="2"/>
      <c r="B326" s="82" t="s">
        <v>387</v>
      </c>
      <c r="C326" s="143">
        <v>17.661853700000002</v>
      </c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35">
      <c r="A327" s="2"/>
      <c r="B327" s="82" t="s">
        <v>388</v>
      </c>
      <c r="C327" s="143">
        <v>45.437279969999999</v>
      </c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35">
      <c r="A328" s="2"/>
      <c r="B328" s="82" t="s">
        <v>389</v>
      </c>
      <c r="C328" s="143">
        <v>61.963144380000003</v>
      </c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35">
      <c r="A329" s="2"/>
      <c r="B329" s="82" t="s">
        <v>390</v>
      </c>
      <c r="C329" s="143">
        <v>49.678906449999999</v>
      </c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35">
      <c r="A330" s="2"/>
      <c r="B330" s="82" t="s">
        <v>391</v>
      </c>
      <c r="C330" s="143">
        <v>37.371249910000003</v>
      </c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35">
      <c r="A331" s="2"/>
      <c r="B331" s="82" t="s">
        <v>392</v>
      </c>
      <c r="C331" s="143">
        <v>35.305709700000001</v>
      </c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35">
      <c r="A332" s="2"/>
      <c r="B332" s="82" t="s">
        <v>393</v>
      </c>
      <c r="C332" s="143">
        <v>26.675189490000001</v>
      </c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35">
      <c r="A333" s="2"/>
      <c r="B333" s="82" t="s">
        <v>394</v>
      </c>
      <c r="C333" s="143">
        <v>41.575284490000001</v>
      </c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35">
      <c r="A334" s="2"/>
      <c r="B334" s="82" t="s">
        <v>395</v>
      </c>
      <c r="C334" s="143">
        <v>34.95324669</v>
      </c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35">
      <c r="A335" s="2"/>
      <c r="B335" s="82" t="s">
        <v>396</v>
      </c>
      <c r="C335" s="143">
        <v>66.783471899999995</v>
      </c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35">
      <c r="A336" s="2"/>
      <c r="B336" s="82" t="s">
        <v>397</v>
      </c>
      <c r="C336" s="143">
        <v>64.469020619999995</v>
      </c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35">
      <c r="A337" s="2"/>
      <c r="B337" s="82" t="s">
        <v>398</v>
      </c>
      <c r="C337" s="143">
        <v>60.719583309999997</v>
      </c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35">
      <c r="A338" s="2"/>
      <c r="B338" s="82" t="s">
        <v>399</v>
      </c>
      <c r="C338" s="143">
        <v>55.186553609999997</v>
      </c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35">
      <c r="A339" s="2"/>
      <c r="B339" s="82" t="s">
        <v>400</v>
      </c>
      <c r="C339" s="143">
        <v>54.874224519999999</v>
      </c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35">
      <c r="A340" s="2"/>
      <c r="B340" s="82" t="s">
        <v>401</v>
      </c>
      <c r="C340" s="143">
        <v>50.495866190000001</v>
      </c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35">
      <c r="A341" s="2"/>
      <c r="B341" s="82" t="s">
        <v>402</v>
      </c>
      <c r="C341" s="143">
        <v>44.755593099999999</v>
      </c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35">
      <c r="A342" s="2"/>
      <c r="B342" s="82" t="s">
        <v>403</v>
      </c>
      <c r="C342" s="143">
        <v>13.73793109</v>
      </c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35">
      <c r="A343" s="2"/>
      <c r="B343" s="82" t="s">
        <v>404</v>
      </c>
      <c r="C343" s="143">
        <v>13.232099850000001</v>
      </c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35">
      <c r="A344" s="2"/>
      <c r="B344" s="82" t="s">
        <v>405</v>
      </c>
      <c r="C344" s="143">
        <v>57.080170330000001</v>
      </c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35">
      <c r="A345" s="2"/>
      <c r="B345" s="82" t="s">
        <v>406</v>
      </c>
      <c r="C345" s="143">
        <v>43.582156840000003</v>
      </c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35">
      <c r="A346" s="2"/>
      <c r="B346" s="82" t="s">
        <v>407</v>
      </c>
      <c r="C346" s="143">
        <v>32.053099570000001</v>
      </c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35">
      <c r="A347" s="2"/>
      <c r="B347" s="82" t="s">
        <v>408</v>
      </c>
      <c r="C347" s="143">
        <v>42.998276400000002</v>
      </c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35">
      <c r="A348" s="2"/>
      <c r="B348" s="82" t="s">
        <v>409</v>
      </c>
      <c r="C348" s="143">
        <v>44.417357940000002</v>
      </c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35">
      <c r="A349" s="2"/>
      <c r="B349" s="82" t="s">
        <v>410</v>
      </c>
      <c r="C349" s="143">
        <v>44.723364199999999</v>
      </c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35">
      <c r="A350" s="2"/>
      <c r="B350" s="82" t="s">
        <v>411</v>
      </c>
      <c r="C350" s="143">
        <v>12.13981508</v>
      </c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35">
      <c r="A351" s="2"/>
      <c r="B351" s="82" t="s">
        <v>412</v>
      </c>
      <c r="C351" s="143">
        <v>64.696240000000003</v>
      </c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35">
      <c r="A352" s="2"/>
      <c r="B352" s="82" t="s">
        <v>413</v>
      </c>
      <c r="C352" s="143">
        <v>54.163695410000003</v>
      </c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35">
      <c r="A353" s="2"/>
      <c r="B353" s="82" t="s">
        <v>414</v>
      </c>
      <c r="C353" s="143">
        <v>37.995867480000001</v>
      </c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35">
      <c r="A354" s="2"/>
      <c r="B354" s="82" t="s">
        <v>415</v>
      </c>
      <c r="C354" s="143">
        <v>53.957741910000003</v>
      </c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35">
      <c r="A355" s="2"/>
      <c r="B355" s="82" t="s">
        <v>416</v>
      </c>
      <c r="C355" s="143">
        <v>46.165430929999999</v>
      </c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35">
      <c r="A356" s="2"/>
      <c r="B356" s="82" t="s">
        <v>417</v>
      </c>
      <c r="C356" s="143">
        <v>58.178358469999999</v>
      </c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35">
      <c r="A357" s="2"/>
      <c r="B357" s="82" t="s">
        <v>418</v>
      </c>
      <c r="C357" s="143">
        <v>56.515980159999998</v>
      </c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35">
      <c r="A358" s="2"/>
      <c r="B358" s="82" t="s">
        <v>419</v>
      </c>
      <c r="C358" s="143">
        <v>50.278734159999999</v>
      </c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35">
      <c r="A359" s="2"/>
      <c r="B359" s="82" t="s">
        <v>420</v>
      </c>
      <c r="C359" s="143">
        <v>65.29007344</v>
      </c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35">
      <c r="A360" s="2"/>
      <c r="B360" s="82" t="s">
        <v>421</v>
      </c>
      <c r="C360" s="143">
        <v>49.915430550000004</v>
      </c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35">
      <c r="A361" s="2"/>
      <c r="B361" s="82" t="s">
        <v>422</v>
      </c>
      <c r="C361" s="143">
        <v>13.472475660000001</v>
      </c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35">
      <c r="A362" s="2"/>
      <c r="B362" s="82" t="s">
        <v>423</v>
      </c>
      <c r="C362" s="143">
        <v>15.75956964</v>
      </c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35">
      <c r="A363" s="2"/>
      <c r="B363" s="82" t="s">
        <v>424</v>
      </c>
      <c r="C363" s="143">
        <v>44.466343100000003</v>
      </c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35">
      <c r="A364" s="2"/>
      <c r="B364" s="82" t="s">
        <v>425</v>
      </c>
      <c r="C364" s="143">
        <v>13.53161231</v>
      </c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35">
      <c r="A365" s="2"/>
      <c r="B365" s="82" t="s">
        <v>426</v>
      </c>
      <c r="C365" s="143">
        <v>41.099964759999999</v>
      </c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35">
      <c r="A366" s="2"/>
      <c r="B366" s="82" t="s">
        <v>427</v>
      </c>
      <c r="C366" s="143">
        <v>32.457332649999998</v>
      </c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35">
      <c r="A367" s="2"/>
      <c r="B367" s="82" t="s">
        <v>428</v>
      </c>
      <c r="C367" s="143">
        <v>13.89571237</v>
      </c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35">
      <c r="A368" s="2"/>
      <c r="B368" s="82" t="s">
        <v>429</v>
      </c>
      <c r="C368" s="143">
        <v>13.12807362</v>
      </c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35">
      <c r="A369" s="2"/>
      <c r="B369" s="82" t="s">
        <v>430</v>
      </c>
      <c r="C369" s="143">
        <v>40.963669510000003</v>
      </c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35">
      <c r="A370" s="2"/>
      <c r="B370" s="82" t="s">
        <v>431</v>
      </c>
      <c r="C370" s="143">
        <v>12.083710890000001</v>
      </c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35">
      <c r="A371" s="2"/>
      <c r="B371" s="82" t="s">
        <v>432</v>
      </c>
      <c r="C371" s="143">
        <v>29.954295210000002</v>
      </c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35">
      <c r="A372" s="2"/>
      <c r="B372" s="82" t="s">
        <v>433</v>
      </c>
      <c r="C372" s="143">
        <v>61.281646219999999</v>
      </c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35">
      <c r="A373" s="2"/>
      <c r="B373" s="82" t="s">
        <v>434</v>
      </c>
      <c r="C373" s="143">
        <v>13.187557079999999</v>
      </c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35">
      <c r="A374" s="2"/>
      <c r="B374" s="82" t="s">
        <v>435</v>
      </c>
      <c r="C374" s="143">
        <v>15.3638409</v>
      </c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35">
      <c r="A375" s="2"/>
      <c r="B375" s="82" t="s">
        <v>436</v>
      </c>
      <c r="C375" s="143">
        <v>45.647685510000002</v>
      </c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35">
      <c r="A376" s="2"/>
      <c r="B376" s="82" t="s">
        <v>437</v>
      </c>
      <c r="C376" s="143">
        <v>15.0518488</v>
      </c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35">
      <c r="A377" s="2"/>
      <c r="B377" s="82" t="s">
        <v>438</v>
      </c>
      <c r="C377" s="143">
        <v>87.247529229999998</v>
      </c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35">
      <c r="A378" s="2"/>
      <c r="B378" s="82" t="s">
        <v>439</v>
      </c>
      <c r="C378" s="143">
        <v>56.110076229999997</v>
      </c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35">
      <c r="A379" s="2"/>
      <c r="B379" s="82" t="s">
        <v>440</v>
      </c>
      <c r="C379" s="143">
        <v>56.576574280000003</v>
      </c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35">
      <c r="A380" s="2"/>
      <c r="B380" s="82" t="s">
        <v>441</v>
      </c>
      <c r="C380" s="143">
        <v>21.155317929999999</v>
      </c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35">
      <c r="A381" s="2"/>
      <c r="B381" s="82" t="s">
        <v>442</v>
      </c>
      <c r="C381" s="143">
        <v>18.856913250000002</v>
      </c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35">
      <c r="A382" s="2"/>
      <c r="B382" s="82" t="s">
        <v>443</v>
      </c>
      <c r="C382" s="143">
        <v>43.411022559999999</v>
      </c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35">
      <c r="A383" s="2"/>
      <c r="B383" s="82" t="s">
        <v>444</v>
      </c>
      <c r="C383" s="143">
        <v>40.562464210000002</v>
      </c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35">
      <c r="A384" s="2"/>
      <c r="B384" s="82" t="s">
        <v>445</v>
      </c>
      <c r="C384" s="143">
        <v>39.153476660000003</v>
      </c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35">
      <c r="A385" s="2"/>
      <c r="B385" s="82" t="s">
        <v>446</v>
      </c>
      <c r="C385" s="143">
        <v>11.858989960000001</v>
      </c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35">
      <c r="A386" s="2"/>
      <c r="B386" s="82" t="s">
        <v>447</v>
      </c>
      <c r="C386" s="143">
        <v>37.105455630000002</v>
      </c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35">
      <c r="A387" s="2"/>
      <c r="B387" s="82" t="s">
        <v>448</v>
      </c>
      <c r="C387" s="143">
        <v>13.30162717</v>
      </c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35">
      <c r="A388" s="2"/>
      <c r="B388" s="82" t="s">
        <v>449</v>
      </c>
      <c r="C388" s="143">
        <v>13.113986069999999</v>
      </c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35">
      <c r="A389" s="2"/>
      <c r="B389" s="82" t="s">
        <v>450</v>
      </c>
      <c r="C389" s="143">
        <v>13.290575260000001</v>
      </c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35">
      <c r="A390" s="2"/>
      <c r="B390" s="82" t="s">
        <v>451</v>
      </c>
      <c r="C390" s="143">
        <v>19.146421190000002</v>
      </c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35">
      <c r="A391" s="2"/>
      <c r="B391" s="82" t="s">
        <v>452</v>
      </c>
      <c r="C391" s="143">
        <v>41.17069918</v>
      </c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35">
      <c r="A392" s="2"/>
      <c r="B392" s="82" t="s">
        <v>453</v>
      </c>
      <c r="C392" s="143">
        <v>46.108547340000001</v>
      </c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35">
      <c r="A393" s="2"/>
      <c r="B393" s="82" t="s">
        <v>454</v>
      </c>
      <c r="C393" s="143">
        <v>42.119220050000003</v>
      </c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35">
      <c r="A394" s="2"/>
      <c r="B394" s="82" t="s">
        <v>455</v>
      </c>
      <c r="C394" s="143">
        <v>11.56738621</v>
      </c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35">
      <c r="A395" s="2"/>
      <c r="B395" s="82" t="s">
        <v>456</v>
      </c>
      <c r="C395" s="143">
        <v>61.66309201</v>
      </c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35">
      <c r="A396" s="2"/>
      <c r="B396" s="82" t="s">
        <v>457</v>
      </c>
      <c r="C396" s="143">
        <v>28.727636650000001</v>
      </c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35">
      <c r="A397" s="2"/>
      <c r="B397" s="82" t="s">
        <v>458</v>
      </c>
      <c r="C397" s="143">
        <v>33.177630299999997</v>
      </c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35">
      <c r="A398" s="2"/>
      <c r="B398" s="82" t="s">
        <v>459</v>
      </c>
      <c r="C398" s="143">
        <v>41.064876820000002</v>
      </c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35">
      <c r="A399" s="2"/>
      <c r="B399" s="82" t="s">
        <v>460</v>
      </c>
      <c r="C399" s="143">
        <v>22.26578185</v>
      </c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35">
      <c r="A400" s="2"/>
      <c r="B400" s="82" t="s">
        <v>461</v>
      </c>
      <c r="C400" s="143">
        <v>53.862153939999999</v>
      </c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35">
      <c r="A401" s="2"/>
      <c r="B401" s="82" t="s">
        <v>462</v>
      </c>
      <c r="C401" s="143">
        <v>25.011374880000002</v>
      </c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35">
      <c r="A402" s="2"/>
      <c r="B402" s="82" t="s">
        <v>463</v>
      </c>
      <c r="C402" s="143">
        <v>54.646996489999999</v>
      </c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35">
      <c r="A403" s="2"/>
      <c r="B403" s="82" t="s">
        <v>464</v>
      </c>
      <c r="C403" s="143">
        <v>52.085412830000003</v>
      </c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35">
      <c r="A404" s="2"/>
      <c r="B404" s="82" t="s">
        <v>465</v>
      </c>
      <c r="C404" s="143">
        <v>33.494572910000002</v>
      </c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35">
      <c r="A405" s="2"/>
      <c r="B405" s="82" t="s">
        <v>466</v>
      </c>
      <c r="C405" s="143">
        <v>39.898742589999998</v>
      </c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35">
      <c r="A406" s="2"/>
      <c r="B406" s="82" t="s">
        <v>467</v>
      </c>
      <c r="C406" s="143">
        <v>12.61133873</v>
      </c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35">
      <c r="A407" s="2"/>
      <c r="B407" s="82" t="s">
        <v>468</v>
      </c>
      <c r="C407" s="143">
        <v>37.142675429999997</v>
      </c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35">
      <c r="A408" s="2"/>
      <c r="B408" s="82" t="s">
        <v>469</v>
      </c>
      <c r="C408" s="143">
        <v>47.158054239999998</v>
      </c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35">
      <c r="A409" s="2"/>
      <c r="B409" s="82" t="s">
        <v>470</v>
      </c>
      <c r="C409" s="143">
        <v>15.49848967</v>
      </c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35">
      <c r="A410" s="2"/>
      <c r="B410" s="82" t="s">
        <v>471</v>
      </c>
      <c r="C410" s="143">
        <v>41.370094950000002</v>
      </c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35">
      <c r="A411" s="2"/>
      <c r="B411" s="82" t="s">
        <v>472</v>
      </c>
      <c r="C411" s="143">
        <v>39.926477779999999</v>
      </c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35">
      <c r="A412" s="2"/>
      <c r="B412" s="82" t="s">
        <v>473</v>
      </c>
      <c r="C412" s="143">
        <v>21.93818572</v>
      </c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35">
      <c r="A413" s="2"/>
      <c r="B413" s="82" t="s">
        <v>474</v>
      </c>
      <c r="C413" s="143">
        <v>41.955994400000002</v>
      </c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35">
      <c r="A414" s="2"/>
      <c r="B414" s="82" t="s">
        <v>475</v>
      </c>
      <c r="C414" s="143">
        <v>25.737272959999999</v>
      </c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35">
      <c r="A415" s="2"/>
      <c r="B415" s="82" t="s">
        <v>476</v>
      </c>
      <c r="C415" s="143">
        <v>36.914239219999999</v>
      </c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35">
      <c r="A416" s="2"/>
      <c r="B416" s="82" t="s">
        <v>477</v>
      </c>
      <c r="C416" s="143">
        <v>19.178505990000001</v>
      </c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35">
      <c r="A417" s="2"/>
      <c r="B417" s="82" t="s">
        <v>478</v>
      </c>
      <c r="C417" s="143">
        <v>47.913038110000002</v>
      </c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35">
      <c r="A418" s="2"/>
      <c r="B418" s="82" t="s">
        <v>479</v>
      </c>
      <c r="C418" s="143">
        <v>47.689699820000001</v>
      </c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35">
      <c r="A419" s="2"/>
      <c r="B419" s="82" t="s">
        <v>480</v>
      </c>
      <c r="C419" s="143">
        <v>66.221073340000004</v>
      </c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35">
      <c r="A420" s="2"/>
      <c r="B420" s="82" t="s">
        <v>481</v>
      </c>
      <c r="C420" s="143">
        <v>55.820440130000001</v>
      </c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35">
      <c r="A421" s="2"/>
      <c r="B421" s="82" t="s">
        <v>482</v>
      </c>
      <c r="C421" s="143">
        <v>50.87282416</v>
      </c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35">
      <c r="A422" s="2"/>
      <c r="B422" s="82" t="s">
        <v>483</v>
      </c>
      <c r="C422" s="143">
        <v>51.249193900000002</v>
      </c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35">
      <c r="A423" s="2"/>
      <c r="B423" s="82" t="s">
        <v>484</v>
      </c>
      <c r="C423" s="143">
        <v>62.18433632</v>
      </c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35">
      <c r="A424" s="2"/>
      <c r="B424" s="82" t="s">
        <v>485</v>
      </c>
      <c r="C424" s="143">
        <v>52.868133999999998</v>
      </c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35">
      <c r="A425" s="2"/>
      <c r="B425" s="82" t="s">
        <v>486</v>
      </c>
      <c r="C425" s="143">
        <v>56.817421289999999</v>
      </c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35">
      <c r="A426" s="2"/>
      <c r="B426" s="82" t="s">
        <v>487</v>
      </c>
      <c r="C426" s="143">
        <v>37.418075719999997</v>
      </c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35">
      <c r="A427" s="2"/>
      <c r="B427" s="82" t="s">
        <v>488</v>
      </c>
      <c r="C427" s="143">
        <v>52.415718470000002</v>
      </c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35">
      <c r="A428" s="2"/>
      <c r="B428" s="82" t="s">
        <v>489</v>
      </c>
      <c r="C428" s="143">
        <v>56.530410600000003</v>
      </c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35">
      <c r="A429" s="2"/>
      <c r="B429" s="82" t="s">
        <v>490</v>
      </c>
      <c r="C429" s="143">
        <v>12.01085146</v>
      </c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35">
      <c r="A430" s="2"/>
      <c r="B430" s="82" t="s">
        <v>491</v>
      </c>
      <c r="C430" s="143">
        <v>15.76151589</v>
      </c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35">
      <c r="A431" s="2"/>
      <c r="B431" s="82" t="s">
        <v>492</v>
      </c>
      <c r="C431" s="143">
        <v>17.71357587</v>
      </c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35">
      <c r="A432" s="2"/>
      <c r="B432" s="82" t="s">
        <v>493</v>
      </c>
      <c r="C432" s="143">
        <v>16.504420580000001</v>
      </c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35">
      <c r="A433" s="2"/>
      <c r="B433" s="82" t="s">
        <v>494</v>
      </c>
      <c r="C433" s="143">
        <v>56.138894039999997</v>
      </c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35">
      <c r="A434" s="2"/>
      <c r="B434" s="82" t="s">
        <v>495</v>
      </c>
      <c r="C434" s="143">
        <v>63.219486199999999</v>
      </c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35">
      <c r="A435" s="2"/>
      <c r="B435" s="82" t="s">
        <v>496</v>
      </c>
      <c r="C435" s="143">
        <v>55.745678509999998</v>
      </c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35">
      <c r="A436" s="2"/>
      <c r="B436" s="82" t="s">
        <v>497</v>
      </c>
      <c r="C436" s="143">
        <v>49.33344048</v>
      </c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35">
      <c r="A437" s="2"/>
      <c r="B437" s="82" t="s">
        <v>498</v>
      </c>
      <c r="C437" s="143">
        <v>51.228581920000003</v>
      </c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35">
      <c r="A438" s="2"/>
      <c r="B438" s="82" t="s">
        <v>499</v>
      </c>
      <c r="C438" s="143">
        <v>46.950448369999997</v>
      </c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35">
      <c r="A439" s="2"/>
      <c r="B439" s="82" t="s">
        <v>500</v>
      </c>
      <c r="C439" s="143">
        <v>46.267384180000001</v>
      </c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35">
      <c r="A440" s="2"/>
      <c r="B440" s="82" t="s">
        <v>501</v>
      </c>
      <c r="C440" s="143">
        <v>15.944742290000001</v>
      </c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35">
      <c r="A441" s="2"/>
      <c r="B441" s="82" t="s">
        <v>502</v>
      </c>
      <c r="C441" s="143">
        <v>51.593882239999999</v>
      </c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35">
      <c r="A442" s="2"/>
      <c r="B442" s="82" t="s">
        <v>503</v>
      </c>
      <c r="C442" s="143">
        <v>15.937804829999999</v>
      </c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35">
      <c r="A443" s="2"/>
      <c r="B443" s="82" t="s">
        <v>504</v>
      </c>
      <c r="C443" s="143">
        <v>18.288979390000002</v>
      </c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35">
      <c r="A444" s="2"/>
      <c r="B444" s="82" t="s">
        <v>505</v>
      </c>
      <c r="C444" s="143">
        <v>55.173669539999999</v>
      </c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35">
      <c r="A445" s="2"/>
      <c r="B445" s="82" t="s">
        <v>506</v>
      </c>
      <c r="C445" s="143">
        <v>42.430980509999998</v>
      </c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35">
      <c r="A446" s="2"/>
      <c r="B446" s="82" t="s">
        <v>507</v>
      </c>
      <c r="C446" s="143">
        <v>10</v>
      </c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35">
      <c r="A447" s="2"/>
      <c r="B447" s="82" t="s">
        <v>508</v>
      </c>
      <c r="C447" s="143">
        <v>59.019403930000003</v>
      </c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35">
      <c r="A448" s="2"/>
      <c r="B448" s="82" t="s">
        <v>509</v>
      </c>
      <c r="C448" s="143">
        <v>28.714884739999999</v>
      </c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35">
      <c r="A449" s="2"/>
      <c r="B449" s="82" t="s">
        <v>510</v>
      </c>
      <c r="C449" s="143">
        <v>25.513929560000001</v>
      </c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35">
      <c r="A450" s="2"/>
      <c r="B450" s="82" t="s">
        <v>511</v>
      </c>
      <c r="C450" s="143">
        <v>26.780251929999999</v>
      </c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35">
      <c r="A451" s="2"/>
      <c r="B451" s="82" t="s">
        <v>512</v>
      </c>
      <c r="C451" s="143">
        <v>37.438479999999998</v>
      </c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35">
      <c r="A452" s="2"/>
      <c r="B452" s="82" t="s">
        <v>513</v>
      </c>
      <c r="C452" s="143">
        <v>44.279281679999997</v>
      </c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35">
      <c r="A453" s="2"/>
      <c r="B453" s="82" t="s">
        <v>514</v>
      </c>
      <c r="C453" s="143">
        <v>48.852469050000003</v>
      </c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35">
      <c r="A454" s="2"/>
      <c r="B454" s="82" t="s">
        <v>515</v>
      </c>
      <c r="C454" s="143">
        <v>61.982943489999997</v>
      </c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35">
      <c r="A455" s="2"/>
      <c r="B455" s="82" t="s">
        <v>516</v>
      </c>
      <c r="C455" s="143">
        <v>60.625309309999999</v>
      </c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35">
      <c r="A456" s="2"/>
      <c r="B456" s="82" t="s">
        <v>517</v>
      </c>
      <c r="C456" s="143">
        <v>16.234567559999999</v>
      </c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35">
      <c r="A457" s="2"/>
      <c r="B457" s="82" t="s">
        <v>518</v>
      </c>
      <c r="C457" s="143">
        <v>24.859635489999999</v>
      </c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35">
      <c r="A458" s="2"/>
      <c r="B458" s="82" t="s">
        <v>519</v>
      </c>
      <c r="C458" s="143">
        <v>63.112337140000001</v>
      </c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35">
      <c r="A459" s="2"/>
      <c r="B459" s="82" t="s">
        <v>520</v>
      </c>
      <c r="C459" s="143">
        <v>60.993188289999999</v>
      </c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35">
      <c r="A460" s="2"/>
      <c r="B460" s="82" t="s">
        <v>521</v>
      </c>
      <c r="C460" s="143">
        <v>18.244070310000001</v>
      </c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35">
      <c r="A461" s="2"/>
      <c r="B461" s="82" t="s">
        <v>522</v>
      </c>
      <c r="C461" s="143">
        <v>14.46196089</v>
      </c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35">
      <c r="A462" s="2"/>
      <c r="B462" s="82" t="s">
        <v>523</v>
      </c>
      <c r="C462" s="143">
        <v>40.946369339999997</v>
      </c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35">
      <c r="A463" s="2"/>
      <c r="B463" s="82" t="s">
        <v>524</v>
      </c>
      <c r="C463" s="143">
        <v>31.926563130000002</v>
      </c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35">
      <c r="A464" s="2"/>
      <c r="B464" s="82" t="s">
        <v>525</v>
      </c>
      <c r="C464" s="143">
        <v>41.305404629999998</v>
      </c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35">
      <c r="A465" s="2"/>
      <c r="B465" s="82" t="s">
        <v>526</v>
      </c>
      <c r="C465" s="143">
        <v>50.072632740000003</v>
      </c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35">
      <c r="A466" s="2"/>
      <c r="B466" s="82" t="s">
        <v>527</v>
      </c>
      <c r="C466" s="143">
        <v>52.924560880000001</v>
      </c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35">
      <c r="A467" s="2"/>
      <c r="B467" s="82" t="s">
        <v>528</v>
      </c>
      <c r="C467" s="143">
        <v>35.415597759999997</v>
      </c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35">
      <c r="A468" s="2"/>
      <c r="B468" s="82" t="s">
        <v>529</v>
      </c>
      <c r="C468" s="143">
        <v>46.760327850000003</v>
      </c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35">
      <c r="A469" s="2"/>
      <c r="B469" s="82" t="s">
        <v>530</v>
      </c>
      <c r="C469" s="143">
        <v>46.97806044</v>
      </c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35">
      <c r="A470" s="2"/>
      <c r="B470" s="82" t="s">
        <v>531</v>
      </c>
      <c r="C470" s="143">
        <v>48.208577419999997</v>
      </c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35">
      <c r="A471" s="2"/>
      <c r="B471" s="82" t="s">
        <v>532</v>
      </c>
      <c r="C471" s="143">
        <v>48.364071840000001</v>
      </c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35">
      <c r="A472" s="2"/>
      <c r="B472" s="82" t="s">
        <v>533</v>
      </c>
      <c r="C472" s="143">
        <v>22.30956561</v>
      </c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35">
      <c r="A473" s="2"/>
      <c r="B473" s="82" t="s">
        <v>534</v>
      </c>
      <c r="C473" s="143">
        <v>60.604953829999999</v>
      </c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35">
      <c r="A474" s="2"/>
      <c r="B474" s="82" t="s">
        <v>535</v>
      </c>
      <c r="C474" s="143">
        <v>16.72102885</v>
      </c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35">
      <c r="A475" s="2"/>
      <c r="B475" s="82" t="s">
        <v>536</v>
      </c>
      <c r="C475" s="143">
        <v>65.380679580000006</v>
      </c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35">
      <c r="A476" s="2"/>
      <c r="B476" s="82" t="s">
        <v>537</v>
      </c>
      <c r="C476" s="143">
        <v>55.803620410000001</v>
      </c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35">
      <c r="A477" s="2"/>
      <c r="B477" s="82" t="s">
        <v>538</v>
      </c>
      <c r="C477" s="143">
        <v>49.964297770000002</v>
      </c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35">
      <c r="A478" s="2"/>
      <c r="B478" s="82" t="s">
        <v>539</v>
      </c>
      <c r="C478" s="143">
        <v>44.144590350000001</v>
      </c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35">
      <c r="A479" s="2"/>
      <c r="B479" s="82" t="s">
        <v>540</v>
      </c>
      <c r="C479" s="143">
        <v>36.007613800000001</v>
      </c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35">
      <c r="A480" s="2"/>
      <c r="B480" s="82" t="s">
        <v>541</v>
      </c>
      <c r="C480" s="143">
        <v>22.390150550000001</v>
      </c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35">
      <c r="A481" s="2"/>
      <c r="B481" s="82" t="s">
        <v>542</v>
      </c>
      <c r="C481" s="143">
        <v>12.083710890000001</v>
      </c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35">
      <c r="A482" s="2"/>
      <c r="B482" s="82" t="s">
        <v>543</v>
      </c>
      <c r="C482" s="143">
        <v>56.466762639999999</v>
      </c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35">
      <c r="A483" s="2"/>
      <c r="B483" s="82" t="s">
        <v>544</v>
      </c>
      <c r="C483" s="143">
        <v>50.665463440000003</v>
      </c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35">
      <c r="A484" s="2"/>
      <c r="B484" s="82" t="s">
        <v>545</v>
      </c>
      <c r="C484" s="143">
        <v>48.121174279999998</v>
      </c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35">
      <c r="A485" s="2"/>
      <c r="B485" s="82" t="s">
        <v>546</v>
      </c>
      <c r="C485" s="143">
        <v>40.866128119999999</v>
      </c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35">
      <c r="A486" s="2"/>
      <c r="B486" s="82" t="s">
        <v>547</v>
      </c>
      <c r="C486" s="143">
        <v>48.40714053</v>
      </c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35">
      <c r="A487" s="2"/>
      <c r="B487" s="82" t="s">
        <v>548</v>
      </c>
      <c r="C487" s="143">
        <v>18.135927550000002</v>
      </c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35">
      <c r="A488" s="2"/>
      <c r="B488" s="82" t="s">
        <v>549</v>
      </c>
      <c r="C488" s="143">
        <v>60.018272009999997</v>
      </c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35">
      <c r="A489" s="2"/>
      <c r="B489" s="82" t="s">
        <v>550</v>
      </c>
      <c r="C489" s="143">
        <v>25.310389780000001</v>
      </c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35">
      <c r="A490" s="2"/>
      <c r="B490" s="82" t="s">
        <v>551</v>
      </c>
      <c r="C490" s="143">
        <v>52.870111219999998</v>
      </c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35">
      <c r="A491" s="2"/>
      <c r="B491" s="82" t="s">
        <v>552</v>
      </c>
      <c r="C491" s="143">
        <v>28.206624529999999</v>
      </c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35">
      <c r="A492" s="2"/>
      <c r="B492" s="82" t="s">
        <v>553</v>
      </c>
      <c r="C492" s="143">
        <v>19.712640369999999</v>
      </c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35">
      <c r="A493" s="2"/>
      <c r="B493" s="82" t="s">
        <v>554</v>
      </c>
      <c r="C493" s="143">
        <v>57.506650999999998</v>
      </c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35">
      <c r="A494" s="2"/>
      <c r="B494" s="82" t="s">
        <v>555</v>
      </c>
      <c r="C494" s="143">
        <v>36.933102480000002</v>
      </c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35">
      <c r="A495" s="2"/>
      <c r="B495" s="82" t="s">
        <v>556</v>
      </c>
      <c r="C495" s="143">
        <v>46.177058610000003</v>
      </c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35">
      <c r="A496" s="2"/>
      <c r="B496" s="82" t="s">
        <v>557</v>
      </c>
      <c r="C496" s="143">
        <v>53.377690100000002</v>
      </c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35">
      <c r="A497" s="2"/>
      <c r="B497" s="82" t="s">
        <v>558</v>
      </c>
      <c r="C497" s="143">
        <v>46.936520350000002</v>
      </c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35">
      <c r="A498" s="2"/>
      <c r="B498" s="82" t="s">
        <v>559</v>
      </c>
      <c r="C498" s="143">
        <v>50.123249880000003</v>
      </c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35">
      <c r="A499" s="2"/>
      <c r="B499" s="82" t="s">
        <v>560</v>
      </c>
      <c r="C499" s="143">
        <v>49.113217669999997</v>
      </c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35">
      <c r="A500" s="2"/>
      <c r="B500" s="82" t="s">
        <v>561</v>
      </c>
      <c r="C500" s="143">
        <v>47.381748860000002</v>
      </c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35">
      <c r="A501" s="2"/>
      <c r="B501" s="82" t="s">
        <v>562</v>
      </c>
      <c r="C501" s="143">
        <v>37.817185160000001</v>
      </c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35">
      <c r="A502" s="2"/>
      <c r="B502" s="82" t="s">
        <v>563</v>
      </c>
      <c r="C502" s="143">
        <v>42.330019989999997</v>
      </c>
      <c r="D502" s="2"/>
      <c r="E502" s="2"/>
      <c r="F502" s="2"/>
      <c r="G502" s="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35">
      <c r="A503" s="2"/>
      <c r="B503" s="82" t="s">
        <v>564</v>
      </c>
      <c r="C503" s="143">
        <v>53.1656567</v>
      </c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35">
      <c r="A504" s="2"/>
      <c r="B504" s="82" t="s">
        <v>565</v>
      </c>
      <c r="C504" s="143">
        <v>44.074328180000002</v>
      </c>
      <c r="D504" s="2"/>
      <c r="E504" s="2"/>
      <c r="F504" s="2"/>
      <c r="G504" s="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35">
      <c r="A505" s="2"/>
      <c r="B505" s="82" t="s">
        <v>566</v>
      </c>
      <c r="C505" s="143">
        <v>25.39633525</v>
      </c>
      <c r="D505" s="2"/>
      <c r="E505" s="2"/>
      <c r="F505" s="2"/>
      <c r="G505" s="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35">
      <c r="A506" s="2"/>
      <c r="B506" s="82" t="s">
        <v>567</v>
      </c>
      <c r="C506" s="143">
        <v>42.517538629999997</v>
      </c>
      <c r="D506" s="2"/>
      <c r="E506" s="2"/>
      <c r="F506" s="2"/>
      <c r="G506" s="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35">
      <c r="A507" s="2"/>
      <c r="B507" s="82" t="s">
        <v>568</v>
      </c>
      <c r="C507" s="143">
        <v>11.74494404</v>
      </c>
      <c r="D507" s="2"/>
      <c r="E507" s="2"/>
      <c r="F507" s="2"/>
      <c r="G507" s="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35">
      <c r="A508" s="2"/>
      <c r="B508" s="82" t="s">
        <v>569</v>
      </c>
      <c r="C508" s="143">
        <v>25.085670780000001</v>
      </c>
      <c r="D508" s="2"/>
      <c r="E508" s="2"/>
      <c r="F508" s="2"/>
      <c r="G508" s="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35">
      <c r="A509" s="2"/>
      <c r="B509" s="82" t="s">
        <v>570</v>
      </c>
      <c r="C509" s="143">
        <v>14.945511740000001</v>
      </c>
      <c r="D509" s="2"/>
      <c r="E509" s="2"/>
      <c r="F509" s="2"/>
      <c r="G509" s="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35">
      <c r="A510" s="2"/>
      <c r="B510" s="82" t="s">
        <v>571</v>
      </c>
      <c r="C510" s="143">
        <v>53.547199599999999</v>
      </c>
      <c r="D510" s="2"/>
      <c r="E510" s="2"/>
      <c r="F510" s="2"/>
      <c r="G510" s="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35">
      <c r="A511" s="2"/>
      <c r="B511" s="82" t="s">
        <v>572</v>
      </c>
      <c r="C511" s="143">
        <v>46.522260750000001</v>
      </c>
      <c r="D511" s="2"/>
      <c r="E511" s="2"/>
      <c r="F511" s="2"/>
      <c r="G511" s="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35">
      <c r="A512" s="2"/>
      <c r="B512" s="82" t="s">
        <v>573</v>
      </c>
      <c r="C512" s="143">
        <v>47.194596570000002</v>
      </c>
      <c r="D512" s="2"/>
      <c r="E512" s="2"/>
      <c r="F512" s="2"/>
      <c r="G512" s="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35">
      <c r="A513" s="2"/>
      <c r="B513" s="82" t="s">
        <v>574</v>
      </c>
      <c r="C513" s="143">
        <v>58.757892869999999</v>
      </c>
      <c r="D513" s="2"/>
      <c r="E513" s="2"/>
      <c r="F513" s="2"/>
      <c r="G513" s="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35">
      <c r="A514" s="2"/>
      <c r="B514" s="82" t="s">
        <v>575</v>
      </c>
      <c r="C514" s="143">
        <v>50.469994509999999</v>
      </c>
      <c r="D514" s="2"/>
      <c r="E514" s="2"/>
      <c r="F514" s="2"/>
      <c r="G514" s="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35">
      <c r="A515" s="2"/>
      <c r="B515" s="82" t="s">
        <v>576</v>
      </c>
      <c r="C515" s="143">
        <v>20.574640509999998</v>
      </c>
      <c r="D515" s="2"/>
      <c r="E515" s="2"/>
      <c r="F515" s="2"/>
      <c r="G515" s="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35">
      <c r="A516" s="2"/>
      <c r="B516" s="82" t="s">
        <v>577</v>
      </c>
      <c r="C516" s="143">
        <v>43.719023589999999</v>
      </c>
      <c r="D516" s="2"/>
      <c r="E516" s="2"/>
      <c r="F516" s="2"/>
      <c r="G516" s="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35">
      <c r="A517" s="2"/>
      <c r="B517" s="82" t="s">
        <v>578</v>
      </c>
      <c r="C517" s="143">
        <v>24.617304440000002</v>
      </c>
      <c r="D517" s="2"/>
      <c r="E517" s="2"/>
      <c r="F517" s="2"/>
      <c r="G517" s="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35">
      <c r="A518" s="2"/>
      <c r="B518" s="82" t="s">
        <v>579</v>
      </c>
      <c r="C518" s="143">
        <v>44.785524619999997</v>
      </c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35">
      <c r="A519" s="2"/>
      <c r="B519" s="82" t="s">
        <v>580</v>
      </c>
      <c r="C519" s="143">
        <v>40.21638153</v>
      </c>
      <c r="D519" s="2"/>
      <c r="E519" s="2"/>
      <c r="F519" s="2"/>
      <c r="G519" s="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35">
      <c r="A520" s="2"/>
      <c r="B520" s="82" t="s">
        <v>581</v>
      </c>
      <c r="C520" s="143">
        <v>46.153712429999999</v>
      </c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35">
      <c r="A521" s="2"/>
      <c r="B521" s="82" t="s">
        <v>582</v>
      </c>
      <c r="C521" s="143">
        <v>48.954394919999999</v>
      </c>
      <c r="D521" s="2"/>
      <c r="E521" s="2"/>
      <c r="F521" s="2"/>
      <c r="G521" s="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35">
      <c r="A522" s="2"/>
      <c r="B522" s="82" t="s">
        <v>583</v>
      </c>
      <c r="C522" s="143">
        <v>46.394070560000003</v>
      </c>
      <c r="D522" s="2"/>
      <c r="E522" s="2"/>
      <c r="F522" s="2"/>
      <c r="G522" s="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35">
      <c r="A523" s="2"/>
      <c r="B523" s="82" t="s">
        <v>584</v>
      </c>
      <c r="C523" s="143">
        <v>18.102266019999998</v>
      </c>
      <c r="D523" s="2"/>
      <c r="E523" s="2"/>
      <c r="F523" s="2"/>
      <c r="G523" s="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35">
      <c r="A524" s="2"/>
      <c r="B524" s="82" t="s">
        <v>585</v>
      </c>
      <c r="C524" s="143">
        <v>44.046457859999997</v>
      </c>
      <c r="D524" s="2"/>
      <c r="E524" s="2"/>
      <c r="F524" s="2"/>
      <c r="G524" s="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35">
      <c r="A525" s="2"/>
      <c r="B525" s="82" t="s">
        <v>586</v>
      </c>
      <c r="C525" s="143">
        <v>23.983139380000001</v>
      </c>
      <c r="D525" s="2"/>
      <c r="E525" s="2"/>
      <c r="F525" s="2"/>
      <c r="G525" s="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35">
      <c r="A526" s="2"/>
      <c r="B526" s="82" t="s">
        <v>587</v>
      </c>
      <c r="C526" s="143">
        <v>36.061430860000002</v>
      </c>
      <c r="D526" s="2"/>
      <c r="E526" s="2"/>
      <c r="F526" s="2"/>
      <c r="G526" s="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35">
      <c r="A527" s="2"/>
      <c r="B527" s="82" t="s">
        <v>588</v>
      </c>
      <c r="C527" s="143">
        <v>43.609395919999997</v>
      </c>
      <c r="D527" s="2"/>
      <c r="E527" s="2"/>
      <c r="F527" s="2"/>
      <c r="G527" s="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35">
      <c r="A528" s="2"/>
      <c r="B528" s="82" t="s">
        <v>589</v>
      </c>
      <c r="C528" s="143">
        <v>56.016080520000003</v>
      </c>
      <c r="D528" s="2"/>
      <c r="E528" s="2"/>
      <c r="F528" s="2"/>
      <c r="G528" s="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35">
      <c r="A529" s="2"/>
      <c r="B529" s="82" t="s">
        <v>590</v>
      </c>
      <c r="C529" s="143">
        <v>18.067584660000001</v>
      </c>
      <c r="D529" s="2"/>
      <c r="E529" s="2"/>
      <c r="F529" s="2"/>
      <c r="G529" s="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35">
      <c r="A530" s="2"/>
      <c r="B530" s="82" t="s">
        <v>591</v>
      </c>
      <c r="C530" s="143">
        <v>40.879381960000003</v>
      </c>
      <c r="D530" s="2"/>
      <c r="E530" s="2"/>
      <c r="F530" s="2"/>
      <c r="G530" s="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35">
      <c r="A531" s="2"/>
      <c r="B531" s="82" t="s">
        <v>592</v>
      </c>
      <c r="C531" s="143">
        <v>29.396766530000001</v>
      </c>
      <c r="D531" s="2"/>
      <c r="E531" s="2"/>
      <c r="F531" s="2"/>
      <c r="G531" s="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35">
      <c r="A532" s="2"/>
      <c r="B532" s="82" t="s">
        <v>593</v>
      </c>
      <c r="C532" s="143">
        <v>16.007734360000001</v>
      </c>
      <c r="D532" s="2"/>
      <c r="E532" s="2"/>
      <c r="F532" s="2"/>
      <c r="G532" s="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35">
      <c r="A533" s="2"/>
      <c r="B533" s="82" t="s">
        <v>594</v>
      </c>
      <c r="C533" s="143">
        <v>17.135908019999999</v>
      </c>
      <c r="D533" s="2"/>
      <c r="E533" s="2"/>
      <c r="F533" s="2"/>
      <c r="G533" s="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35">
      <c r="A534" s="2"/>
      <c r="B534" s="82" t="s">
        <v>595</v>
      </c>
      <c r="C534" s="143">
        <v>49.976027459999997</v>
      </c>
      <c r="D534" s="2"/>
      <c r="E534" s="2"/>
      <c r="F534" s="2"/>
      <c r="G534" s="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35">
      <c r="A535" s="2"/>
      <c r="B535" s="82" t="s">
        <v>596</v>
      </c>
      <c r="C535" s="143">
        <v>40.157078069999997</v>
      </c>
      <c r="D535" s="2"/>
      <c r="E535" s="2"/>
      <c r="F535" s="2"/>
      <c r="G535" s="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35">
      <c r="A536" s="2"/>
      <c r="B536" s="82" t="s">
        <v>597</v>
      </c>
      <c r="C536" s="143">
        <v>52.662915499999997</v>
      </c>
      <c r="D536" s="2"/>
      <c r="E536" s="2"/>
      <c r="F536" s="2"/>
      <c r="G536" s="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35">
      <c r="A537" s="2"/>
      <c r="B537" s="82" t="s">
        <v>598</v>
      </c>
      <c r="C537" s="143">
        <v>12.75918661</v>
      </c>
      <c r="D537" s="2"/>
      <c r="E537" s="2"/>
      <c r="F537" s="2"/>
      <c r="G537" s="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35">
      <c r="A538" s="2"/>
      <c r="B538" s="82" t="s">
        <v>599</v>
      </c>
      <c r="C538" s="143">
        <v>41.150888299999998</v>
      </c>
      <c r="D538" s="2"/>
      <c r="E538" s="2"/>
      <c r="F538" s="2"/>
      <c r="G538" s="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35">
      <c r="A539" s="2"/>
      <c r="B539" s="82" t="s">
        <v>600</v>
      </c>
      <c r="C539" s="143">
        <v>52.223430450000002</v>
      </c>
      <c r="D539" s="2"/>
      <c r="E539" s="2"/>
      <c r="F539" s="2"/>
      <c r="G539" s="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35">
      <c r="A540" s="2"/>
      <c r="B540" s="82" t="s">
        <v>601</v>
      </c>
      <c r="C540" s="143">
        <v>51.54920053</v>
      </c>
      <c r="D540" s="2"/>
      <c r="E540" s="2"/>
      <c r="F540" s="2"/>
      <c r="G540" s="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35">
      <c r="A541" s="2"/>
      <c r="B541" s="82" t="s">
        <v>602</v>
      </c>
      <c r="C541" s="143">
        <v>17.586335340000002</v>
      </c>
      <c r="D541" s="2"/>
      <c r="E541" s="2"/>
      <c r="F541" s="2"/>
      <c r="G541" s="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35">
      <c r="A542" s="2"/>
      <c r="B542" s="82" t="s">
        <v>603</v>
      </c>
      <c r="C542" s="143">
        <v>47.094396060000001</v>
      </c>
      <c r="D542" s="2"/>
      <c r="E542" s="2"/>
      <c r="F542" s="2"/>
      <c r="G542" s="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35">
      <c r="A543" s="2"/>
      <c r="B543" s="82" t="s">
        <v>604</v>
      </c>
      <c r="C543" s="143">
        <v>48.284675380000003</v>
      </c>
      <c r="D543" s="2"/>
      <c r="E543" s="2"/>
      <c r="F543" s="2"/>
      <c r="G543" s="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35">
      <c r="A544" s="2"/>
      <c r="B544" s="82" t="s">
        <v>605</v>
      </c>
      <c r="C544" s="143">
        <v>36.703881950000003</v>
      </c>
      <c r="D544" s="2"/>
      <c r="E544" s="2"/>
      <c r="F544" s="2"/>
      <c r="G544" s="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35">
      <c r="A545" s="2"/>
      <c r="B545" s="82" t="s">
        <v>606</v>
      </c>
      <c r="C545" s="143">
        <v>43.438832050000002</v>
      </c>
      <c r="D545" s="2"/>
      <c r="E545" s="2"/>
      <c r="F545" s="2"/>
      <c r="G545" s="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35">
      <c r="A546" s="2"/>
      <c r="B546" s="82" t="s">
        <v>607</v>
      </c>
      <c r="C546" s="143">
        <v>50.800407389999997</v>
      </c>
      <c r="D546" s="2"/>
      <c r="E546" s="2"/>
      <c r="F546" s="2"/>
      <c r="G546" s="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35">
      <c r="A547" s="2"/>
      <c r="B547" s="82" t="s">
        <v>608</v>
      </c>
      <c r="C547" s="143">
        <v>63.96324954</v>
      </c>
      <c r="D547" s="2"/>
      <c r="E547" s="2"/>
      <c r="F547" s="2"/>
      <c r="G547" s="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35">
      <c r="A548" s="2"/>
      <c r="B548" s="82" t="s">
        <v>609</v>
      </c>
      <c r="C548" s="143">
        <v>12.025109499999999</v>
      </c>
      <c r="D548" s="2"/>
      <c r="E548" s="2"/>
      <c r="F548" s="2"/>
      <c r="G548" s="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35">
      <c r="A549" s="2"/>
      <c r="B549" s="82" t="s">
        <v>610</v>
      </c>
      <c r="C549" s="143">
        <v>37.022044999999999</v>
      </c>
      <c r="D549" s="2"/>
      <c r="E549" s="2"/>
      <c r="F549" s="2"/>
      <c r="G549" s="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35">
      <c r="A550" s="2"/>
      <c r="B550" s="82" t="s">
        <v>611</v>
      </c>
      <c r="C550" s="143">
        <v>54.087747399999998</v>
      </c>
      <c r="D550" s="2"/>
      <c r="E550" s="2"/>
      <c r="F550" s="2"/>
      <c r="G550" s="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35">
      <c r="A551" s="2"/>
      <c r="B551" s="82" t="s">
        <v>612</v>
      </c>
      <c r="C551" s="143">
        <v>26.371587989999998</v>
      </c>
      <c r="D551" s="2"/>
      <c r="E551" s="2"/>
      <c r="F551" s="2"/>
      <c r="G551" s="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35">
      <c r="A552" s="2"/>
      <c r="B552" s="82" t="s">
        <v>613</v>
      </c>
      <c r="C552" s="143">
        <v>49.219217729999997</v>
      </c>
      <c r="D552" s="2"/>
      <c r="E552" s="2"/>
      <c r="F552" s="2"/>
      <c r="G552" s="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35">
      <c r="A553" s="2"/>
      <c r="B553" s="82" t="s">
        <v>614</v>
      </c>
      <c r="C553" s="143">
        <v>12.412635330000001</v>
      </c>
      <c r="D553" s="2"/>
      <c r="E553" s="2"/>
      <c r="F553" s="2"/>
      <c r="G553" s="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35">
      <c r="A554" s="2"/>
      <c r="B554" s="82" t="s">
        <v>615</v>
      </c>
      <c r="C554" s="143">
        <v>51.262412410000003</v>
      </c>
      <c r="D554" s="2"/>
      <c r="E554" s="2"/>
      <c r="F554" s="2"/>
      <c r="G554" s="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35">
      <c r="A555" s="2"/>
      <c r="B555" s="82" t="s">
        <v>616</v>
      </c>
      <c r="C555" s="143">
        <v>60.46770137</v>
      </c>
      <c r="D555" s="2"/>
      <c r="E555" s="2"/>
      <c r="F555" s="2"/>
      <c r="G555" s="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35">
      <c r="A556" s="2"/>
      <c r="B556" s="82" t="s">
        <v>617</v>
      </c>
      <c r="C556" s="143">
        <v>13.743736070000001</v>
      </c>
      <c r="D556" s="2"/>
      <c r="E556" s="2"/>
      <c r="F556" s="2"/>
      <c r="G556" s="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35">
      <c r="A557" s="2"/>
      <c r="B557" s="82" t="s">
        <v>618</v>
      </c>
      <c r="C557" s="143">
        <v>47.244056409999999</v>
      </c>
      <c r="D557" s="2"/>
      <c r="E557" s="2"/>
      <c r="F557" s="2"/>
      <c r="G557" s="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35">
      <c r="A558" s="2"/>
      <c r="B558" s="82" t="s">
        <v>619</v>
      </c>
      <c r="C558" s="143">
        <v>26.160489290000001</v>
      </c>
      <c r="D558" s="2"/>
      <c r="E558" s="2"/>
      <c r="F558" s="2"/>
      <c r="G558" s="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35">
      <c r="A559" s="2"/>
      <c r="B559" s="82" t="s">
        <v>620</v>
      </c>
      <c r="C559" s="143">
        <v>44.070462620000001</v>
      </c>
      <c r="D559" s="2"/>
      <c r="E559" s="2"/>
      <c r="F559" s="2"/>
      <c r="G559" s="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35">
      <c r="A560" s="2"/>
      <c r="B560" s="82" t="s">
        <v>621</v>
      </c>
      <c r="C560" s="143">
        <v>16.368943139999999</v>
      </c>
      <c r="D560" s="2"/>
      <c r="E560" s="2"/>
      <c r="F560" s="2"/>
      <c r="G560" s="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35">
      <c r="A561" s="2"/>
      <c r="B561" s="82" t="s">
        <v>622</v>
      </c>
      <c r="C561" s="143">
        <v>48.443407800000003</v>
      </c>
      <c r="D561" s="2"/>
      <c r="E561" s="2"/>
      <c r="F561" s="2"/>
      <c r="G561" s="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35">
      <c r="A562" s="2"/>
      <c r="B562" s="82" t="s">
        <v>623</v>
      </c>
      <c r="C562" s="143">
        <v>40.346421589999999</v>
      </c>
      <c r="D562" s="2"/>
      <c r="E562" s="2"/>
      <c r="F562" s="2"/>
      <c r="G562" s="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35">
      <c r="A563" s="2"/>
      <c r="B563" s="82" t="s">
        <v>624</v>
      </c>
      <c r="C563" s="143">
        <v>58.985121990000003</v>
      </c>
      <c r="D563" s="2"/>
      <c r="E563" s="2"/>
      <c r="F563" s="2"/>
      <c r="G563" s="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35">
      <c r="A564" s="2"/>
      <c r="B564" s="82" t="s">
        <v>625</v>
      </c>
      <c r="C564" s="143">
        <v>68.053307320000002</v>
      </c>
      <c r="D564" s="2"/>
      <c r="E564" s="2"/>
      <c r="F564" s="2"/>
      <c r="G564" s="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35">
      <c r="A565" s="2"/>
      <c r="B565" s="82" t="s">
        <v>626</v>
      </c>
      <c r="C565" s="143">
        <v>38.149871760000003</v>
      </c>
      <c r="D565" s="2"/>
      <c r="E565" s="2"/>
      <c r="F565" s="2"/>
      <c r="G565" s="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35">
      <c r="A566" s="2"/>
      <c r="B566" s="82" t="s">
        <v>627</v>
      </c>
      <c r="C566" s="143">
        <v>59.748928489999997</v>
      </c>
      <c r="D566" s="2"/>
      <c r="E566" s="2"/>
      <c r="F566" s="2"/>
      <c r="G566" s="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35">
      <c r="A567" s="2"/>
      <c r="B567" s="82" t="s">
        <v>628</v>
      </c>
      <c r="C567" s="143">
        <v>51.979160759999999</v>
      </c>
      <c r="D567" s="2"/>
      <c r="E567" s="2"/>
      <c r="F567" s="2"/>
      <c r="G567" s="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35">
      <c r="A568" s="2"/>
      <c r="B568" s="82" t="s">
        <v>629</v>
      </c>
      <c r="C568" s="143">
        <v>12.82117027</v>
      </c>
      <c r="D568" s="2"/>
      <c r="E568" s="2"/>
      <c r="F568" s="2"/>
      <c r="G568" s="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35">
      <c r="A569" s="2"/>
      <c r="B569" s="82" t="s">
        <v>630</v>
      </c>
      <c r="C569" s="143">
        <v>40.243463720000001</v>
      </c>
      <c r="D569" s="2"/>
      <c r="E569" s="2"/>
      <c r="F569" s="2"/>
      <c r="G569" s="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35">
      <c r="A570" s="2"/>
      <c r="B570" s="82" t="s">
        <v>631</v>
      </c>
      <c r="C570" s="143">
        <v>60.104392140000002</v>
      </c>
      <c r="D570" s="2"/>
      <c r="E570" s="2"/>
      <c r="F570" s="2"/>
      <c r="G570" s="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35">
      <c r="A571" s="2"/>
      <c r="B571" s="82" t="s">
        <v>632</v>
      </c>
      <c r="C571" s="143">
        <v>56.475686709999998</v>
      </c>
      <c r="D571" s="2"/>
      <c r="E571" s="2"/>
      <c r="F571" s="2"/>
      <c r="G571" s="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35">
      <c r="A572" s="2"/>
      <c r="B572" s="82" t="s">
        <v>633</v>
      </c>
      <c r="C572" s="143">
        <v>50.55683526</v>
      </c>
      <c r="D572" s="2"/>
      <c r="E572" s="2"/>
      <c r="F572" s="2"/>
      <c r="G572" s="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35">
      <c r="A573" s="2"/>
      <c r="B573" s="82" t="s">
        <v>634</v>
      </c>
      <c r="C573" s="143">
        <v>47.778984020000003</v>
      </c>
      <c r="D573" s="2"/>
      <c r="E573" s="2"/>
      <c r="F573" s="2"/>
      <c r="G573" s="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35">
      <c r="A574" s="2"/>
      <c r="B574" s="82" t="s">
        <v>635</v>
      </c>
      <c r="C574" s="143">
        <v>59.411684790000002</v>
      </c>
      <c r="D574" s="2"/>
      <c r="E574" s="2"/>
      <c r="F574" s="2"/>
      <c r="G574" s="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35">
      <c r="A575" s="2"/>
      <c r="B575" s="82" t="s">
        <v>636</v>
      </c>
      <c r="C575" s="143">
        <v>32.839401379999998</v>
      </c>
      <c r="D575" s="2"/>
      <c r="E575" s="2"/>
      <c r="F575" s="2"/>
      <c r="G575" s="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35">
      <c r="A576" s="2"/>
      <c r="B576" s="82" t="s">
        <v>637</v>
      </c>
      <c r="C576" s="143">
        <v>24.133146880000002</v>
      </c>
      <c r="D576" s="2"/>
      <c r="E576" s="2"/>
      <c r="F576" s="2"/>
      <c r="G576" s="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35">
      <c r="A577" s="2"/>
      <c r="B577" s="82" t="s">
        <v>638</v>
      </c>
      <c r="C577" s="143">
        <v>44.330820930000002</v>
      </c>
      <c r="D577" s="2"/>
      <c r="E577" s="2"/>
      <c r="F577" s="2"/>
      <c r="G577" s="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35">
      <c r="A578" s="2"/>
      <c r="B578" s="82" t="s">
        <v>639</v>
      </c>
      <c r="C578" s="143">
        <v>16.406688939999999</v>
      </c>
      <c r="D578" s="2"/>
      <c r="E578" s="2"/>
      <c r="F578" s="2"/>
      <c r="G578" s="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35">
      <c r="A579" s="2"/>
      <c r="B579" s="82" t="s">
        <v>640</v>
      </c>
      <c r="C579" s="143">
        <v>31.711330350000001</v>
      </c>
      <c r="D579" s="2"/>
      <c r="E579" s="2"/>
      <c r="F579" s="2"/>
      <c r="G579" s="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35">
      <c r="A580" s="2"/>
      <c r="B580" s="82" t="s">
        <v>641</v>
      </c>
      <c r="C580" s="143">
        <v>19.003046489999999</v>
      </c>
      <c r="D580" s="2"/>
      <c r="E580" s="2"/>
      <c r="F580" s="2"/>
      <c r="G580" s="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35">
      <c r="A581" s="2"/>
      <c r="B581" s="82" t="s">
        <v>642</v>
      </c>
      <c r="C581" s="143">
        <v>27.35804942</v>
      </c>
      <c r="D581" s="2"/>
      <c r="E581" s="2"/>
      <c r="F581" s="2"/>
      <c r="G581" s="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35">
      <c r="A582" s="2"/>
      <c r="B582" s="82" t="s">
        <v>643</v>
      </c>
      <c r="C582" s="143">
        <v>57.981431839999999</v>
      </c>
      <c r="D582" s="2"/>
      <c r="E582" s="2"/>
      <c r="F582" s="2"/>
      <c r="G582" s="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35">
      <c r="A583" s="2"/>
      <c r="B583" s="82" t="s">
        <v>644</v>
      </c>
      <c r="C583" s="143">
        <v>42.736895869999998</v>
      </c>
      <c r="D583" s="2"/>
      <c r="E583" s="2"/>
      <c r="F583" s="2"/>
      <c r="G583" s="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35">
      <c r="A584" s="2"/>
      <c r="B584" s="82" t="s">
        <v>645</v>
      </c>
      <c r="C584" s="143">
        <v>41.798107559999998</v>
      </c>
      <c r="D584" s="2"/>
      <c r="E584" s="2"/>
      <c r="F584" s="2"/>
      <c r="G584" s="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35">
      <c r="A585" s="2"/>
      <c r="B585" s="82" t="s">
        <v>646</v>
      </c>
      <c r="C585" s="143">
        <v>53.440382139999997</v>
      </c>
      <c r="D585" s="2"/>
      <c r="E585" s="2"/>
      <c r="F585" s="2"/>
      <c r="G585" s="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35">
      <c r="A586" s="2"/>
      <c r="B586" s="82" t="s">
        <v>647</v>
      </c>
      <c r="C586" s="143">
        <v>59.700283880000001</v>
      </c>
      <c r="D586" s="2"/>
      <c r="E586" s="2"/>
      <c r="F586" s="2"/>
      <c r="G586" s="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35">
      <c r="A587" s="2"/>
      <c r="B587" s="82" t="s">
        <v>648</v>
      </c>
      <c r="C587" s="143">
        <v>32.230633089999998</v>
      </c>
      <c r="D587" s="2"/>
      <c r="E587" s="2"/>
      <c r="F587" s="2"/>
      <c r="G587" s="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35">
      <c r="A588" s="2"/>
      <c r="B588" s="82" t="s">
        <v>649</v>
      </c>
      <c r="C588" s="143">
        <v>65.037588130000003</v>
      </c>
      <c r="D588" s="2"/>
      <c r="E588" s="2"/>
      <c r="F588" s="2"/>
      <c r="G588" s="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35">
      <c r="A589" s="2"/>
      <c r="B589" s="82" t="s">
        <v>650</v>
      </c>
      <c r="C589" s="143">
        <v>40.175900900000002</v>
      </c>
      <c r="D589" s="2"/>
      <c r="E589" s="2"/>
      <c r="F589" s="2"/>
      <c r="G589" s="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35">
      <c r="A590" s="2"/>
      <c r="B590" s="82" t="s">
        <v>651</v>
      </c>
      <c r="C590" s="143">
        <v>26.06073117</v>
      </c>
      <c r="D590" s="2"/>
      <c r="E590" s="2"/>
      <c r="F590" s="2"/>
      <c r="G590" s="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35">
      <c r="A591" s="2"/>
      <c r="B591" s="82" t="s">
        <v>652</v>
      </c>
      <c r="C591" s="143">
        <v>12.35446846</v>
      </c>
      <c r="D591" s="2"/>
      <c r="E591" s="2"/>
      <c r="F591" s="2"/>
      <c r="G591" s="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35">
      <c r="A592" s="2"/>
      <c r="B592" s="82" t="s">
        <v>653</v>
      </c>
      <c r="C592" s="143">
        <v>44.991669299999998</v>
      </c>
      <c r="D592" s="2"/>
      <c r="E592" s="2"/>
      <c r="F592" s="2"/>
      <c r="G592" s="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35">
      <c r="A593" s="2"/>
      <c r="B593" s="82" t="s">
        <v>654</v>
      </c>
      <c r="C593" s="143">
        <v>13.106493929999999</v>
      </c>
      <c r="D593" s="2"/>
      <c r="E593" s="2"/>
      <c r="F593" s="2"/>
      <c r="G593" s="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35">
      <c r="A594" s="2"/>
      <c r="B594" s="82" t="s">
        <v>655</v>
      </c>
      <c r="C594" s="143">
        <v>31.498548799999998</v>
      </c>
      <c r="D594" s="2"/>
      <c r="E594" s="2"/>
      <c r="F594" s="2"/>
      <c r="G594" s="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35">
      <c r="A595" s="2"/>
      <c r="B595" s="82" t="s">
        <v>656</v>
      </c>
      <c r="C595" s="143">
        <v>49.447946760000001</v>
      </c>
      <c r="D595" s="2"/>
      <c r="E595" s="2"/>
      <c r="F595" s="2"/>
      <c r="G595" s="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35">
      <c r="A596" s="2"/>
      <c r="B596" s="82" t="s">
        <v>657</v>
      </c>
      <c r="C596" s="143">
        <v>42.813930210000002</v>
      </c>
      <c r="D596" s="2"/>
      <c r="E596" s="2"/>
      <c r="F596" s="2"/>
      <c r="G596" s="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35">
      <c r="A597" s="2"/>
      <c r="B597" s="82" t="s">
        <v>658</v>
      </c>
      <c r="C597" s="143">
        <v>26.556405819999998</v>
      </c>
      <c r="D597" s="2"/>
      <c r="E597" s="2"/>
      <c r="F597" s="2"/>
      <c r="G597" s="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35">
      <c r="A598" s="2"/>
      <c r="B598" s="82" t="s">
        <v>659</v>
      </c>
      <c r="C598" s="143">
        <v>45.896976979999998</v>
      </c>
      <c r="D598" s="2"/>
      <c r="E598" s="2"/>
      <c r="F598" s="2"/>
      <c r="G598" s="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35">
      <c r="A599" s="2"/>
      <c r="B599" s="82" t="s">
        <v>660</v>
      </c>
      <c r="C599" s="143">
        <v>60.17035705</v>
      </c>
      <c r="D599" s="2"/>
      <c r="E599" s="2"/>
      <c r="F599" s="2"/>
      <c r="G599" s="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35">
      <c r="A600" s="2"/>
      <c r="B600" s="82" t="s">
        <v>661</v>
      </c>
      <c r="C600" s="143">
        <v>69.660800190000003</v>
      </c>
      <c r="D600" s="2"/>
      <c r="E600" s="2"/>
      <c r="F600" s="2"/>
      <c r="G600" s="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35">
      <c r="A601" s="2"/>
      <c r="B601" s="82" t="s">
        <v>662</v>
      </c>
      <c r="C601" s="143">
        <v>57.598357370000002</v>
      </c>
      <c r="D601" s="2"/>
      <c r="E601" s="2"/>
      <c r="F601" s="2"/>
      <c r="G601" s="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35">
      <c r="A602" s="2"/>
      <c r="B602" s="82" t="s">
        <v>663</v>
      </c>
      <c r="C602" s="143">
        <v>64.123005140000004</v>
      </c>
      <c r="D602" s="2"/>
      <c r="E602" s="2"/>
      <c r="F602" s="2"/>
      <c r="G602" s="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35">
      <c r="A603" s="2"/>
      <c r="B603" s="82" t="s">
        <v>664</v>
      </c>
      <c r="C603" s="143">
        <v>30.32072007</v>
      </c>
      <c r="D603" s="2"/>
      <c r="E603" s="2"/>
      <c r="F603" s="2"/>
      <c r="G603" s="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35">
      <c r="A604" s="2"/>
      <c r="B604" s="82" t="s">
        <v>665</v>
      </c>
      <c r="C604" s="143">
        <v>58.993205860000003</v>
      </c>
      <c r="D604" s="2"/>
      <c r="E604" s="2"/>
      <c r="F604" s="2"/>
      <c r="G604" s="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35">
      <c r="A605" s="2"/>
      <c r="B605" s="82" t="s">
        <v>666</v>
      </c>
      <c r="C605" s="143">
        <v>45.75478519</v>
      </c>
      <c r="D605" s="2"/>
      <c r="E605" s="2"/>
      <c r="F605" s="2"/>
      <c r="G605" s="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35">
      <c r="A606" s="2"/>
      <c r="B606" s="82" t="s">
        <v>667</v>
      </c>
      <c r="C606" s="143">
        <v>33.435554459999999</v>
      </c>
      <c r="D606" s="2"/>
      <c r="E606" s="2"/>
      <c r="F606" s="2"/>
      <c r="G606" s="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35">
      <c r="A607" s="2"/>
      <c r="B607" s="82" t="s">
        <v>668</v>
      </c>
      <c r="C607" s="143">
        <v>44.399996299999998</v>
      </c>
      <c r="D607" s="2"/>
      <c r="E607" s="2"/>
      <c r="F607" s="2"/>
      <c r="G607" s="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35">
      <c r="A608" s="2"/>
      <c r="B608" s="82" t="s">
        <v>669</v>
      </c>
      <c r="C608" s="143">
        <v>56.225340760000002</v>
      </c>
      <c r="D608" s="2"/>
      <c r="E608" s="2"/>
      <c r="F608" s="2"/>
      <c r="G608" s="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35">
      <c r="A609" s="2"/>
      <c r="B609" s="82" t="s">
        <v>670</v>
      </c>
      <c r="C609" s="143">
        <v>24.66350014</v>
      </c>
      <c r="D609" s="2"/>
      <c r="E609" s="2"/>
      <c r="F609" s="2"/>
      <c r="G609" s="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35">
      <c r="A610" s="2"/>
      <c r="B610" s="82" t="s">
        <v>671</v>
      </c>
      <c r="C610" s="143">
        <v>38.356721980000003</v>
      </c>
      <c r="D610" s="2"/>
      <c r="E610" s="2"/>
      <c r="F610" s="2"/>
      <c r="G610" s="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35">
      <c r="A611" s="2"/>
      <c r="B611" s="82" t="s">
        <v>672</v>
      </c>
      <c r="C611" s="143">
        <v>44.33400829</v>
      </c>
      <c r="D611" s="2"/>
      <c r="E611" s="2"/>
      <c r="F611" s="2"/>
      <c r="G611" s="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35">
      <c r="A612" s="2"/>
      <c r="B612" s="82" t="s">
        <v>673</v>
      </c>
      <c r="C612" s="143">
        <v>49.719611790000002</v>
      </c>
      <c r="D612" s="2"/>
      <c r="E612" s="2"/>
      <c r="F612" s="2"/>
      <c r="G612" s="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35">
      <c r="A613" s="2"/>
      <c r="B613" s="82" t="s">
        <v>674</v>
      </c>
      <c r="C613" s="143">
        <v>41.146056399999999</v>
      </c>
      <c r="D613" s="2"/>
      <c r="E613" s="2"/>
      <c r="F613" s="2"/>
      <c r="G613" s="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35">
      <c r="A614" s="2"/>
      <c r="B614" s="82" t="s">
        <v>675</v>
      </c>
      <c r="C614" s="143">
        <v>41.792783620000002</v>
      </c>
      <c r="D614" s="2"/>
      <c r="E614" s="2"/>
      <c r="F614" s="2"/>
      <c r="G614" s="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35">
      <c r="A615" s="2"/>
      <c r="B615" s="82" t="s">
        <v>676</v>
      </c>
      <c r="C615" s="143">
        <v>61.17716274</v>
      </c>
      <c r="D615" s="2"/>
      <c r="E615" s="2"/>
      <c r="F615" s="2"/>
      <c r="G615" s="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35">
      <c r="A616" s="2"/>
      <c r="B616" s="82" t="s">
        <v>677</v>
      </c>
      <c r="C616" s="143">
        <v>25.279850920000001</v>
      </c>
      <c r="D616" s="2"/>
      <c r="E616" s="2"/>
      <c r="F616" s="2"/>
      <c r="G616" s="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35">
      <c r="A617" s="2"/>
      <c r="B617" s="82" t="s">
        <v>678</v>
      </c>
      <c r="C617" s="143">
        <v>41.772822959999999</v>
      </c>
      <c r="D617" s="2"/>
      <c r="E617" s="2"/>
      <c r="F617" s="2"/>
      <c r="G617" s="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35">
      <c r="A618" s="2"/>
      <c r="B618" s="82" t="s">
        <v>679</v>
      </c>
      <c r="C618" s="143">
        <v>26.63873933</v>
      </c>
      <c r="D618" s="2"/>
      <c r="E618" s="2"/>
      <c r="F618" s="2"/>
      <c r="G618" s="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35">
      <c r="A619" s="2"/>
      <c r="B619" s="82" t="s">
        <v>680</v>
      </c>
      <c r="C619" s="143">
        <v>22.290723209999999</v>
      </c>
      <c r="D619" s="2"/>
      <c r="E619" s="2"/>
      <c r="F619" s="2"/>
      <c r="G619" s="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35">
      <c r="A620" s="2"/>
      <c r="B620" s="82" t="s">
        <v>681</v>
      </c>
      <c r="C620" s="143">
        <v>42.82041813</v>
      </c>
      <c r="D620" s="2"/>
      <c r="E620" s="2"/>
      <c r="F620" s="2"/>
      <c r="G620" s="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35">
      <c r="A621" s="2"/>
      <c r="B621" s="82" t="s">
        <v>682</v>
      </c>
      <c r="C621" s="143">
        <v>10.5159564</v>
      </c>
      <c r="D621" s="2"/>
      <c r="E621" s="2"/>
      <c r="F621" s="2"/>
      <c r="G621" s="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35">
      <c r="A622" s="2"/>
      <c r="B622" s="82" t="s">
        <v>683</v>
      </c>
      <c r="C622" s="143">
        <v>55.991908350000003</v>
      </c>
      <c r="D622" s="2"/>
      <c r="E622" s="2"/>
      <c r="F622" s="2"/>
      <c r="G622" s="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35">
      <c r="A623" s="2"/>
      <c r="B623" s="82" t="s">
        <v>684</v>
      </c>
      <c r="C623" s="143">
        <v>15.82106001</v>
      </c>
      <c r="D623" s="2"/>
      <c r="E623" s="2"/>
      <c r="F623" s="2"/>
      <c r="G623" s="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35">
      <c r="A624" s="2"/>
      <c r="B624" s="82" t="s">
        <v>685</v>
      </c>
      <c r="C624" s="143">
        <v>40.375444270000003</v>
      </c>
      <c r="D624" s="2"/>
      <c r="E624" s="2"/>
      <c r="F624" s="2"/>
      <c r="G624" s="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35">
      <c r="A625" s="2"/>
      <c r="B625" s="82" t="s">
        <v>686</v>
      </c>
      <c r="C625" s="143">
        <v>48.810605870000003</v>
      </c>
      <c r="D625" s="2"/>
      <c r="E625" s="2"/>
      <c r="F625" s="2"/>
      <c r="G625" s="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35">
      <c r="A626" s="2"/>
      <c r="B626" s="82" t="s">
        <v>687</v>
      </c>
      <c r="C626" s="143">
        <v>13.462037779999999</v>
      </c>
      <c r="D626" s="2"/>
      <c r="E626" s="2"/>
      <c r="F626" s="2"/>
      <c r="G626" s="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35">
      <c r="A627" s="2"/>
      <c r="B627" s="82" t="s">
        <v>688</v>
      </c>
      <c r="C627" s="143">
        <v>14.22145443</v>
      </c>
      <c r="D627" s="2"/>
      <c r="E627" s="2"/>
      <c r="F627" s="2"/>
      <c r="G627" s="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35">
      <c r="A628" s="2"/>
      <c r="B628" s="82" t="s">
        <v>689</v>
      </c>
      <c r="C628" s="143">
        <v>47.23648481</v>
      </c>
      <c r="D628" s="2"/>
      <c r="E628" s="2"/>
      <c r="F628" s="2"/>
      <c r="G628" s="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35">
      <c r="A629" s="2"/>
      <c r="B629" s="82" t="s">
        <v>690</v>
      </c>
      <c r="C629" s="143">
        <v>39.085337690000003</v>
      </c>
      <c r="D629" s="2"/>
      <c r="E629" s="2"/>
      <c r="F629" s="2"/>
      <c r="G629" s="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35">
      <c r="A630" s="2"/>
      <c r="B630" s="82" t="s">
        <v>691</v>
      </c>
      <c r="C630" s="143">
        <v>40.40183021</v>
      </c>
      <c r="D630" s="2"/>
      <c r="E630" s="2"/>
      <c r="F630" s="2"/>
      <c r="G630" s="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35">
      <c r="A631" s="2"/>
      <c r="B631" s="82" t="s">
        <v>692</v>
      </c>
      <c r="C631" s="143">
        <v>51.41591871</v>
      </c>
      <c r="D631" s="2"/>
      <c r="E631" s="2"/>
      <c r="F631" s="2"/>
      <c r="G631" s="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35">
      <c r="A632" s="2"/>
      <c r="B632" s="82" t="s">
        <v>693</v>
      </c>
      <c r="C632" s="143">
        <v>41.664025379999998</v>
      </c>
      <c r="D632" s="2"/>
      <c r="E632" s="2"/>
      <c r="F632" s="2"/>
      <c r="G632" s="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35">
      <c r="A633" s="2"/>
      <c r="B633" s="82" t="s">
        <v>694</v>
      </c>
      <c r="C633" s="143">
        <v>40.291141109999998</v>
      </c>
      <c r="D633" s="2"/>
      <c r="E633" s="2"/>
      <c r="F633" s="2"/>
      <c r="G633" s="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35">
      <c r="A634" s="2"/>
      <c r="B634" s="82" t="s">
        <v>695</v>
      </c>
      <c r="C634" s="143">
        <v>13.167425529999999</v>
      </c>
      <c r="D634" s="2"/>
      <c r="E634" s="2"/>
      <c r="F634" s="2"/>
      <c r="G634" s="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35">
      <c r="A635" s="2"/>
      <c r="B635" s="82" t="s">
        <v>696</v>
      </c>
      <c r="C635" s="143">
        <v>47.715229440000002</v>
      </c>
      <c r="D635" s="2"/>
      <c r="E635" s="2"/>
      <c r="F635" s="2"/>
      <c r="G635" s="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35">
      <c r="A636" s="2"/>
      <c r="B636" s="82" t="s">
        <v>697</v>
      </c>
      <c r="C636" s="143">
        <v>50.301523719999999</v>
      </c>
      <c r="D636" s="2"/>
      <c r="E636" s="2"/>
      <c r="F636" s="2"/>
      <c r="G636" s="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35">
      <c r="A637" s="2"/>
      <c r="B637" s="82" t="s">
        <v>698</v>
      </c>
      <c r="C637" s="143">
        <v>50.013065920000003</v>
      </c>
      <c r="D637" s="2"/>
      <c r="E637" s="2"/>
      <c r="F637" s="2"/>
      <c r="G637" s="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35">
      <c r="A638" s="2"/>
      <c r="B638" s="82" t="s">
        <v>699</v>
      </c>
      <c r="C638" s="143">
        <v>21.072899639999999</v>
      </c>
      <c r="D638" s="2"/>
      <c r="E638" s="2"/>
      <c r="F638" s="2"/>
      <c r="G638" s="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35">
      <c r="A639" s="2"/>
      <c r="B639" s="82" t="s">
        <v>700</v>
      </c>
      <c r="C639" s="143">
        <v>22.945829499999999</v>
      </c>
      <c r="D639" s="2"/>
      <c r="E639" s="2"/>
      <c r="F639" s="2"/>
      <c r="G639" s="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35">
      <c r="A640" s="2"/>
      <c r="B640" s="82" t="s">
        <v>701</v>
      </c>
      <c r="C640" s="143">
        <v>26.724032019999999</v>
      </c>
      <c r="D640" s="2"/>
      <c r="E640" s="2"/>
      <c r="F640" s="2"/>
      <c r="G640" s="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35">
      <c r="A641" s="2"/>
      <c r="B641" s="82" t="s">
        <v>702</v>
      </c>
      <c r="C641" s="143">
        <v>50.93585281</v>
      </c>
      <c r="D641" s="2"/>
      <c r="E641" s="2"/>
      <c r="F641" s="2"/>
      <c r="G641" s="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35">
      <c r="A642" s="2"/>
      <c r="B642" s="82" t="s">
        <v>703</v>
      </c>
      <c r="C642" s="143">
        <v>61.024671179999999</v>
      </c>
      <c r="D642" s="2"/>
      <c r="E642" s="2"/>
      <c r="F642" s="2"/>
      <c r="G642" s="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35">
      <c r="A643" s="2"/>
      <c r="B643" s="82" t="s">
        <v>704</v>
      </c>
      <c r="C643" s="143">
        <v>43.892056099999998</v>
      </c>
      <c r="D643" s="2"/>
      <c r="E643" s="2"/>
      <c r="F643" s="2"/>
      <c r="G643" s="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35">
      <c r="A644" s="2"/>
      <c r="B644" s="82" t="s">
        <v>705</v>
      </c>
      <c r="C644" s="143">
        <v>61.666347250000001</v>
      </c>
      <c r="D644" s="2"/>
      <c r="E644" s="2"/>
      <c r="F644" s="2"/>
      <c r="G644" s="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35">
      <c r="A645" s="2"/>
      <c r="B645" s="82" t="s">
        <v>706</v>
      </c>
      <c r="C645" s="143">
        <v>34.380707030000003</v>
      </c>
      <c r="D645" s="2"/>
      <c r="E645" s="2"/>
      <c r="F645" s="2"/>
      <c r="G645" s="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35">
      <c r="A646" s="2"/>
      <c r="B646" s="82" t="s">
        <v>707</v>
      </c>
      <c r="C646" s="143">
        <v>42.854419720000003</v>
      </c>
      <c r="D646" s="2"/>
      <c r="E646" s="2"/>
      <c r="F646" s="2"/>
      <c r="G646" s="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35">
      <c r="A647" s="2"/>
      <c r="B647" s="82" t="s">
        <v>708</v>
      </c>
      <c r="C647" s="143">
        <v>59.990340260000004</v>
      </c>
      <c r="D647" s="2"/>
      <c r="E647" s="2"/>
      <c r="F647" s="2"/>
      <c r="G647" s="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35">
      <c r="A648" s="2"/>
      <c r="B648" s="82" t="s">
        <v>709</v>
      </c>
      <c r="C648" s="143">
        <v>58.954865159999997</v>
      </c>
      <c r="D648" s="2"/>
      <c r="E648" s="2"/>
      <c r="F648" s="2"/>
      <c r="G648" s="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35">
      <c r="A649" s="2"/>
      <c r="B649" s="82" t="s">
        <v>710</v>
      </c>
      <c r="C649" s="143">
        <v>20.69313416</v>
      </c>
      <c r="D649" s="2"/>
      <c r="E649" s="2"/>
      <c r="F649" s="2"/>
      <c r="G649" s="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35">
      <c r="A650" s="2"/>
      <c r="B650" s="82" t="s">
        <v>711</v>
      </c>
      <c r="C650" s="143">
        <v>40.949691889999997</v>
      </c>
      <c r="D650" s="2"/>
      <c r="E650" s="2"/>
      <c r="F650" s="2"/>
      <c r="G650" s="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35">
      <c r="A651" s="2"/>
      <c r="B651" s="82" t="s">
        <v>712</v>
      </c>
      <c r="C651" s="143">
        <v>40.654705790000001</v>
      </c>
      <c r="D651" s="2"/>
      <c r="E651" s="2"/>
      <c r="F651" s="2"/>
      <c r="G651" s="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35">
      <c r="A652" s="2"/>
      <c r="B652" s="82" t="s">
        <v>713</v>
      </c>
      <c r="C652" s="143">
        <v>40.394105930000002</v>
      </c>
      <c r="D652" s="2"/>
      <c r="E652" s="2"/>
      <c r="F652" s="2"/>
      <c r="G652" s="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35">
      <c r="A653" s="2"/>
      <c r="B653" s="82" t="s">
        <v>714</v>
      </c>
      <c r="C653" s="143">
        <v>59.711074949999997</v>
      </c>
      <c r="D653" s="2"/>
      <c r="E653" s="2"/>
      <c r="F653" s="2"/>
      <c r="G653" s="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35">
      <c r="A654" s="2"/>
      <c r="B654" s="82" t="s">
        <v>715</v>
      </c>
      <c r="C654" s="143">
        <v>45.946203529999998</v>
      </c>
      <c r="D654" s="2"/>
      <c r="E654" s="2"/>
      <c r="F654" s="2"/>
      <c r="G654" s="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35">
      <c r="A655" s="2"/>
      <c r="B655" s="82" t="s">
        <v>716</v>
      </c>
      <c r="C655" s="143">
        <v>12.913981250000001</v>
      </c>
      <c r="D655" s="2"/>
      <c r="E655" s="2"/>
      <c r="F655" s="2"/>
      <c r="G655" s="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35">
      <c r="A656" s="2"/>
      <c r="B656" s="82" t="s">
        <v>717</v>
      </c>
      <c r="C656" s="143">
        <v>20.859346049999999</v>
      </c>
      <c r="D656" s="2"/>
      <c r="E656" s="2"/>
      <c r="F656" s="2"/>
      <c r="G656" s="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35">
      <c r="A657" s="2"/>
      <c r="B657" s="82" t="s">
        <v>718</v>
      </c>
      <c r="C657" s="143">
        <v>56.704085669999998</v>
      </c>
      <c r="D657" s="2"/>
      <c r="E657" s="2"/>
      <c r="F657" s="2"/>
      <c r="G657" s="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35">
      <c r="A658" s="2"/>
      <c r="B658" s="82" t="s">
        <v>719</v>
      </c>
      <c r="C658" s="143">
        <v>44.989623780000002</v>
      </c>
      <c r="D658" s="2"/>
      <c r="E658" s="2"/>
      <c r="F658" s="2"/>
      <c r="G658" s="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35">
      <c r="A659" s="2"/>
      <c r="B659" s="82" t="s">
        <v>720</v>
      </c>
      <c r="C659" s="143">
        <v>30.356226320000001</v>
      </c>
      <c r="D659" s="2"/>
      <c r="E659" s="2"/>
      <c r="F659" s="2"/>
      <c r="G659" s="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35">
      <c r="A660" s="2"/>
      <c r="B660" s="82" t="s">
        <v>721</v>
      </c>
      <c r="C660" s="143">
        <v>44.744439900000003</v>
      </c>
      <c r="D660" s="2"/>
      <c r="E660" s="2"/>
      <c r="F660" s="2"/>
      <c r="G660" s="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35">
      <c r="A661" s="2"/>
      <c r="B661" s="82" t="s">
        <v>722</v>
      </c>
      <c r="C661" s="143">
        <v>52.196759200000002</v>
      </c>
      <c r="D661" s="2"/>
      <c r="E661" s="2"/>
      <c r="F661" s="2"/>
      <c r="G661" s="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35">
      <c r="A662" s="2"/>
      <c r="B662" s="82" t="s">
        <v>723</v>
      </c>
      <c r="C662" s="143">
        <v>23.16390037</v>
      </c>
      <c r="D662" s="2"/>
      <c r="E662" s="2"/>
      <c r="F662" s="2"/>
      <c r="G662" s="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35">
      <c r="A663" s="2"/>
      <c r="B663" s="82" t="s">
        <v>724</v>
      </c>
      <c r="C663" s="143">
        <v>34.358659500000002</v>
      </c>
      <c r="D663" s="2"/>
      <c r="E663" s="2"/>
      <c r="F663" s="2"/>
      <c r="G663" s="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35">
      <c r="A664" s="2"/>
      <c r="B664" s="82" t="s">
        <v>725</v>
      </c>
      <c r="C664" s="143">
        <v>24.674164919999999</v>
      </c>
      <c r="D664" s="2"/>
      <c r="E664" s="2"/>
      <c r="F664" s="2"/>
      <c r="G664" s="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35">
      <c r="A665" s="2"/>
      <c r="B665" s="82" t="s">
        <v>726</v>
      </c>
      <c r="C665" s="143">
        <v>60.522234859999998</v>
      </c>
      <c r="D665" s="2"/>
      <c r="E665" s="2"/>
      <c r="F665" s="2"/>
      <c r="G665" s="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35">
      <c r="A666" s="2"/>
      <c r="B666" s="82" t="s">
        <v>727</v>
      </c>
      <c r="C666" s="143">
        <v>42.196268070000002</v>
      </c>
      <c r="D666" s="2"/>
      <c r="E666" s="2"/>
      <c r="F666" s="2"/>
      <c r="G666" s="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35">
      <c r="A667" s="2"/>
      <c r="B667" s="82" t="s">
        <v>728</v>
      </c>
      <c r="C667" s="143">
        <v>50.075226530000002</v>
      </c>
      <c r="D667" s="2"/>
      <c r="E667" s="2"/>
      <c r="F667" s="2"/>
      <c r="G667" s="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35">
      <c r="A668" s="2"/>
      <c r="B668" s="82" t="s">
        <v>729</v>
      </c>
      <c r="C668" s="143">
        <v>68.364071569999993</v>
      </c>
      <c r="D668" s="2"/>
      <c r="E668" s="2"/>
      <c r="F668" s="2"/>
      <c r="G668" s="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35">
      <c r="A669" s="2"/>
      <c r="B669" s="82" t="s">
        <v>730</v>
      </c>
      <c r="C669" s="143">
        <v>52.705174100000001</v>
      </c>
      <c r="D669" s="2"/>
      <c r="E669" s="2"/>
      <c r="F669" s="2"/>
      <c r="G669" s="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35">
      <c r="A670" s="2"/>
      <c r="B670" s="82" t="s">
        <v>731</v>
      </c>
      <c r="C670" s="143">
        <v>63.097919400000002</v>
      </c>
      <c r="D670" s="2"/>
      <c r="E670" s="2"/>
      <c r="F670" s="2"/>
      <c r="G670" s="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35">
      <c r="A671" s="2"/>
      <c r="B671" s="82" t="s">
        <v>732</v>
      </c>
      <c r="C671" s="143">
        <v>34.683114510000003</v>
      </c>
      <c r="D671" s="2"/>
      <c r="E671" s="2"/>
      <c r="F671" s="2"/>
      <c r="G671" s="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35">
      <c r="A672" s="2"/>
      <c r="B672" s="82" t="s">
        <v>733</v>
      </c>
      <c r="C672" s="143">
        <v>18.175812270000002</v>
      </c>
      <c r="D672" s="2"/>
      <c r="E672" s="2"/>
      <c r="F672" s="2"/>
      <c r="G672" s="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35">
      <c r="A673" s="2"/>
      <c r="B673" s="82" t="s">
        <v>734</v>
      </c>
      <c r="C673" s="143">
        <v>26.642110150000001</v>
      </c>
      <c r="D673" s="2"/>
      <c r="E673" s="2"/>
      <c r="F673" s="2"/>
      <c r="G673" s="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35">
      <c r="A674" s="2"/>
      <c r="B674" s="82" t="s">
        <v>735</v>
      </c>
      <c r="C674" s="143">
        <v>40.305844989999997</v>
      </c>
      <c r="D674" s="2"/>
      <c r="E674" s="2"/>
      <c r="F674" s="2"/>
      <c r="G674" s="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35">
      <c r="A675" s="2"/>
      <c r="B675" s="82" t="s">
        <v>736</v>
      </c>
      <c r="C675" s="143">
        <v>21.404761400000002</v>
      </c>
      <c r="D675" s="2"/>
      <c r="E675" s="2"/>
      <c r="F675" s="2"/>
      <c r="G675" s="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35">
      <c r="A676" s="2"/>
      <c r="B676" s="82" t="s">
        <v>737</v>
      </c>
      <c r="C676" s="143">
        <v>14.985125030000001</v>
      </c>
      <c r="D676" s="2"/>
      <c r="E676" s="2"/>
      <c r="F676" s="2"/>
      <c r="G676" s="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35">
      <c r="A677" s="2"/>
      <c r="B677" s="82" t="s">
        <v>738</v>
      </c>
      <c r="C677" s="143">
        <v>21.061592260000001</v>
      </c>
      <c r="D677" s="2"/>
      <c r="E677" s="2"/>
      <c r="F677" s="2"/>
      <c r="G677" s="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35">
      <c r="A678" s="2"/>
      <c r="B678" s="82" t="s">
        <v>739</v>
      </c>
      <c r="C678" s="143">
        <v>55.959895539999998</v>
      </c>
      <c r="D678" s="2"/>
      <c r="E678" s="2"/>
      <c r="F678" s="2"/>
      <c r="G678" s="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35">
      <c r="A679" s="2"/>
      <c r="B679" s="82" t="s">
        <v>740</v>
      </c>
      <c r="C679" s="143">
        <v>17.764460570000001</v>
      </c>
      <c r="D679" s="2"/>
      <c r="E679" s="2"/>
      <c r="F679" s="2"/>
      <c r="G679" s="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35">
      <c r="A680" s="2"/>
      <c r="B680" s="82" t="s">
        <v>741</v>
      </c>
      <c r="C680" s="143">
        <v>36.804002029999999</v>
      </c>
      <c r="D680" s="2"/>
      <c r="E680" s="2"/>
      <c r="F680" s="2"/>
      <c r="G680" s="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35">
      <c r="A681" s="2"/>
      <c r="B681" s="82" t="s">
        <v>742</v>
      </c>
      <c r="C681" s="143">
        <v>33.963363459999997</v>
      </c>
      <c r="D681" s="2"/>
      <c r="E681" s="2"/>
      <c r="F681" s="2"/>
      <c r="G681" s="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35">
      <c r="A682" s="2"/>
      <c r="B682" s="82" t="s">
        <v>743</v>
      </c>
      <c r="C682" s="143">
        <v>13.954350979999999</v>
      </c>
      <c r="D682" s="2"/>
      <c r="E682" s="2"/>
      <c r="F682" s="2"/>
      <c r="G682" s="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35">
      <c r="A683" s="2"/>
      <c r="B683" s="82" t="s">
        <v>744</v>
      </c>
      <c r="C683" s="143">
        <v>60.57901502</v>
      </c>
      <c r="D683" s="2"/>
      <c r="E683" s="2"/>
      <c r="F683" s="2"/>
      <c r="G683" s="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35">
      <c r="A684" s="2"/>
      <c r="B684" s="82" t="s">
        <v>745</v>
      </c>
      <c r="C684" s="143">
        <v>31.552030340000002</v>
      </c>
      <c r="D684" s="2"/>
      <c r="E684" s="2"/>
      <c r="F684" s="2"/>
      <c r="G684" s="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35">
      <c r="A685" s="2"/>
      <c r="B685" s="82" t="s">
        <v>746</v>
      </c>
      <c r="C685" s="143">
        <v>56.048497990000001</v>
      </c>
      <c r="D685" s="2"/>
      <c r="E685" s="2"/>
      <c r="F685" s="2"/>
      <c r="G685" s="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35">
      <c r="A686" s="2"/>
      <c r="B686" s="82" t="s">
        <v>747</v>
      </c>
      <c r="C686" s="143">
        <v>38.196817369999998</v>
      </c>
      <c r="D686" s="2"/>
      <c r="E686" s="2"/>
      <c r="F686" s="2"/>
      <c r="G686" s="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35">
      <c r="A687" s="2"/>
      <c r="B687" s="82" t="s">
        <v>748</v>
      </c>
      <c r="C687" s="143">
        <v>40.448385109999997</v>
      </c>
      <c r="D687" s="2"/>
      <c r="E687" s="2"/>
      <c r="F687" s="2"/>
      <c r="G687" s="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35">
      <c r="A688" s="2"/>
      <c r="B688" s="82" t="s">
        <v>749</v>
      </c>
      <c r="C688" s="143">
        <v>12.24242271</v>
      </c>
      <c r="D688" s="2"/>
      <c r="E688" s="2"/>
      <c r="F688" s="2"/>
      <c r="G688" s="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35">
      <c r="A689" s="2"/>
      <c r="B689" s="82" t="s">
        <v>750</v>
      </c>
      <c r="C689" s="143">
        <v>50.511282680000001</v>
      </c>
      <c r="D689" s="2"/>
      <c r="E689" s="2"/>
      <c r="F689" s="2"/>
      <c r="G689" s="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35">
      <c r="A690" s="2"/>
      <c r="B690" s="82" t="s">
        <v>751</v>
      </c>
      <c r="C690" s="143">
        <v>18.31902049</v>
      </c>
      <c r="D690" s="2"/>
      <c r="E690" s="2"/>
      <c r="F690" s="2"/>
      <c r="G690" s="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35">
      <c r="A691" s="2"/>
      <c r="B691" s="82" t="s">
        <v>752</v>
      </c>
      <c r="C691" s="143">
        <v>43.60428787</v>
      </c>
      <c r="D691" s="2"/>
      <c r="E691" s="2"/>
      <c r="F691" s="2"/>
      <c r="G691" s="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35">
      <c r="A692" s="2"/>
      <c r="B692" s="82" t="s">
        <v>753</v>
      </c>
      <c r="C692" s="143">
        <v>27.45136213</v>
      </c>
      <c r="D692" s="2"/>
      <c r="E692" s="2"/>
      <c r="F692" s="2"/>
      <c r="G692" s="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35">
      <c r="A693" s="2"/>
      <c r="B693" s="82" t="s">
        <v>754</v>
      </c>
      <c r="C693" s="143">
        <v>26.510614619999998</v>
      </c>
      <c r="D693" s="2"/>
      <c r="E693" s="2"/>
      <c r="F693" s="2"/>
      <c r="G693" s="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35">
      <c r="A694" s="2"/>
      <c r="B694" s="82" t="s">
        <v>755</v>
      </c>
      <c r="C694" s="143">
        <v>24.958663860000001</v>
      </c>
      <c r="D694" s="2"/>
      <c r="E694" s="2"/>
      <c r="F694" s="2"/>
      <c r="G694" s="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35">
      <c r="A695" s="2"/>
      <c r="B695" s="82" t="s">
        <v>756</v>
      </c>
      <c r="C695" s="143">
        <v>22.131825410000001</v>
      </c>
      <c r="D695" s="2"/>
      <c r="E695" s="2"/>
      <c r="F695" s="2"/>
      <c r="G695" s="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35">
      <c r="A696" s="2"/>
      <c r="B696" s="82" t="s">
        <v>757</v>
      </c>
      <c r="C696" s="143">
        <v>42.40154106</v>
      </c>
      <c r="D696" s="2"/>
      <c r="E696" s="2"/>
      <c r="F696" s="2"/>
      <c r="G696" s="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35">
      <c r="A697" s="2"/>
      <c r="B697" s="82" t="s">
        <v>758</v>
      </c>
      <c r="C697" s="143">
        <v>60.964780910000002</v>
      </c>
      <c r="D697" s="2"/>
      <c r="E697" s="2"/>
      <c r="F697" s="2"/>
      <c r="G697" s="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35">
      <c r="A698" s="2"/>
      <c r="B698" s="82" t="s">
        <v>759</v>
      </c>
      <c r="C698" s="143">
        <v>62.378652789999997</v>
      </c>
      <c r="D698" s="2"/>
      <c r="E698" s="2"/>
      <c r="F698" s="2"/>
      <c r="G698" s="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35">
      <c r="A699" s="2"/>
      <c r="B699" s="82" t="s">
        <v>760</v>
      </c>
      <c r="C699" s="143">
        <v>14.442653809999999</v>
      </c>
      <c r="D699" s="2"/>
      <c r="E699" s="2"/>
      <c r="F699" s="2"/>
      <c r="G699" s="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35">
      <c r="A700" s="2"/>
      <c r="B700" s="82" t="s">
        <v>761</v>
      </c>
      <c r="C700" s="143">
        <v>41.986686290000002</v>
      </c>
      <c r="D700" s="2"/>
      <c r="E700" s="2"/>
      <c r="F700" s="2"/>
      <c r="G700" s="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35">
      <c r="A701" s="2"/>
      <c r="B701" s="82" t="s">
        <v>762</v>
      </c>
      <c r="C701" s="143">
        <v>12.510105729999999</v>
      </c>
      <c r="D701" s="2"/>
      <c r="E701" s="2"/>
      <c r="F701" s="2"/>
      <c r="G701" s="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35">
      <c r="A702" s="2"/>
      <c r="B702" s="82" t="s">
        <v>763</v>
      </c>
      <c r="C702" s="143">
        <v>46.76437679</v>
      </c>
      <c r="D702" s="2"/>
      <c r="E702" s="2"/>
      <c r="F702" s="2"/>
      <c r="G702" s="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35">
      <c r="A703" s="2"/>
      <c r="B703" s="82" t="s">
        <v>764</v>
      </c>
      <c r="C703" s="143">
        <v>46.821235799999997</v>
      </c>
      <c r="D703" s="2"/>
      <c r="E703" s="2"/>
      <c r="F703" s="2"/>
      <c r="G703" s="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35">
      <c r="A704" s="2"/>
      <c r="B704" s="82" t="s">
        <v>765</v>
      </c>
      <c r="C704" s="143">
        <v>48.137940630000003</v>
      </c>
      <c r="D704" s="2"/>
      <c r="E704" s="2"/>
      <c r="F704" s="2"/>
      <c r="G704" s="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35">
      <c r="A705" s="2"/>
      <c r="B705" s="82" t="s">
        <v>766</v>
      </c>
      <c r="C705" s="143">
        <v>19.652585630000001</v>
      </c>
      <c r="D705" s="2"/>
      <c r="E705" s="2"/>
      <c r="F705" s="2"/>
      <c r="G705" s="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35">
      <c r="A706" s="2"/>
      <c r="B706" s="82" t="s">
        <v>767</v>
      </c>
      <c r="C706" s="143">
        <v>44.457931590000001</v>
      </c>
      <c r="D706" s="2"/>
      <c r="E706" s="2"/>
      <c r="F706" s="2"/>
      <c r="G706" s="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35">
      <c r="A707" s="2"/>
      <c r="B707" s="82" t="s">
        <v>768</v>
      </c>
      <c r="C707" s="143">
        <v>50.383938219999997</v>
      </c>
      <c r="D707" s="2"/>
      <c r="E707" s="2"/>
      <c r="F707" s="2"/>
      <c r="G707" s="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35">
      <c r="A708" s="2"/>
      <c r="B708" s="82" t="s">
        <v>769</v>
      </c>
      <c r="C708" s="143">
        <v>44.023104719999999</v>
      </c>
      <c r="D708" s="2"/>
      <c r="E708" s="2"/>
      <c r="F708" s="2"/>
      <c r="G708" s="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35">
      <c r="A709" s="2"/>
      <c r="B709" s="82" t="s">
        <v>770</v>
      </c>
      <c r="C709" s="143">
        <v>13.20061857</v>
      </c>
      <c r="D709" s="2"/>
      <c r="E709" s="2"/>
      <c r="F709" s="2"/>
      <c r="G709" s="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35">
      <c r="A710" s="2"/>
      <c r="B710" s="82" t="s">
        <v>771</v>
      </c>
      <c r="C710" s="143">
        <v>48.946846069999999</v>
      </c>
      <c r="D710" s="2"/>
      <c r="E710" s="2"/>
      <c r="F710" s="2"/>
      <c r="G710" s="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35">
      <c r="A711" s="2"/>
      <c r="B711" s="82" t="s">
        <v>772</v>
      </c>
      <c r="C711" s="143">
        <v>18.59887672</v>
      </c>
      <c r="D711" s="2"/>
      <c r="E711" s="2"/>
      <c r="F711" s="2"/>
      <c r="G711" s="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35">
      <c r="A712" s="2"/>
      <c r="B712" s="82" t="s">
        <v>773</v>
      </c>
      <c r="C712" s="143">
        <v>19.23814943</v>
      </c>
      <c r="D712" s="2"/>
      <c r="E712" s="2"/>
      <c r="F712" s="2"/>
      <c r="G712" s="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35">
      <c r="A713" s="2"/>
      <c r="B713" s="82" t="s">
        <v>774</v>
      </c>
      <c r="C713" s="143">
        <v>66.310928450000006</v>
      </c>
      <c r="D713" s="2"/>
      <c r="E713" s="2"/>
      <c r="F713" s="2"/>
      <c r="G713" s="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35">
      <c r="A714" s="2"/>
      <c r="B714" s="82" t="s">
        <v>775</v>
      </c>
      <c r="C714" s="143">
        <v>16.732158930000001</v>
      </c>
      <c r="D714" s="2"/>
      <c r="E714" s="2"/>
      <c r="F714" s="2"/>
      <c r="G714" s="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35">
      <c r="A715" s="2"/>
      <c r="B715" s="82" t="s">
        <v>776</v>
      </c>
      <c r="C715" s="143">
        <v>45.235916009999997</v>
      </c>
      <c r="D715" s="2"/>
      <c r="E715" s="2"/>
      <c r="F715" s="2"/>
      <c r="G715" s="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35">
      <c r="A716" s="2"/>
      <c r="B716" s="82" t="s">
        <v>777</v>
      </c>
      <c r="C716" s="143">
        <v>26.984412429999999</v>
      </c>
      <c r="D716" s="2"/>
      <c r="E716" s="2"/>
      <c r="F716" s="2"/>
      <c r="G716" s="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35">
      <c r="A717" s="2"/>
      <c r="B717" s="82" t="s">
        <v>778</v>
      </c>
      <c r="C717" s="143">
        <v>40.371898770000001</v>
      </c>
      <c r="D717" s="2"/>
      <c r="E717" s="2"/>
      <c r="F717" s="2"/>
      <c r="G717" s="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35">
      <c r="A718" s="2"/>
      <c r="B718" s="82" t="s">
        <v>779</v>
      </c>
      <c r="C718" s="143">
        <v>23.08378926</v>
      </c>
      <c r="D718" s="2"/>
      <c r="E718" s="2"/>
      <c r="F718" s="2"/>
      <c r="G718" s="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35">
      <c r="A719" s="2"/>
      <c r="B719" s="82" t="s">
        <v>780</v>
      </c>
      <c r="C719" s="143">
        <v>10</v>
      </c>
      <c r="D719" s="2"/>
      <c r="E719" s="2"/>
      <c r="F719" s="2"/>
      <c r="G719" s="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35">
      <c r="A720" s="2"/>
      <c r="B720" s="82" t="s">
        <v>781</v>
      </c>
      <c r="C720" s="143">
        <v>23.73770631</v>
      </c>
      <c r="D720" s="2"/>
      <c r="E720" s="2"/>
      <c r="F720" s="2"/>
      <c r="G720" s="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35">
      <c r="A721" s="2"/>
      <c r="B721" s="82" t="s">
        <v>782</v>
      </c>
      <c r="C721" s="143">
        <v>57.51066445</v>
      </c>
      <c r="D721" s="2"/>
      <c r="E721" s="2"/>
      <c r="F721" s="2"/>
      <c r="G721" s="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35">
      <c r="A722" s="2"/>
      <c r="B722" s="82" t="s">
        <v>783</v>
      </c>
      <c r="C722" s="143">
        <v>63.971132920000002</v>
      </c>
      <c r="D722" s="2"/>
      <c r="E722" s="2"/>
      <c r="F722" s="2"/>
      <c r="G722" s="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35">
      <c r="A723" s="2"/>
      <c r="B723" s="82" t="s">
        <v>784</v>
      </c>
      <c r="C723" s="143">
        <v>47.047511870000001</v>
      </c>
      <c r="D723" s="2"/>
      <c r="E723" s="2"/>
      <c r="F723" s="2"/>
      <c r="G723" s="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35">
      <c r="A724" s="2"/>
      <c r="B724" s="82" t="s">
        <v>785</v>
      </c>
      <c r="C724" s="143">
        <v>55.372341089999999</v>
      </c>
      <c r="D724" s="2"/>
      <c r="E724" s="2"/>
      <c r="F724" s="2"/>
      <c r="G724" s="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35">
      <c r="A725" s="2"/>
      <c r="B725" s="82" t="s">
        <v>786</v>
      </c>
      <c r="C725" s="143">
        <v>39.945574800000003</v>
      </c>
      <c r="D725" s="2"/>
      <c r="E725" s="2"/>
      <c r="F725" s="2"/>
      <c r="G725" s="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35">
      <c r="A726" s="2"/>
      <c r="B726" s="82" t="s">
        <v>787</v>
      </c>
      <c r="C726" s="143">
        <v>46.037614159999997</v>
      </c>
      <c r="D726" s="2"/>
      <c r="E726" s="2"/>
      <c r="F726" s="2"/>
      <c r="G726" s="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35">
      <c r="A727" s="2"/>
      <c r="B727" s="82" t="s">
        <v>788</v>
      </c>
      <c r="C727" s="143">
        <v>60.344775400000003</v>
      </c>
      <c r="D727" s="2"/>
      <c r="E727" s="2"/>
      <c r="F727" s="2"/>
      <c r="G727" s="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35">
      <c r="A728" s="2"/>
      <c r="B728" s="82" t="s">
        <v>789</v>
      </c>
      <c r="C728" s="143">
        <v>44.15829772</v>
      </c>
      <c r="D728" s="2"/>
      <c r="E728" s="2"/>
      <c r="F728" s="2"/>
      <c r="G728" s="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35">
      <c r="A729" s="2"/>
      <c r="B729" s="82" t="s">
        <v>790</v>
      </c>
      <c r="C729" s="143">
        <v>61.456445410000001</v>
      </c>
      <c r="D729" s="2"/>
      <c r="E729" s="2"/>
      <c r="F729" s="2"/>
      <c r="G729" s="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35">
      <c r="A730" s="2"/>
      <c r="B730" s="82" t="s">
        <v>791</v>
      </c>
      <c r="C730" s="143">
        <v>44.437554570000003</v>
      </c>
      <c r="D730" s="2"/>
      <c r="E730" s="2"/>
      <c r="F730" s="2"/>
      <c r="G730" s="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35">
      <c r="A731" s="2"/>
      <c r="B731" s="82" t="s">
        <v>792</v>
      </c>
      <c r="C731" s="143">
        <v>54.919811119999999</v>
      </c>
      <c r="D731" s="2"/>
      <c r="E731" s="2"/>
      <c r="F731" s="2"/>
      <c r="G731" s="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35">
      <c r="A732" s="2"/>
      <c r="B732" s="82" t="s">
        <v>793</v>
      </c>
      <c r="C732" s="143">
        <v>13.139507460000001</v>
      </c>
      <c r="D732" s="2"/>
      <c r="E732" s="2"/>
      <c r="F732" s="2"/>
      <c r="G732" s="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35">
      <c r="A733" s="2"/>
      <c r="B733" s="82" t="s">
        <v>794</v>
      </c>
      <c r="C733" s="143">
        <v>13.60415675</v>
      </c>
      <c r="D733" s="2"/>
      <c r="E733" s="2"/>
      <c r="F733" s="2"/>
      <c r="G733" s="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35">
      <c r="A734" s="2"/>
      <c r="B734" s="82" t="s">
        <v>795</v>
      </c>
      <c r="C734" s="143">
        <v>45.415364959999998</v>
      </c>
      <c r="D734" s="2"/>
      <c r="E734" s="2"/>
      <c r="F734" s="2"/>
      <c r="G734" s="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35">
      <c r="A735" s="2"/>
      <c r="B735" s="82" t="s">
        <v>796</v>
      </c>
      <c r="C735" s="143">
        <v>58.218312419999997</v>
      </c>
      <c r="D735" s="2"/>
      <c r="E735" s="2"/>
      <c r="F735" s="2"/>
      <c r="G735" s="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35">
      <c r="A736" s="2"/>
      <c r="B736" s="82" t="s">
        <v>797</v>
      </c>
      <c r="C736" s="143">
        <v>43.996849750000003</v>
      </c>
      <c r="D736" s="2"/>
      <c r="E736" s="2"/>
      <c r="F736" s="2"/>
      <c r="G736" s="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35">
      <c r="A737" s="2"/>
      <c r="B737" s="82" t="s">
        <v>798</v>
      </c>
      <c r="C737" s="143">
        <v>14.45312751</v>
      </c>
      <c r="D737" s="2"/>
      <c r="E737" s="2"/>
      <c r="F737" s="2"/>
      <c r="G737" s="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35">
      <c r="A738" s="2"/>
      <c r="B738" s="82" t="s">
        <v>799</v>
      </c>
      <c r="C738" s="143">
        <v>60.468781630000002</v>
      </c>
      <c r="D738" s="2"/>
      <c r="E738" s="2"/>
      <c r="F738" s="2"/>
      <c r="G738" s="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35">
      <c r="A739" s="2"/>
      <c r="B739" s="82" t="s">
        <v>800</v>
      </c>
      <c r="C739" s="143">
        <v>37.230014760000003</v>
      </c>
      <c r="D739" s="2"/>
      <c r="E739" s="2"/>
      <c r="F739" s="2"/>
      <c r="G739" s="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35">
      <c r="A740" s="2"/>
      <c r="B740" s="82" t="s">
        <v>801</v>
      </c>
      <c r="C740" s="143">
        <v>43.128613389999998</v>
      </c>
      <c r="D740" s="2"/>
      <c r="E740" s="2"/>
      <c r="F740" s="2"/>
      <c r="G740" s="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35">
      <c r="A741" s="2"/>
      <c r="B741" s="82" t="s">
        <v>802</v>
      </c>
      <c r="C741" s="143">
        <v>46.975978310000002</v>
      </c>
      <c r="D741" s="2"/>
      <c r="E741" s="2"/>
      <c r="F741" s="2"/>
      <c r="G741" s="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35">
      <c r="A742" s="2"/>
      <c r="B742" s="82" t="s">
        <v>803</v>
      </c>
      <c r="C742" s="143">
        <v>52.485300209999998</v>
      </c>
      <c r="D742" s="2"/>
      <c r="E742" s="2"/>
      <c r="F742" s="2"/>
      <c r="G742" s="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35">
      <c r="A743" s="2"/>
      <c r="B743" s="82" t="s">
        <v>804</v>
      </c>
      <c r="C743" s="143">
        <v>13.5501168</v>
      </c>
      <c r="D743" s="2"/>
      <c r="E743" s="2"/>
      <c r="F743" s="2"/>
      <c r="G743" s="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35">
      <c r="A744" s="2"/>
      <c r="B744" s="82" t="s">
        <v>805</v>
      </c>
      <c r="C744" s="143">
        <v>45.944387370000001</v>
      </c>
      <c r="D744" s="2"/>
      <c r="E744" s="2"/>
      <c r="F744" s="2"/>
      <c r="G744" s="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35">
      <c r="A745" s="2"/>
      <c r="B745" s="82" t="s">
        <v>806</v>
      </c>
      <c r="C745" s="143">
        <v>24.29817044</v>
      </c>
      <c r="D745" s="2"/>
      <c r="E745" s="2"/>
      <c r="F745" s="2"/>
      <c r="G745" s="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35">
      <c r="A746" s="2"/>
      <c r="B746" s="82" t="s">
        <v>807</v>
      </c>
      <c r="C746" s="143">
        <v>21.344954260000002</v>
      </c>
      <c r="D746" s="2"/>
      <c r="E746" s="2"/>
      <c r="F746" s="2"/>
      <c r="G746" s="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35">
      <c r="A747" s="2"/>
      <c r="B747" s="82" t="s">
        <v>808</v>
      </c>
      <c r="C747" s="143">
        <v>10</v>
      </c>
      <c r="D747" s="2"/>
      <c r="E747" s="2"/>
      <c r="F747" s="2"/>
      <c r="G747" s="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35">
      <c r="A748" s="2"/>
      <c r="B748" s="82" t="s">
        <v>809</v>
      </c>
      <c r="C748" s="143">
        <v>43.370891299999997</v>
      </c>
      <c r="D748" s="2"/>
      <c r="E748" s="2"/>
      <c r="F748" s="2"/>
      <c r="G748" s="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35">
      <c r="A749" s="2"/>
      <c r="B749" s="82" t="s">
        <v>810</v>
      </c>
      <c r="C749" s="143">
        <v>43.003400149999997</v>
      </c>
      <c r="D749" s="2"/>
      <c r="E749" s="2"/>
      <c r="F749" s="2"/>
      <c r="G749" s="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35">
      <c r="A750" s="2"/>
      <c r="B750" s="82" t="s">
        <v>811</v>
      </c>
      <c r="C750" s="143">
        <v>28.96425464</v>
      </c>
      <c r="D750" s="2"/>
      <c r="E750" s="2"/>
      <c r="F750" s="2"/>
      <c r="G750" s="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35">
      <c r="A751" s="2"/>
      <c r="B751" s="82" t="s">
        <v>812</v>
      </c>
      <c r="C751" s="143">
        <v>36.788597609999997</v>
      </c>
      <c r="D751" s="2"/>
      <c r="E751" s="2"/>
      <c r="F751" s="2"/>
      <c r="G751" s="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35">
      <c r="A752" s="2"/>
      <c r="B752" s="82" t="s">
        <v>813</v>
      </c>
      <c r="C752" s="143">
        <v>49.422550569999999</v>
      </c>
      <c r="D752" s="2"/>
      <c r="E752" s="2"/>
      <c r="F752" s="2"/>
      <c r="G752" s="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35">
      <c r="A753" s="2"/>
      <c r="B753" s="82" t="s">
        <v>814</v>
      </c>
      <c r="C753" s="143">
        <v>48.258252079999998</v>
      </c>
      <c r="D753" s="2"/>
      <c r="E753" s="2"/>
      <c r="F753" s="2"/>
      <c r="G753" s="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35">
      <c r="A754" s="2"/>
      <c r="B754" s="82" t="s">
        <v>815</v>
      </c>
      <c r="C754" s="143">
        <v>42.277083920000003</v>
      </c>
      <c r="D754" s="2"/>
      <c r="E754" s="2"/>
      <c r="F754" s="2"/>
      <c r="G754" s="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35">
      <c r="A755" s="2"/>
      <c r="B755" s="82" t="s">
        <v>816</v>
      </c>
      <c r="C755" s="143">
        <v>24.781494680000002</v>
      </c>
      <c r="D755" s="2"/>
      <c r="E755" s="2"/>
      <c r="F755" s="2"/>
      <c r="G755" s="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35">
      <c r="A756" s="2"/>
      <c r="B756" s="82" t="s">
        <v>817</v>
      </c>
      <c r="C756" s="143">
        <v>42.435105720000003</v>
      </c>
      <c r="D756" s="2"/>
      <c r="E756" s="2"/>
      <c r="F756" s="2"/>
      <c r="G756" s="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35">
      <c r="A757" s="2"/>
      <c r="B757" s="82" t="s">
        <v>818</v>
      </c>
      <c r="C757" s="143">
        <v>19.714409830000001</v>
      </c>
      <c r="D757" s="2"/>
      <c r="E757" s="2"/>
      <c r="F757" s="2"/>
      <c r="G757" s="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35">
      <c r="A758" s="2"/>
      <c r="B758" s="82" t="s">
        <v>819</v>
      </c>
      <c r="C758" s="143">
        <v>23.08912771</v>
      </c>
      <c r="D758" s="2"/>
      <c r="E758" s="2"/>
      <c r="F758" s="2"/>
      <c r="G758" s="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35">
      <c r="A759" s="2"/>
      <c r="B759" s="82" t="s">
        <v>820</v>
      </c>
      <c r="C759" s="143">
        <v>25.58035061</v>
      </c>
      <c r="D759" s="2"/>
      <c r="E759" s="2"/>
      <c r="F759" s="2"/>
      <c r="G759" s="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35">
      <c r="A760" s="2"/>
      <c r="B760" s="82" t="s">
        <v>821</v>
      </c>
      <c r="C760" s="143">
        <v>67.050668419999994</v>
      </c>
      <c r="D760" s="2"/>
      <c r="E760" s="2"/>
      <c r="F760" s="2"/>
      <c r="G760" s="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35">
      <c r="A761" s="2"/>
      <c r="B761" s="82" t="s">
        <v>822</v>
      </c>
      <c r="C761" s="143">
        <v>42.456692920000002</v>
      </c>
      <c r="D761" s="2"/>
      <c r="E761" s="2"/>
      <c r="F761" s="2"/>
      <c r="G761" s="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35">
      <c r="A762" s="2"/>
      <c r="B762" s="82" t="s">
        <v>823</v>
      </c>
      <c r="C762" s="143">
        <v>13.567839409999999</v>
      </c>
      <c r="D762" s="2"/>
      <c r="E762" s="2"/>
      <c r="F762" s="2"/>
      <c r="G762" s="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35">
      <c r="A763" s="2"/>
      <c r="B763" s="82" t="s">
        <v>824</v>
      </c>
      <c r="C763" s="143">
        <v>26.169394069999999</v>
      </c>
      <c r="D763" s="2"/>
      <c r="E763" s="2"/>
      <c r="F763" s="2"/>
      <c r="G763" s="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35">
      <c r="A764" s="2"/>
      <c r="B764" s="82" t="s">
        <v>825</v>
      </c>
      <c r="C764" s="143">
        <v>15.98337428</v>
      </c>
      <c r="D764" s="2"/>
      <c r="E764" s="2"/>
      <c r="F764" s="2"/>
      <c r="G764" s="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35">
      <c r="A765" s="2"/>
      <c r="B765" s="82" t="s">
        <v>826</v>
      </c>
      <c r="C765" s="143">
        <v>21.763293229999999</v>
      </c>
      <c r="D765" s="2"/>
      <c r="E765" s="2"/>
      <c r="F765" s="2"/>
      <c r="G765" s="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35">
      <c r="A766" s="2"/>
      <c r="B766" s="82" t="s">
        <v>827</v>
      </c>
      <c r="C766" s="143">
        <v>53.307798660000003</v>
      </c>
      <c r="D766" s="2"/>
      <c r="E766" s="2"/>
      <c r="F766" s="2"/>
      <c r="G766" s="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35">
      <c r="A767" s="2"/>
      <c r="B767" s="82" t="s">
        <v>828</v>
      </c>
      <c r="C767" s="143">
        <v>41.599606870000002</v>
      </c>
      <c r="D767" s="2"/>
      <c r="E767" s="2"/>
      <c r="F767" s="2"/>
      <c r="G767" s="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35">
      <c r="A768" s="2"/>
      <c r="B768" s="82" t="s">
        <v>829</v>
      </c>
      <c r="C768" s="143">
        <v>39.789678449999997</v>
      </c>
      <c r="D768" s="2"/>
      <c r="E768" s="2"/>
      <c r="F768" s="2"/>
      <c r="G768" s="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35">
      <c r="A769" s="2"/>
      <c r="B769" s="82" t="s">
        <v>830</v>
      </c>
      <c r="C769" s="143">
        <v>11.580539269999999</v>
      </c>
      <c r="D769" s="2"/>
      <c r="E769" s="2"/>
      <c r="F769" s="2"/>
      <c r="G769" s="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35">
      <c r="A770" s="2"/>
      <c r="B770" s="82" t="s">
        <v>831</v>
      </c>
      <c r="C770" s="143">
        <v>55.179818429999997</v>
      </c>
      <c r="D770" s="2"/>
      <c r="E770" s="2"/>
      <c r="F770" s="2"/>
      <c r="G770" s="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35">
      <c r="A771" s="2"/>
      <c r="B771" s="82" t="s">
        <v>832</v>
      </c>
      <c r="C771" s="143">
        <v>33.981624310000001</v>
      </c>
      <c r="D771" s="2"/>
      <c r="E771" s="2"/>
      <c r="F771" s="2"/>
      <c r="G771" s="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35">
      <c r="A772" s="2"/>
      <c r="B772" s="82" t="s">
        <v>833</v>
      </c>
      <c r="C772" s="143">
        <v>22.276827340000001</v>
      </c>
      <c r="D772" s="2"/>
      <c r="E772" s="2"/>
      <c r="F772" s="2"/>
      <c r="G772" s="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35">
      <c r="A773" s="2"/>
      <c r="B773" s="82" t="s">
        <v>834</v>
      </c>
      <c r="C773" s="143">
        <v>41.36937863</v>
      </c>
      <c r="D773" s="2"/>
      <c r="E773" s="2"/>
      <c r="F773" s="2"/>
      <c r="G773" s="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35">
      <c r="A774" s="2"/>
      <c r="B774" s="82" t="s">
        <v>835</v>
      </c>
      <c r="C774" s="143">
        <v>12.74076808</v>
      </c>
      <c r="D774" s="2"/>
      <c r="E774" s="2"/>
      <c r="F774" s="2"/>
      <c r="G774" s="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35">
      <c r="A775" s="2"/>
      <c r="B775" s="82" t="s">
        <v>836</v>
      </c>
      <c r="C775" s="143">
        <v>18.619640260000001</v>
      </c>
      <c r="D775" s="2"/>
      <c r="E775" s="2"/>
      <c r="F775" s="2"/>
      <c r="G775" s="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35">
      <c r="A776" s="2"/>
      <c r="B776" s="82" t="s">
        <v>837</v>
      </c>
      <c r="C776" s="143">
        <v>13.065513409999999</v>
      </c>
      <c r="D776" s="2"/>
      <c r="E776" s="2"/>
      <c r="F776" s="2"/>
      <c r="G776" s="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35">
      <c r="A777" s="2"/>
      <c r="B777" s="82" t="s">
        <v>838</v>
      </c>
      <c r="C777" s="143">
        <v>23.178193369999999</v>
      </c>
      <c r="D777" s="2"/>
      <c r="E777" s="2"/>
      <c r="F777" s="2"/>
      <c r="G777" s="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35">
      <c r="A778" s="2"/>
      <c r="B778" s="82" t="s">
        <v>839</v>
      </c>
      <c r="C778" s="143">
        <v>26.77886166</v>
      </c>
      <c r="D778" s="2"/>
      <c r="E778" s="2"/>
      <c r="F778" s="2"/>
      <c r="G778" s="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35">
      <c r="A779" s="2"/>
      <c r="B779" s="82" t="s">
        <v>840</v>
      </c>
      <c r="C779" s="143">
        <v>50.436750930000002</v>
      </c>
      <c r="D779" s="2"/>
      <c r="E779" s="2"/>
      <c r="F779" s="2"/>
      <c r="G779" s="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35">
      <c r="A780" s="2"/>
      <c r="B780" s="82" t="s">
        <v>841</v>
      </c>
      <c r="C780" s="143">
        <v>43.205404739999999</v>
      </c>
      <c r="D780" s="2"/>
      <c r="E780" s="2"/>
      <c r="F780" s="2"/>
      <c r="G780" s="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35">
      <c r="A781" s="2"/>
      <c r="B781" s="82" t="s">
        <v>842</v>
      </c>
      <c r="C781" s="143">
        <v>43.260218510000001</v>
      </c>
      <c r="D781" s="2"/>
      <c r="E781" s="2"/>
      <c r="F781" s="2"/>
      <c r="G781" s="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35">
      <c r="A782" s="2"/>
      <c r="B782" s="82" t="s">
        <v>843</v>
      </c>
      <c r="C782" s="143">
        <v>53.41741571</v>
      </c>
      <c r="D782" s="2"/>
      <c r="E782" s="2"/>
      <c r="F782" s="2"/>
      <c r="G782" s="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35">
      <c r="A783" s="2"/>
      <c r="B783" s="82" t="s">
        <v>844</v>
      </c>
      <c r="C783" s="143">
        <v>17.47793205</v>
      </c>
      <c r="D783" s="2"/>
      <c r="E783" s="2"/>
      <c r="F783" s="2"/>
      <c r="G783" s="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35">
      <c r="A784" s="2"/>
      <c r="B784" s="82" t="s">
        <v>845</v>
      </c>
      <c r="C784" s="143">
        <v>55.439271740000002</v>
      </c>
      <c r="D784" s="2"/>
      <c r="E784" s="2"/>
      <c r="F784" s="2"/>
      <c r="G784" s="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35">
      <c r="A785" s="2"/>
      <c r="B785" s="82" t="s">
        <v>846</v>
      </c>
      <c r="C785" s="143">
        <v>16.03702659</v>
      </c>
      <c r="D785" s="2"/>
      <c r="E785" s="2"/>
      <c r="F785" s="2"/>
      <c r="G785" s="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35">
      <c r="A786" s="2"/>
      <c r="B786" s="82" t="s">
        <v>847</v>
      </c>
      <c r="C786" s="143">
        <v>49.127184190000001</v>
      </c>
      <c r="D786" s="2"/>
      <c r="E786" s="2"/>
      <c r="F786" s="2"/>
      <c r="G786" s="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35">
      <c r="A787" s="2"/>
      <c r="B787" s="82" t="s">
        <v>848</v>
      </c>
      <c r="C787" s="143">
        <v>41.363396700000003</v>
      </c>
      <c r="D787" s="2"/>
      <c r="E787" s="2"/>
      <c r="F787" s="2"/>
      <c r="G787" s="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35">
      <c r="A788" s="2"/>
      <c r="B788" s="82" t="s">
        <v>849</v>
      </c>
      <c r="C788" s="143">
        <v>13.05130529</v>
      </c>
      <c r="D788" s="2"/>
      <c r="E788" s="2"/>
      <c r="F788" s="2"/>
      <c r="G788" s="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35">
      <c r="A789" s="2"/>
      <c r="B789" s="82" t="s">
        <v>850</v>
      </c>
      <c r="C789" s="143">
        <v>45.918973010000002</v>
      </c>
      <c r="D789" s="2"/>
      <c r="E789" s="2"/>
      <c r="F789" s="2"/>
      <c r="G789" s="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35">
      <c r="A790" s="2"/>
      <c r="B790" s="82" t="s">
        <v>851</v>
      </c>
      <c r="C790" s="143">
        <v>13.17296837</v>
      </c>
      <c r="D790" s="2"/>
      <c r="E790" s="2"/>
      <c r="F790" s="2"/>
      <c r="G790" s="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35">
      <c r="A791" s="2"/>
      <c r="B791" s="82" t="s">
        <v>852</v>
      </c>
      <c r="C791" s="143">
        <v>19.698772569999999</v>
      </c>
      <c r="D791" s="2"/>
      <c r="E791" s="2"/>
      <c r="F791" s="2"/>
      <c r="G791" s="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35">
      <c r="A792" s="2"/>
      <c r="B792" s="82" t="s">
        <v>853</v>
      </c>
      <c r="C792" s="143">
        <v>49.039845560000003</v>
      </c>
      <c r="D792" s="2"/>
      <c r="E792" s="2"/>
      <c r="F792" s="2"/>
      <c r="G792" s="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35">
      <c r="A793" s="2"/>
      <c r="B793" s="82" t="s">
        <v>854</v>
      </c>
      <c r="C793" s="143">
        <v>16.925906470000001</v>
      </c>
      <c r="D793" s="2"/>
      <c r="E793" s="2"/>
      <c r="F793" s="2"/>
      <c r="G793" s="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35">
      <c r="A794" s="2"/>
      <c r="B794" s="82" t="s">
        <v>855</v>
      </c>
      <c r="C794" s="143">
        <v>10.430312199999999</v>
      </c>
      <c r="D794" s="2"/>
      <c r="E794" s="2"/>
      <c r="F794" s="2"/>
      <c r="G794" s="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35">
      <c r="A795" s="2"/>
      <c r="B795" s="82" t="s">
        <v>856</v>
      </c>
      <c r="C795" s="143">
        <v>42.8347391</v>
      </c>
      <c r="D795" s="2"/>
      <c r="E795" s="2"/>
      <c r="F795" s="2"/>
      <c r="G795" s="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35">
      <c r="A796" s="2"/>
      <c r="B796" s="82" t="s">
        <v>857</v>
      </c>
      <c r="C796" s="143">
        <v>43.73085451</v>
      </c>
      <c r="D796" s="2"/>
      <c r="E796" s="2"/>
      <c r="F796" s="2"/>
      <c r="G796" s="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35">
      <c r="A797" s="2"/>
      <c r="B797" s="82" t="s">
        <v>858</v>
      </c>
      <c r="C797" s="143">
        <v>13.160564770000001</v>
      </c>
      <c r="D797" s="2"/>
      <c r="E797" s="2"/>
      <c r="F797" s="2"/>
      <c r="G797" s="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35">
      <c r="A798" s="2"/>
      <c r="B798" s="82" t="s">
        <v>859</v>
      </c>
      <c r="C798" s="143">
        <v>13.222636809999999</v>
      </c>
      <c r="D798" s="2"/>
      <c r="E798" s="2"/>
      <c r="F798" s="2"/>
      <c r="G798" s="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35">
      <c r="A799" s="2"/>
      <c r="B799" s="82" t="s">
        <v>860</v>
      </c>
      <c r="C799" s="143">
        <v>12.81192381</v>
      </c>
      <c r="D799" s="2"/>
      <c r="E799" s="2"/>
      <c r="F799" s="2"/>
      <c r="G799" s="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35">
      <c r="A800" s="2"/>
      <c r="B800" s="82" t="s">
        <v>861</v>
      </c>
      <c r="C800" s="143">
        <v>55.712589960000003</v>
      </c>
      <c r="D800" s="2"/>
      <c r="E800" s="2"/>
      <c r="F800" s="2"/>
      <c r="G800" s="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35">
      <c r="A801" s="2"/>
      <c r="B801" s="82" t="s">
        <v>862</v>
      </c>
      <c r="C801" s="143">
        <v>21.464013380000001</v>
      </c>
      <c r="D801" s="2"/>
      <c r="E801" s="2"/>
      <c r="F801" s="2"/>
      <c r="G801" s="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35">
      <c r="A802" s="2"/>
      <c r="B802" s="82" t="s">
        <v>863</v>
      </c>
      <c r="C802" s="143">
        <v>54.914343879999997</v>
      </c>
      <c r="D802" s="2"/>
      <c r="E802" s="2"/>
      <c r="F802" s="2"/>
      <c r="G802" s="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35">
      <c r="A803" s="2"/>
      <c r="B803" s="82" t="s">
        <v>864</v>
      </c>
      <c r="C803" s="143">
        <v>54.141804120000003</v>
      </c>
      <c r="D803" s="2"/>
      <c r="E803" s="2"/>
      <c r="F803" s="2"/>
      <c r="G803" s="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35">
      <c r="A804" s="2"/>
      <c r="B804" s="82" t="s">
        <v>865</v>
      </c>
      <c r="C804" s="143">
        <v>61.235313580000003</v>
      </c>
      <c r="D804" s="2"/>
      <c r="E804" s="2"/>
      <c r="F804" s="2"/>
      <c r="G804" s="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35">
      <c r="A805" s="2"/>
      <c r="B805" s="82" t="s">
        <v>866</v>
      </c>
      <c r="C805" s="143">
        <v>39.012892819999998</v>
      </c>
      <c r="D805" s="2"/>
      <c r="E805" s="2"/>
      <c r="F805" s="2"/>
      <c r="G805" s="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35">
      <c r="A806" s="2"/>
      <c r="B806" s="82" t="s">
        <v>867</v>
      </c>
      <c r="C806" s="143">
        <v>46.710984179999997</v>
      </c>
      <c r="D806" s="2"/>
      <c r="E806" s="2"/>
      <c r="F806" s="2"/>
      <c r="G806" s="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35">
      <c r="A807" s="2"/>
      <c r="B807" s="82" t="s">
        <v>868</v>
      </c>
      <c r="C807" s="143">
        <v>10.675036499999999</v>
      </c>
      <c r="D807" s="2"/>
      <c r="E807" s="2"/>
      <c r="F807" s="2"/>
      <c r="G807" s="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35">
      <c r="A808" s="2"/>
      <c r="B808" s="82" t="s">
        <v>869</v>
      </c>
      <c r="C808" s="143">
        <v>43.229510169999998</v>
      </c>
      <c r="D808" s="2"/>
      <c r="E808" s="2"/>
      <c r="F808" s="2"/>
      <c r="G808" s="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35">
      <c r="A809" s="2"/>
      <c r="B809" s="82" t="s">
        <v>870</v>
      </c>
      <c r="C809" s="143">
        <v>59.432373439999999</v>
      </c>
      <c r="D809" s="2"/>
      <c r="E809" s="2"/>
      <c r="F809" s="2"/>
      <c r="G809" s="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35">
      <c r="A810" s="2"/>
      <c r="B810" s="82" t="s">
        <v>871</v>
      </c>
      <c r="C810" s="143">
        <v>45.073376209999999</v>
      </c>
      <c r="D810" s="2"/>
      <c r="E810" s="2"/>
      <c r="F810" s="2"/>
      <c r="G810" s="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35">
      <c r="A811" s="2"/>
      <c r="B811" s="82" t="s">
        <v>872</v>
      </c>
      <c r="C811" s="143">
        <v>23.241658210000001</v>
      </c>
      <c r="D811" s="2"/>
      <c r="E811" s="2"/>
      <c r="F811" s="2"/>
      <c r="G811" s="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35">
      <c r="A812" s="2"/>
      <c r="B812" s="82" t="s">
        <v>873</v>
      </c>
      <c r="C812" s="143">
        <v>43.164403489999998</v>
      </c>
      <c r="D812" s="2"/>
      <c r="E812" s="2"/>
      <c r="F812" s="2"/>
      <c r="G812" s="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35">
      <c r="A813" s="2"/>
      <c r="B813" s="82" t="s">
        <v>874</v>
      </c>
      <c r="C813" s="143">
        <v>52.097316640000003</v>
      </c>
      <c r="D813" s="2"/>
      <c r="E813" s="2"/>
      <c r="F813" s="2"/>
      <c r="G813" s="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35">
      <c r="A814" s="2"/>
      <c r="B814" s="82" t="s">
        <v>875</v>
      </c>
      <c r="C814" s="143">
        <v>13.36404076</v>
      </c>
      <c r="D814" s="2"/>
      <c r="E814" s="2"/>
      <c r="F814" s="2"/>
      <c r="G814" s="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35">
      <c r="A815" s="2"/>
      <c r="B815" s="82" t="s">
        <v>876</v>
      </c>
      <c r="C815" s="143">
        <v>44.747885529999998</v>
      </c>
      <c r="D815" s="2"/>
      <c r="E815" s="2"/>
      <c r="F815" s="2"/>
      <c r="G815" s="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35">
      <c r="A816" s="2"/>
      <c r="B816" s="82" t="s">
        <v>877</v>
      </c>
      <c r="C816" s="143">
        <v>50.519819470000002</v>
      </c>
      <c r="D816" s="2"/>
      <c r="E816" s="2"/>
      <c r="F816" s="2"/>
      <c r="G816" s="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35">
      <c r="A817" s="2"/>
      <c r="B817" s="82" t="s">
        <v>878</v>
      </c>
      <c r="C817" s="143">
        <v>56.852395940000001</v>
      </c>
      <c r="D817" s="2"/>
      <c r="E817" s="2"/>
      <c r="F817" s="2"/>
      <c r="G817" s="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35">
      <c r="A818" s="2"/>
      <c r="B818" s="82" t="s">
        <v>879</v>
      </c>
      <c r="C818" s="143">
        <v>15.27569551</v>
      </c>
      <c r="D818" s="2"/>
      <c r="E818" s="2"/>
      <c r="F818" s="2"/>
      <c r="G818" s="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35">
      <c r="A819" s="2"/>
      <c r="B819" s="82" t="s">
        <v>880</v>
      </c>
      <c r="C819" s="143">
        <v>46.11029241</v>
      </c>
      <c r="D819" s="2"/>
      <c r="E819" s="2"/>
      <c r="F819" s="2"/>
      <c r="G819" s="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35">
      <c r="A820" s="2"/>
      <c r="B820" s="82" t="s">
        <v>881</v>
      </c>
      <c r="C820" s="143">
        <v>56.41218662</v>
      </c>
      <c r="D820" s="2"/>
      <c r="E820" s="2"/>
      <c r="F820" s="2"/>
      <c r="G820" s="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35">
      <c r="A821" s="2"/>
      <c r="B821" s="82" t="s">
        <v>882</v>
      </c>
      <c r="C821" s="143">
        <v>40.424332759999999</v>
      </c>
      <c r="D821" s="2"/>
      <c r="E821" s="2"/>
      <c r="F821" s="2"/>
      <c r="G821" s="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35">
      <c r="A822" s="2"/>
      <c r="B822" s="82" t="s">
        <v>883</v>
      </c>
      <c r="C822" s="143">
        <v>48.089027430000002</v>
      </c>
      <c r="D822" s="2"/>
      <c r="E822" s="2"/>
      <c r="F822" s="2"/>
      <c r="G822" s="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35">
      <c r="A823" s="2"/>
      <c r="B823" s="82" t="s">
        <v>884</v>
      </c>
      <c r="C823" s="143">
        <v>39.774239989999998</v>
      </c>
      <c r="D823" s="2"/>
      <c r="E823" s="2"/>
      <c r="F823" s="2"/>
      <c r="G823" s="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35">
      <c r="A824" s="2"/>
      <c r="B824" s="82" t="s">
        <v>885</v>
      </c>
      <c r="C824" s="143">
        <v>32.450115310000001</v>
      </c>
      <c r="D824" s="2"/>
      <c r="E824" s="2"/>
      <c r="F824" s="2"/>
      <c r="G824" s="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35">
      <c r="A825" s="2"/>
      <c r="B825" s="82" t="s">
        <v>886</v>
      </c>
      <c r="C825" s="143">
        <v>33.566908929999997</v>
      </c>
      <c r="D825" s="2"/>
      <c r="E825" s="2"/>
      <c r="F825" s="2"/>
      <c r="G825" s="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35">
      <c r="A826" s="2"/>
      <c r="B826" s="82" t="s">
        <v>887</v>
      </c>
      <c r="C826" s="143">
        <v>23.695269939999999</v>
      </c>
      <c r="D826" s="2"/>
      <c r="E826" s="2"/>
      <c r="F826" s="2"/>
      <c r="G826" s="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35">
      <c r="A827" s="2"/>
      <c r="B827" s="82" t="s">
        <v>888</v>
      </c>
      <c r="C827" s="143">
        <v>61.374697930000004</v>
      </c>
      <c r="D827" s="2"/>
      <c r="E827" s="2"/>
      <c r="F827" s="2"/>
      <c r="G827" s="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35">
      <c r="A828" s="2"/>
      <c r="B828" s="82" t="s">
        <v>889</v>
      </c>
      <c r="C828" s="143">
        <v>26.852914269999999</v>
      </c>
      <c r="D828" s="2"/>
      <c r="E828" s="2"/>
      <c r="F828" s="2"/>
      <c r="G828" s="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35">
      <c r="A829" s="2"/>
      <c r="B829" s="82" t="s">
        <v>890</v>
      </c>
      <c r="C829" s="143">
        <v>13.19084874</v>
      </c>
      <c r="D829" s="2"/>
      <c r="E829" s="2"/>
      <c r="F829" s="2"/>
      <c r="G829" s="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35">
      <c r="A830" s="2"/>
      <c r="B830" s="82" t="s">
        <v>891</v>
      </c>
      <c r="C830" s="143">
        <v>13.307079010000001</v>
      </c>
      <c r="D830" s="2"/>
      <c r="E830" s="2"/>
      <c r="F830" s="2"/>
      <c r="G830" s="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35">
      <c r="A831" s="2"/>
      <c r="B831" s="82" t="s">
        <v>892</v>
      </c>
      <c r="C831" s="143">
        <v>43.45564821</v>
      </c>
      <c r="D831" s="2"/>
      <c r="E831" s="2"/>
      <c r="F831" s="2"/>
      <c r="G831" s="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35">
      <c r="A832" s="2"/>
      <c r="B832" s="82" t="s">
        <v>893</v>
      </c>
      <c r="C832" s="143">
        <v>17.74808672</v>
      </c>
      <c r="D832" s="2"/>
      <c r="E832" s="2"/>
      <c r="F832" s="2"/>
      <c r="G832" s="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35">
      <c r="A833" s="2"/>
      <c r="B833" s="82" t="s">
        <v>894</v>
      </c>
      <c r="C833" s="143">
        <v>51.036730339999998</v>
      </c>
      <c r="D833" s="2"/>
      <c r="E833" s="2"/>
      <c r="F833" s="2"/>
      <c r="G833" s="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35">
      <c r="A834" s="2"/>
      <c r="B834" s="82" t="s">
        <v>895</v>
      </c>
      <c r="C834" s="143">
        <v>52.16664368</v>
      </c>
      <c r="D834" s="2"/>
      <c r="E834" s="2"/>
      <c r="F834" s="2"/>
      <c r="G834" s="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35">
      <c r="A835" s="2"/>
      <c r="B835" s="82" t="s">
        <v>896</v>
      </c>
      <c r="C835" s="143">
        <v>57.838351500000002</v>
      </c>
      <c r="D835" s="2"/>
      <c r="E835" s="2"/>
      <c r="F835" s="2"/>
      <c r="G835" s="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35">
      <c r="A836" s="2"/>
      <c r="B836" s="82" t="s">
        <v>897</v>
      </c>
      <c r="C836" s="143">
        <v>47.383594170000002</v>
      </c>
      <c r="D836" s="2"/>
      <c r="E836" s="2"/>
      <c r="F836" s="2"/>
      <c r="G836" s="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35">
      <c r="A837" s="2"/>
      <c r="B837" s="82" t="s">
        <v>898</v>
      </c>
      <c r="C837" s="143">
        <v>36.702474170000002</v>
      </c>
      <c r="D837" s="2"/>
      <c r="E837" s="2"/>
      <c r="F837" s="2"/>
      <c r="G837" s="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35">
      <c r="A838" s="2"/>
      <c r="B838" s="82" t="s">
        <v>899</v>
      </c>
      <c r="C838" s="143">
        <v>47.357280490000001</v>
      </c>
      <c r="D838" s="2"/>
      <c r="E838" s="2"/>
      <c r="F838" s="2"/>
      <c r="G838" s="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35">
      <c r="A839" s="2"/>
      <c r="B839" s="82" t="s">
        <v>900</v>
      </c>
      <c r="C839" s="143">
        <v>12.75918661</v>
      </c>
      <c r="D839" s="2"/>
      <c r="E839" s="2"/>
      <c r="F839" s="2"/>
      <c r="G839" s="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35">
      <c r="A840" s="2"/>
      <c r="B840" s="82" t="s">
        <v>901</v>
      </c>
      <c r="C840" s="143">
        <v>50.572216910000002</v>
      </c>
      <c r="D840" s="2"/>
      <c r="E840" s="2"/>
      <c r="F840" s="2"/>
      <c r="G840" s="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35">
      <c r="A841" s="2"/>
      <c r="B841" s="82" t="s">
        <v>902</v>
      </c>
      <c r="C841" s="143">
        <v>43.482342619999997</v>
      </c>
      <c r="D841" s="2"/>
      <c r="E841" s="2"/>
      <c r="F841" s="2"/>
      <c r="G841" s="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35">
      <c r="A842" s="2"/>
      <c r="B842" s="82" t="s">
        <v>903</v>
      </c>
      <c r="C842" s="143">
        <v>22.84809796</v>
      </c>
      <c r="D842" s="2"/>
      <c r="E842" s="2"/>
      <c r="F842" s="2"/>
      <c r="G842" s="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35">
      <c r="A843" s="2"/>
      <c r="B843" s="82" t="s">
        <v>904</v>
      </c>
      <c r="C843" s="143">
        <v>47.850826189999999</v>
      </c>
      <c r="D843" s="2"/>
      <c r="E843" s="2"/>
      <c r="F843" s="2"/>
      <c r="G843" s="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35">
      <c r="A844" s="2"/>
      <c r="B844" s="82" t="s">
        <v>905</v>
      </c>
      <c r="C844" s="143">
        <v>45.851309360000002</v>
      </c>
      <c r="D844" s="2"/>
      <c r="E844" s="2"/>
      <c r="F844" s="2"/>
      <c r="G844" s="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35">
      <c r="A845" s="2"/>
      <c r="B845" s="82" t="s">
        <v>906</v>
      </c>
      <c r="C845" s="143">
        <v>46.231700580000002</v>
      </c>
      <c r="D845" s="2"/>
      <c r="E845" s="2"/>
      <c r="F845" s="2"/>
      <c r="G845" s="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35">
      <c r="A846" s="2"/>
      <c r="B846" s="82" t="s">
        <v>907</v>
      </c>
      <c r="C846" s="143">
        <v>10</v>
      </c>
      <c r="D846" s="2"/>
      <c r="E846" s="2"/>
      <c r="F846" s="2"/>
      <c r="G846" s="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35">
      <c r="A847" s="2"/>
      <c r="B847" s="82" t="s">
        <v>908</v>
      </c>
      <c r="C847" s="143">
        <v>59.096394910000001</v>
      </c>
      <c r="D847" s="2"/>
      <c r="E847" s="2"/>
      <c r="F847" s="2"/>
      <c r="G847" s="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35">
      <c r="A848" s="2"/>
      <c r="B848" s="82" t="s">
        <v>909</v>
      </c>
      <c r="C848" s="143">
        <v>52.63936502</v>
      </c>
      <c r="D848" s="2"/>
      <c r="E848" s="2"/>
      <c r="F848" s="2"/>
      <c r="G848" s="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35">
      <c r="A849" s="2"/>
      <c r="B849" s="82" t="s">
        <v>910</v>
      </c>
      <c r="C849" s="143">
        <v>45.939447639999997</v>
      </c>
      <c r="D849" s="2"/>
      <c r="E849" s="2"/>
      <c r="F849" s="2"/>
      <c r="G849" s="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35">
      <c r="A850" s="2"/>
      <c r="B850" s="82" t="s">
        <v>911</v>
      </c>
      <c r="C850" s="143">
        <v>16.267067839999999</v>
      </c>
      <c r="D850" s="2"/>
      <c r="E850" s="2"/>
      <c r="F850" s="2"/>
      <c r="G850" s="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35">
      <c r="A851" s="2"/>
      <c r="B851" s="82" t="s">
        <v>912</v>
      </c>
      <c r="C851" s="143">
        <v>43.256623660000002</v>
      </c>
      <c r="D851" s="2"/>
      <c r="E851" s="2"/>
      <c r="F851" s="2"/>
      <c r="G851" s="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35">
      <c r="A852" s="2"/>
      <c r="B852" s="82" t="s">
        <v>913</v>
      </c>
      <c r="C852" s="143">
        <v>43.664253350000003</v>
      </c>
      <c r="D852" s="2"/>
      <c r="E852" s="2"/>
      <c r="F852" s="2"/>
      <c r="G852" s="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35">
      <c r="A853" s="2"/>
      <c r="B853" s="82" t="s">
        <v>914</v>
      </c>
      <c r="C853" s="143">
        <v>26.585866360000001</v>
      </c>
      <c r="D853" s="2"/>
      <c r="E853" s="2"/>
      <c r="F853" s="2"/>
      <c r="G853" s="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35">
      <c r="A854" s="2"/>
      <c r="B854" s="82" t="s">
        <v>915</v>
      </c>
      <c r="C854" s="143">
        <v>13.19412275</v>
      </c>
      <c r="D854" s="2"/>
      <c r="E854" s="2"/>
      <c r="F854" s="2"/>
      <c r="G854" s="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35">
      <c r="A855" s="2"/>
      <c r="B855" s="82" t="s">
        <v>916</v>
      </c>
      <c r="C855" s="143">
        <v>52.655579590000002</v>
      </c>
      <c r="D855" s="2"/>
      <c r="E855" s="2"/>
      <c r="F855" s="2"/>
      <c r="G855" s="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35">
      <c r="A856" s="2"/>
      <c r="B856" s="82" t="s">
        <v>917</v>
      </c>
      <c r="C856" s="143">
        <v>46.789707069999999</v>
      </c>
      <c r="D856" s="2"/>
      <c r="E856" s="2"/>
      <c r="F856" s="2"/>
      <c r="G856" s="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35">
      <c r="A857" s="2"/>
      <c r="B857" s="82" t="s">
        <v>918</v>
      </c>
      <c r="C857" s="143">
        <v>41.621962580000002</v>
      </c>
      <c r="D857" s="2"/>
      <c r="E857" s="2"/>
      <c r="F857" s="2"/>
      <c r="G857" s="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35">
      <c r="A858" s="2"/>
      <c r="B858" s="82" t="s">
        <v>919</v>
      </c>
      <c r="C858" s="143">
        <v>55.773539499999998</v>
      </c>
      <c r="D858" s="2"/>
      <c r="E858" s="2"/>
      <c r="F858" s="2"/>
      <c r="G858" s="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35">
      <c r="A859" s="2"/>
      <c r="B859" s="82" t="s">
        <v>920</v>
      </c>
      <c r="C859" s="143">
        <v>50.096700519999999</v>
      </c>
      <c r="D859" s="2"/>
      <c r="E859" s="2"/>
      <c r="F859" s="2"/>
      <c r="G859" s="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35">
      <c r="A860" s="2"/>
      <c r="B860" s="82" t="s">
        <v>921</v>
      </c>
      <c r="C860" s="143">
        <v>13.26495186</v>
      </c>
      <c r="D860" s="2"/>
      <c r="E860" s="2"/>
      <c r="F860" s="2"/>
      <c r="G860" s="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35">
      <c r="A861" s="2"/>
      <c r="B861" s="82" t="s">
        <v>922</v>
      </c>
      <c r="C861" s="143">
        <v>50.183123700000003</v>
      </c>
      <c r="D861" s="2"/>
      <c r="E861" s="2"/>
      <c r="F861" s="2"/>
      <c r="G861" s="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35">
      <c r="A862" s="2"/>
      <c r="B862" s="82" t="s">
        <v>923</v>
      </c>
      <c r="C862" s="143">
        <v>19.960125860000002</v>
      </c>
      <c r="D862" s="2"/>
      <c r="E862" s="2"/>
      <c r="F862" s="2"/>
      <c r="G862" s="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35">
      <c r="A863" s="2"/>
      <c r="B863" s="82" t="s">
        <v>924</v>
      </c>
      <c r="C863" s="143">
        <v>36.251784749999999</v>
      </c>
      <c r="D863" s="2"/>
      <c r="E863" s="2"/>
      <c r="F863" s="2"/>
      <c r="G863" s="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35">
      <c r="A864" s="2"/>
      <c r="B864" s="82" t="s">
        <v>925</v>
      </c>
      <c r="C864" s="143">
        <v>11.069907540000001</v>
      </c>
      <c r="D864" s="2"/>
      <c r="E864" s="2"/>
      <c r="F864" s="2"/>
      <c r="G864" s="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35">
      <c r="A865" s="2"/>
      <c r="B865" s="82" t="s">
        <v>926</v>
      </c>
      <c r="C865" s="143">
        <v>60.094706819999999</v>
      </c>
      <c r="D865" s="2"/>
      <c r="E865" s="2"/>
      <c r="F865" s="2"/>
      <c r="G865" s="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35">
      <c r="A866" s="2"/>
      <c r="B866" s="82" t="s">
        <v>927</v>
      </c>
      <c r="C866" s="143">
        <v>31.939837489999999</v>
      </c>
      <c r="D866" s="2"/>
      <c r="E866" s="2"/>
      <c r="F866" s="2"/>
      <c r="G866" s="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35">
      <c r="A867" s="2"/>
      <c r="B867" s="82" t="s">
        <v>928</v>
      </c>
      <c r="C867" s="143">
        <v>54.293856890000001</v>
      </c>
      <c r="D867" s="2"/>
      <c r="E867" s="2"/>
      <c r="F867" s="2"/>
      <c r="G867" s="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35">
      <c r="A868" s="2"/>
      <c r="B868" s="82" t="s">
        <v>929</v>
      </c>
      <c r="C868" s="143">
        <v>52.917691009999999</v>
      </c>
      <c r="D868" s="2"/>
      <c r="E868" s="2"/>
      <c r="F868" s="2"/>
      <c r="G868" s="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35">
      <c r="A869" s="2"/>
      <c r="B869" s="82" t="s">
        <v>930</v>
      </c>
      <c r="C869" s="143">
        <v>24.512900160000001</v>
      </c>
      <c r="D869" s="2"/>
      <c r="E869" s="2"/>
      <c r="F869" s="2"/>
      <c r="G869" s="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35">
      <c r="A870" s="2"/>
      <c r="B870" s="82" t="s">
        <v>931</v>
      </c>
      <c r="C870" s="143">
        <v>51.73163031</v>
      </c>
      <c r="D870" s="2"/>
      <c r="E870" s="2"/>
      <c r="F870" s="2"/>
      <c r="G870" s="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35">
      <c r="A871" s="2"/>
      <c r="B871" s="82" t="s">
        <v>932</v>
      </c>
      <c r="C871" s="143">
        <v>38.90686986</v>
      </c>
      <c r="D871" s="2"/>
      <c r="E871" s="2"/>
      <c r="F871" s="2"/>
      <c r="G871" s="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35">
      <c r="A872" s="2"/>
      <c r="B872" s="82" t="s">
        <v>933</v>
      </c>
      <c r="C872" s="143">
        <v>36.723171499999999</v>
      </c>
      <c r="D872" s="2"/>
      <c r="E872" s="2"/>
      <c r="F872" s="2"/>
      <c r="G872" s="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35">
      <c r="A873" s="2"/>
      <c r="B873" s="82" t="s">
        <v>934</v>
      </c>
      <c r="C873" s="143">
        <v>34.374309699999998</v>
      </c>
      <c r="D873" s="2"/>
      <c r="E873" s="2"/>
      <c r="F873" s="2"/>
      <c r="G873" s="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35">
      <c r="A874" s="2"/>
      <c r="B874" s="82" t="s">
        <v>935</v>
      </c>
      <c r="C874" s="143">
        <v>49.727495699999999</v>
      </c>
      <c r="D874" s="2"/>
      <c r="E874" s="2"/>
      <c r="F874" s="2"/>
      <c r="G874" s="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35">
      <c r="A875" s="2"/>
      <c r="B875" s="82" t="s">
        <v>936</v>
      </c>
      <c r="C875" s="143">
        <v>41.088486789999997</v>
      </c>
      <c r="D875" s="2"/>
      <c r="E875" s="2"/>
      <c r="F875" s="2"/>
      <c r="G875" s="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35">
      <c r="A876" s="2"/>
      <c r="B876" s="82" t="s">
        <v>937</v>
      </c>
      <c r="C876" s="143">
        <v>61.13801978</v>
      </c>
      <c r="D876" s="2"/>
      <c r="E876" s="2"/>
      <c r="F876" s="2"/>
      <c r="G876" s="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35">
      <c r="A877" s="2"/>
      <c r="B877" s="82" t="s">
        <v>938</v>
      </c>
      <c r="C877" s="143">
        <v>34.847238849999997</v>
      </c>
      <c r="D877" s="2"/>
      <c r="E877" s="2"/>
      <c r="F877" s="2"/>
      <c r="G877" s="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35">
      <c r="A878" s="2"/>
      <c r="B878" s="82" t="s">
        <v>939</v>
      </c>
      <c r="C878" s="143">
        <v>13.655336549999999</v>
      </c>
      <c r="D878" s="2"/>
      <c r="E878" s="2"/>
      <c r="F878" s="2"/>
      <c r="G878" s="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35">
      <c r="A879" s="2"/>
      <c r="B879" s="82" t="s">
        <v>940</v>
      </c>
      <c r="C879" s="143">
        <v>31.74255264</v>
      </c>
      <c r="D879" s="2"/>
      <c r="E879" s="2"/>
      <c r="F879" s="2"/>
      <c r="G879" s="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35">
      <c r="A880" s="2"/>
      <c r="B880" s="82" t="s">
        <v>941</v>
      </c>
      <c r="C880" s="143">
        <v>38.463906309999999</v>
      </c>
      <c r="D880" s="2"/>
      <c r="E880" s="2"/>
      <c r="F880" s="2"/>
      <c r="G880" s="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35">
      <c r="A881" s="2"/>
      <c r="B881" s="82" t="s">
        <v>942</v>
      </c>
      <c r="C881" s="143">
        <v>59.40330342</v>
      </c>
      <c r="D881" s="2"/>
      <c r="E881" s="2"/>
      <c r="F881" s="2"/>
      <c r="G881" s="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35">
      <c r="A882" s="2"/>
      <c r="B882" s="82" t="s">
        <v>943</v>
      </c>
      <c r="C882" s="143">
        <v>25.485317370000001</v>
      </c>
      <c r="D882" s="2"/>
      <c r="E882" s="2"/>
      <c r="F882" s="2"/>
      <c r="G882" s="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35">
      <c r="A883" s="2"/>
      <c r="B883" s="82" t="s">
        <v>944</v>
      </c>
      <c r="C883" s="143">
        <v>50.489846780000001</v>
      </c>
      <c r="D883" s="2"/>
      <c r="E883" s="2"/>
      <c r="F883" s="2"/>
      <c r="G883" s="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35">
      <c r="A884" s="2"/>
      <c r="B884" s="82" t="s">
        <v>945</v>
      </c>
      <c r="C884" s="143">
        <v>21.395359450000001</v>
      </c>
      <c r="D884" s="2"/>
      <c r="E884" s="2"/>
      <c r="F884" s="2"/>
      <c r="G884" s="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35">
      <c r="A885" s="2"/>
      <c r="B885" s="82" t="s">
        <v>946</v>
      </c>
      <c r="C885" s="143">
        <v>16.536731400000001</v>
      </c>
      <c r="D885" s="2"/>
      <c r="E885" s="2"/>
      <c r="F885" s="2"/>
      <c r="G885" s="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35">
      <c r="A886" s="2"/>
      <c r="B886" s="82" t="s">
        <v>947</v>
      </c>
      <c r="C886" s="143">
        <v>54.405782860000002</v>
      </c>
      <c r="D886" s="2"/>
      <c r="E886" s="2"/>
      <c r="F886" s="2"/>
      <c r="G886" s="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35">
      <c r="A887" s="2"/>
      <c r="B887" s="82" t="s">
        <v>948</v>
      </c>
      <c r="C887" s="143">
        <v>41.23188115</v>
      </c>
      <c r="D887" s="2"/>
      <c r="E887" s="2"/>
      <c r="F887" s="2"/>
      <c r="G887" s="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35">
      <c r="A888" s="2"/>
      <c r="B888" s="82" t="s">
        <v>949</v>
      </c>
      <c r="C888" s="143">
        <v>50.170953900000001</v>
      </c>
      <c r="D888" s="2"/>
      <c r="E888" s="2"/>
      <c r="F888" s="2"/>
      <c r="G888" s="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35">
      <c r="A889" s="2"/>
      <c r="B889" s="82" t="s">
        <v>950</v>
      </c>
      <c r="C889" s="143">
        <v>49.022913809999999</v>
      </c>
      <c r="D889" s="2"/>
      <c r="E889" s="2"/>
      <c r="F889" s="2"/>
      <c r="G889" s="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35">
      <c r="A890" s="2"/>
      <c r="B890" s="82" t="s">
        <v>951</v>
      </c>
      <c r="C890" s="143">
        <v>12.917459210000001</v>
      </c>
      <c r="D890" s="2"/>
      <c r="E890" s="2"/>
      <c r="F890" s="2"/>
      <c r="G890" s="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35">
      <c r="A891" s="2"/>
      <c r="B891" s="82" t="s">
        <v>952</v>
      </c>
      <c r="C891" s="143">
        <v>37.220271949999997</v>
      </c>
      <c r="D891" s="2"/>
      <c r="E891" s="2"/>
      <c r="F891" s="2"/>
      <c r="G891" s="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35">
      <c r="A892" s="2"/>
      <c r="B892" s="82" t="s">
        <v>953</v>
      </c>
      <c r="C892" s="143">
        <v>20.385032970000001</v>
      </c>
      <c r="D892" s="2"/>
      <c r="E892" s="2"/>
      <c r="F892" s="2"/>
      <c r="G892" s="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35">
      <c r="A893" s="2"/>
      <c r="B893" s="82" t="s">
        <v>954</v>
      </c>
      <c r="C893" s="143">
        <v>14.198027</v>
      </c>
      <c r="D893" s="2"/>
      <c r="E893" s="2"/>
      <c r="F893" s="2"/>
      <c r="G893" s="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35">
      <c r="A894" s="2"/>
      <c r="B894" s="82" t="s">
        <v>955</v>
      </c>
      <c r="C894" s="143">
        <v>43.752621310000002</v>
      </c>
      <c r="D894" s="2"/>
      <c r="E894" s="2"/>
      <c r="F894" s="2"/>
      <c r="G894" s="3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35">
      <c r="A895" s="2"/>
      <c r="B895" s="82" t="s">
        <v>956</v>
      </c>
      <c r="C895" s="143">
        <v>27.926738289999999</v>
      </c>
      <c r="D895" s="2"/>
      <c r="E895" s="2"/>
      <c r="F895" s="2"/>
      <c r="G895" s="3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35">
      <c r="A896" s="2"/>
      <c r="B896" s="82" t="s">
        <v>957</v>
      </c>
      <c r="C896" s="143">
        <v>18.096818760000001</v>
      </c>
      <c r="D896" s="2"/>
      <c r="E896" s="2"/>
      <c r="F896" s="2"/>
      <c r="G896" s="3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35">
      <c r="A897" s="2"/>
      <c r="B897" s="82" t="s">
        <v>958</v>
      </c>
      <c r="C897" s="143">
        <v>20.570680079999999</v>
      </c>
      <c r="D897" s="2"/>
      <c r="E897" s="2"/>
      <c r="F897" s="2"/>
      <c r="G897" s="3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35">
      <c r="A898" s="2"/>
      <c r="B898" s="82" t="s">
        <v>959</v>
      </c>
      <c r="C898" s="143">
        <v>12.65233409</v>
      </c>
      <c r="D898" s="2"/>
      <c r="E898" s="2"/>
      <c r="F898" s="2"/>
      <c r="G898" s="3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35">
      <c r="A899" s="2"/>
      <c r="B899" s="82" t="s">
        <v>960</v>
      </c>
      <c r="C899" s="143">
        <v>53.874751369999998</v>
      </c>
      <c r="D899" s="2"/>
      <c r="E899" s="2"/>
      <c r="F899" s="2"/>
      <c r="G899" s="3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35">
      <c r="A900" s="2"/>
      <c r="B900" s="82" t="s">
        <v>961</v>
      </c>
      <c r="C900" s="143">
        <v>46.491362199999998</v>
      </c>
      <c r="D900" s="2"/>
      <c r="E900" s="2"/>
      <c r="F900" s="2"/>
      <c r="G900" s="3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35">
      <c r="A901" s="2"/>
      <c r="B901" s="82" t="s">
        <v>962</v>
      </c>
      <c r="C901" s="143">
        <v>13.222636809999999</v>
      </c>
      <c r="D901" s="2"/>
      <c r="E901" s="2"/>
      <c r="F901" s="2"/>
      <c r="G901" s="3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35">
      <c r="A902" s="2"/>
      <c r="B902" s="82" t="s">
        <v>963</v>
      </c>
      <c r="C902" s="143">
        <v>13.890515730000001</v>
      </c>
      <c r="D902" s="2"/>
      <c r="E902" s="2"/>
      <c r="F902" s="2"/>
      <c r="G902" s="3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35">
      <c r="A903" s="2"/>
      <c r="B903" s="82" t="s">
        <v>964</v>
      </c>
      <c r="C903" s="143">
        <v>15.86809438</v>
      </c>
      <c r="D903" s="2"/>
      <c r="E903" s="2"/>
      <c r="F903" s="2"/>
      <c r="G903" s="3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35">
      <c r="A904" s="2"/>
      <c r="B904" s="82" t="s">
        <v>965</v>
      </c>
      <c r="C904" s="143">
        <v>48.618936249999997</v>
      </c>
      <c r="D904" s="2"/>
      <c r="E904" s="2"/>
      <c r="F904" s="2"/>
      <c r="G904" s="3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35">
      <c r="A905" s="2"/>
      <c r="B905" s="82" t="s">
        <v>966</v>
      </c>
      <c r="C905" s="143">
        <v>41.943453400000003</v>
      </c>
      <c r="D905" s="2"/>
      <c r="E905" s="2"/>
      <c r="F905" s="2"/>
      <c r="G905" s="3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35">
      <c r="A906" s="2"/>
      <c r="B906" s="82" t="s">
        <v>967</v>
      </c>
      <c r="C906" s="143">
        <v>15.0157153</v>
      </c>
      <c r="D906" s="2"/>
      <c r="E906" s="2"/>
      <c r="F906" s="2"/>
      <c r="G906" s="3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35">
      <c r="A907" s="2"/>
      <c r="B907" s="82" t="s">
        <v>968</v>
      </c>
      <c r="C907" s="143">
        <v>13.92698038</v>
      </c>
      <c r="D907" s="2"/>
      <c r="E907" s="2"/>
      <c r="F907" s="2"/>
      <c r="G907" s="3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35">
      <c r="A908" s="2"/>
      <c r="B908" s="82" t="s">
        <v>969</v>
      </c>
      <c r="C908" s="143">
        <v>24.26611698</v>
      </c>
      <c r="D908" s="2"/>
      <c r="E908" s="2"/>
      <c r="F908" s="2"/>
      <c r="G908" s="3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35">
      <c r="A909" s="2"/>
      <c r="B909" s="82" t="s">
        <v>970</v>
      </c>
      <c r="C909" s="143">
        <v>43.794324969999998</v>
      </c>
      <c r="D909" s="2"/>
      <c r="E909" s="2"/>
      <c r="F909" s="2"/>
      <c r="G909" s="3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35">
      <c r="A910" s="2"/>
      <c r="B910" s="82" t="s">
        <v>971</v>
      </c>
      <c r="C910" s="143">
        <v>45.666067580000004</v>
      </c>
      <c r="D910" s="2"/>
      <c r="E910" s="2"/>
      <c r="F910" s="2"/>
      <c r="G910" s="3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35">
      <c r="A911" s="2"/>
      <c r="B911" s="82" t="s">
        <v>972</v>
      </c>
      <c r="C911" s="143">
        <v>52.649278770000002</v>
      </c>
      <c r="D911" s="2"/>
      <c r="E911" s="2"/>
      <c r="F911" s="2"/>
      <c r="G911" s="3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35">
      <c r="A912" s="2"/>
      <c r="B912" s="82" t="s">
        <v>973</v>
      </c>
      <c r="C912" s="143">
        <v>42.93761962</v>
      </c>
      <c r="D912" s="2"/>
      <c r="E912" s="2"/>
      <c r="F912" s="2"/>
      <c r="G912" s="3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35">
      <c r="A913" s="2"/>
      <c r="B913" s="82" t="s">
        <v>974</v>
      </c>
      <c r="C913" s="143">
        <v>13.40468287</v>
      </c>
      <c r="D913" s="2"/>
      <c r="E913" s="2"/>
      <c r="F913" s="2"/>
      <c r="G913" s="3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35">
      <c r="A914" s="2"/>
      <c r="B914" s="82" t="s">
        <v>975</v>
      </c>
      <c r="C914" s="143">
        <v>54.206045940000003</v>
      </c>
      <c r="D914" s="2"/>
      <c r="E914" s="2"/>
      <c r="F914" s="2"/>
      <c r="G914" s="3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35">
      <c r="A915" s="2"/>
      <c r="B915" s="82" t="s">
        <v>976</v>
      </c>
      <c r="C915" s="143">
        <v>14.757633</v>
      </c>
      <c r="D915" s="2"/>
      <c r="E915" s="2"/>
      <c r="F915" s="2"/>
      <c r="G915" s="3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35">
      <c r="A916" s="2"/>
      <c r="B916" s="82" t="s">
        <v>977</v>
      </c>
      <c r="C916" s="143">
        <v>16.932193250000001</v>
      </c>
      <c r="D916" s="2"/>
      <c r="E916" s="2"/>
      <c r="F916" s="2"/>
      <c r="G916" s="3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35">
      <c r="A917" s="2"/>
      <c r="B917" s="82" t="s">
        <v>978</v>
      </c>
      <c r="C917" s="143">
        <v>42.871105929999999</v>
      </c>
      <c r="D917" s="2"/>
      <c r="E917" s="2"/>
      <c r="F917" s="2"/>
      <c r="G917" s="3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35">
      <c r="A918" s="2"/>
      <c r="B918" s="82" t="s">
        <v>979</v>
      </c>
      <c r="C918" s="143">
        <v>25.696023</v>
      </c>
      <c r="D918" s="2"/>
      <c r="E918" s="2"/>
      <c r="F918" s="2"/>
      <c r="G918" s="3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35">
      <c r="A919" s="2"/>
      <c r="B919" s="82" t="s">
        <v>980</v>
      </c>
      <c r="C919" s="143">
        <v>57.773010560000003</v>
      </c>
      <c r="D919" s="2"/>
      <c r="E919" s="2"/>
      <c r="F919" s="2"/>
      <c r="G919" s="3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35">
      <c r="A920" s="2"/>
      <c r="B920" s="82" t="s">
        <v>981</v>
      </c>
      <c r="C920" s="143">
        <v>36.690520540000001</v>
      </c>
      <c r="D920" s="2"/>
      <c r="E920" s="2"/>
      <c r="F920" s="2"/>
      <c r="G920" s="3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35">
      <c r="A921" s="2"/>
      <c r="B921" s="82" t="s">
        <v>982</v>
      </c>
      <c r="C921" s="143">
        <v>18.788476930000002</v>
      </c>
      <c r="D921" s="2"/>
      <c r="E921" s="2"/>
      <c r="F921" s="2"/>
      <c r="G921" s="3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35">
      <c r="A922" s="2"/>
      <c r="B922" s="82" t="s">
        <v>983</v>
      </c>
      <c r="C922" s="143">
        <v>49.391638149999999</v>
      </c>
      <c r="D922" s="2"/>
      <c r="E922" s="2"/>
      <c r="F922" s="2"/>
      <c r="G922" s="3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35">
      <c r="A923" s="2"/>
      <c r="B923" s="82" t="s">
        <v>984</v>
      </c>
      <c r="C923" s="143">
        <v>45.668126780000001</v>
      </c>
      <c r="D923" s="2"/>
      <c r="E923" s="2"/>
      <c r="F923" s="2"/>
      <c r="G923" s="3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35">
      <c r="A924" s="2"/>
      <c r="B924" s="82" t="s">
        <v>985</v>
      </c>
      <c r="C924" s="143">
        <v>14.034030489999999</v>
      </c>
      <c r="D924" s="2"/>
      <c r="E924" s="2"/>
      <c r="F924" s="2"/>
      <c r="G924" s="3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35">
      <c r="A925" s="2"/>
      <c r="B925" s="82" t="s">
        <v>986</v>
      </c>
      <c r="C925" s="143">
        <v>15.7925003</v>
      </c>
      <c r="D925" s="2"/>
      <c r="E925" s="2"/>
      <c r="F925" s="2"/>
      <c r="G925" s="3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35">
      <c r="A926" s="2"/>
      <c r="B926" s="82" t="s">
        <v>987</v>
      </c>
      <c r="C926" s="143">
        <v>42.548003700000002</v>
      </c>
      <c r="D926" s="2"/>
      <c r="E926" s="2"/>
      <c r="F926" s="2"/>
      <c r="G926" s="3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35">
      <c r="A927" s="2"/>
      <c r="B927" s="82" t="s">
        <v>988</v>
      </c>
      <c r="C927" s="143">
        <v>40.873705000000001</v>
      </c>
      <c r="D927" s="2"/>
      <c r="E927" s="2"/>
      <c r="F927" s="2"/>
      <c r="G927" s="3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35">
      <c r="A928" s="2"/>
      <c r="B928" s="82" t="s">
        <v>989</v>
      </c>
      <c r="C928" s="143">
        <v>24.40950715</v>
      </c>
      <c r="D928" s="2"/>
      <c r="E928" s="2"/>
      <c r="F928" s="2"/>
      <c r="G928" s="3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35">
      <c r="A929" s="2"/>
      <c r="B929" s="82" t="s">
        <v>990</v>
      </c>
      <c r="C929" s="143">
        <v>10.2579782</v>
      </c>
      <c r="D929" s="2"/>
      <c r="E929" s="2"/>
      <c r="F929" s="2"/>
      <c r="G929" s="3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35">
      <c r="A930" s="2"/>
      <c r="B930" s="82" t="s">
        <v>991</v>
      </c>
      <c r="C930" s="143">
        <v>45.402308840000003</v>
      </c>
      <c r="D930" s="2"/>
      <c r="E930" s="2"/>
      <c r="F930" s="2"/>
      <c r="G930" s="3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35">
      <c r="A931" s="2"/>
      <c r="B931" s="82" t="s">
        <v>992</v>
      </c>
      <c r="C931" s="143">
        <v>13.065513409999999</v>
      </c>
      <c r="D931" s="2"/>
      <c r="E931" s="2"/>
      <c r="F931" s="2"/>
      <c r="G931" s="3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35">
      <c r="A932" s="2"/>
      <c r="B932" s="82" t="s">
        <v>993</v>
      </c>
      <c r="C932" s="143">
        <v>54.580039110000001</v>
      </c>
      <c r="D932" s="2"/>
      <c r="E932" s="2"/>
      <c r="F932" s="2"/>
      <c r="G932" s="3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35">
      <c r="A933" s="2"/>
      <c r="B933" s="82" t="s">
        <v>994</v>
      </c>
      <c r="C933" s="143">
        <v>54.922407620000001</v>
      </c>
      <c r="D933" s="2"/>
      <c r="E933" s="2"/>
      <c r="F933" s="2"/>
      <c r="G933" s="3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35">
      <c r="A934" s="2"/>
      <c r="B934" s="82" t="s">
        <v>995</v>
      </c>
      <c r="C934" s="143">
        <v>40.653760009999999</v>
      </c>
      <c r="D934" s="2"/>
      <c r="E934" s="2"/>
      <c r="F934" s="2"/>
      <c r="G934" s="3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35">
      <c r="A935" s="2"/>
      <c r="B935" s="82" t="s">
        <v>996</v>
      </c>
      <c r="C935" s="143">
        <v>27.013174750000001</v>
      </c>
      <c r="D935" s="2"/>
      <c r="E935" s="2"/>
      <c r="F935" s="2"/>
      <c r="G935" s="3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35">
      <c r="A936" s="2"/>
      <c r="B936" s="82" t="s">
        <v>997</v>
      </c>
      <c r="C936" s="143">
        <v>17.639866179999999</v>
      </c>
      <c r="D936" s="2"/>
      <c r="E936" s="2"/>
      <c r="F936" s="2"/>
      <c r="G936" s="3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35">
      <c r="A937" s="2"/>
      <c r="B937" s="82" t="s">
        <v>998</v>
      </c>
      <c r="C937" s="143">
        <v>41.407390370000002</v>
      </c>
      <c r="D937" s="2"/>
      <c r="E937" s="2"/>
      <c r="F937" s="2"/>
      <c r="G937" s="3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35">
      <c r="A938" s="2"/>
      <c r="B938" s="82" t="s">
        <v>999</v>
      </c>
      <c r="C938" s="143">
        <v>41.822821339999997</v>
      </c>
      <c r="D938" s="2"/>
      <c r="E938" s="2"/>
      <c r="F938" s="2"/>
      <c r="G938" s="3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35">
      <c r="A939" s="2"/>
      <c r="B939" s="82" t="s">
        <v>1000</v>
      </c>
      <c r="C939" s="143">
        <v>40.156033839999999</v>
      </c>
      <c r="D939" s="2"/>
      <c r="E939" s="2"/>
      <c r="F939" s="2"/>
      <c r="G939" s="3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35">
      <c r="A940" s="2"/>
      <c r="B940" s="82" t="s">
        <v>1001</v>
      </c>
      <c r="C940" s="143">
        <v>56.209475810000001</v>
      </c>
      <c r="D940" s="2"/>
      <c r="E940" s="2"/>
      <c r="F940" s="2"/>
      <c r="G940" s="3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35">
      <c r="A941" s="2"/>
      <c r="B941" s="82" t="s">
        <v>1002</v>
      </c>
      <c r="C941" s="143">
        <v>51.109626230000003</v>
      </c>
      <c r="D941" s="2"/>
      <c r="E941" s="2"/>
      <c r="F941" s="2"/>
      <c r="G941" s="3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35">
      <c r="A942" s="2"/>
      <c r="B942" s="82" t="s">
        <v>1003</v>
      </c>
      <c r="C942" s="143">
        <v>23.720873059999999</v>
      </c>
      <c r="D942" s="2"/>
      <c r="E942" s="2"/>
      <c r="F942" s="2"/>
      <c r="G942" s="3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35">
      <c r="A943" s="2"/>
      <c r="B943" s="82" t="s">
        <v>1004</v>
      </c>
      <c r="C943" s="143">
        <v>41.399314240000002</v>
      </c>
      <c r="D943" s="2"/>
      <c r="E943" s="2"/>
      <c r="F943" s="2"/>
      <c r="G943" s="3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35">
      <c r="A944" s="2"/>
      <c r="B944" s="82" t="s">
        <v>1005</v>
      </c>
      <c r="C944" s="143">
        <v>42.98338184</v>
      </c>
      <c r="D944" s="2"/>
      <c r="E944" s="2"/>
      <c r="F944" s="2"/>
      <c r="G944" s="3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35">
      <c r="A945" s="2"/>
      <c r="B945" s="82" t="s">
        <v>1006</v>
      </c>
      <c r="C945" s="143">
        <v>46.975949669999999</v>
      </c>
      <c r="D945" s="2"/>
      <c r="E945" s="2"/>
      <c r="F945" s="2"/>
      <c r="G945" s="3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35">
      <c r="A946" s="2"/>
      <c r="B946" s="82" t="s">
        <v>1007</v>
      </c>
      <c r="C946" s="143">
        <v>29.544301860000001</v>
      </c>
      <c r="D946" s="2"/>
      <c r="E946" s="2"/>
      <c r="F946" s="2"/>
      <c r="G946" s="3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35">
      <c r="A947" s="2"/>
      <c r="B947" s="82" t="s">
        <v>1008</v>
      </c>
      <c r="C947" s="143">
        <v>41.423354369999998</v>
      </c>
      <c r="D947" s="2"/>
      <c r="E947" s="2"/>
      <c r="F947" s="2"/>
      <c r="G947" s="3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35">
      <c r="A948" s="2"/>
      <c r="B948" s="82" t="s">
        <v>1009</v>
      </c>
      <c r="C948" s="143">
        <v>20.615877130000001</v>
      </c>
      <c r="D948" s="2"/>
      <c r="E948" s="2"/>
      <c r="F948" s="2"/>
      <c r="G948" s="3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35">
      <c r="A949" s="2"/>
      <c r="B949" s="82" t="s">
        <v>1010</v>
      </c>
      <c r="C949" s="143">
        <v>10</v>
      </c>
      <c r="D949" s="2"/>
      <c r="E949" s="2"/>
      <c r="F949" s="2"/>
      <c r="G949" s="3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35">
      <c r="A950" s="2"/>
      <c r="B950" s="82" t="s">
        <v>1011</v>
      </c>
      <c r="C950" s="143">
        <v>51.474218479999998</v>
      </c>
      <c r="D950" s="2"/>
      <c r="E950" s="2"/>
      <c r="F950" s="2"/>
      <c r="G950" s="3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35">
      <c r="A951" s="2"/>
      <c r="B951" s="82" t="s">
        <v>1012</v>
      </c>
      <c r="C951" s="143">
        <v>46.745930639999997</v>
      </c>
      <c r="D951" s="2"/>
      <c r="E951" s="2"/>
      <c r="F951" s="2"/>
      <c r="G951" s="3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35">
      <c r="A952" s="2"/>
      <c r="B952" s="82" t="s">
        <v>1013</v>
      </c>
      <c r="C952" s="143">
        <v>60.482454279999999</v>
      </c>
      <c r="D952" s="2"/>
      <c r="E952" s="2"/>
      <c r="F952" s="2"/>
      <c r="G952" s="3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35">
      <c r="A953" s="2"/>
      <c r="B953" s="82" t="s">
        <v>1014</v>
      </c>
      <c r="C953" s="143">
        <v>53.667544130000003</v>
      </c>
      <c r="D953" s="2"/>
      <c r="E953" s="2"/>
      <c r="F953" s="2"/>
      <c r="G953" s="3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35">
      <c r="A954" s="2"/>
      <c r="B954" s="82" t="s">
        <v>1015</v>
      </c>
      <c r="C954" s="143">
        <v>33.304570660000003</v>
      </c>
      <c r="D954" s="2"/>
      <c r="E954" s="2"/>
      <c r="F954" s="2"/>
      <c r="G954" s="3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35">
      <c r="A955" s="2"/>
      <c r="B955" s="82" t="s">
        <v>1016</v>
      </c>
      <c r="C955" s="143">
        <v>44.58893905</v>
      </c>
      <c r="D955" s="2"/>
      <c r="E955" s="2"/>
      <c r="F955" s="2"/>
      <c r="G955" s="3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35">
      <c r="A956" s="2"/>
      <c r="B956" s="82" t="s">
        <v>1017</v>
      </c>
      <c r="C956" s="143">
        <v>48.261803360000002</v>
      </c>
      <c r="D956" s="2"/>
      <c r="E956" s="2"/>
      <c r="F956" s="2"/>
      <c r="G956" s="3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35">
      <c r="A957" s="2"/>
      <c r="B957" s="82" t="s">
        <v>1018</v>
      </c>
      <c r="C957" s="143">
        <v>40.34313667</v>
      </c>
      <c r="D957" s="2"/>
      <c r="E957" s="2"/>
      <c r="F957" s="2"/>
      <c r="G957" s="3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35">
      <c r="A958" s="2"/>
      <c r="B958" s="82" t="s">
        <v>1019</v>
      </c>
      <c r="C958" s="143">
        <v>16.72102885</v>
      </c>
      <c r="D958" s="2"/>
      <c r="E958" s="2"/>
      <c r="F958" s="2"/>
      <c r="G958" s="3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35">
      <c r="A959" s="2"/>
      <c r="B959" s="82" t="s">
        <v>1020</v>
      </c>
      <c r="C959" s="143">
        <v>10</v>
      </c>
      <c r="D959" s="2"/>
      <c r="E959" s="2"/>
      <c r="F959" s="2"/>
      <c r="G959" s="3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35">
      <c r="A960" s="2"/>
      <c r="B960" s="82" t="s">
        <v>1021</v>
      </c>
      <c r="C960" s="143">
        <v>26.505168959999999</v>
      </c>
      <c r="D960" s="2"/>
      <c r="E960" s="2"/>
      <c r="F960" s="2"/>
      <c r="G960" s="3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35">
      <c r="A961" s="2"/>
      <c r="B961" s="82" t="s">
        <v>1022</v>
      </c>
      <c r="C961" s="143">
        <v>13.55916292</v>
      </c>
      <c r="D961" s="2"/>
      <c r="E961" s="2"/>
      <c r="F961" s="2"/>
      <c r="G961" s="3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35">
      <c r="A962" s="2"/>
      <c r="B962" s="82" t="s">
        <v>1023</v>
      </c>
      <c r="C962" s="143">
        <v>43.90124539</v>
      </c>
      <c r="D962" s="2"/>
      <c r="E962" s="2"/>
      <c r="F962" s="2"/>
      <c r="G962" s="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35">
      <c r="A963" s="2"/>
      <c r="B963" s="82" t="s">
        <v>1024</v>
      </c>
      <c r="C963" s="143">
        <v>46.539826859999998</v>
      </c>
      <c r="D963" s="2"/>
      <c r="E963" s="2"/>
      <c r="F963" s="2"/>
      <c r="G963" s="3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35">
      <c r="A964" s="2"/>
      <c r="B964" s="82" t="s">
        <v>1025</v>
      </c>
      <c r="C964" s="143">
        <v>44.455048329999997</v>
      </c>
      <c r="D964" s="2"/>
      <c r="E964" s="2"/>
      <c r="F964" s="2"/>
      <c r="G964" s="3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35">
      <c r="A965" s="2"/>
      <c r="B965" s="82" t="s">
        <v>1026</v>
      </c>
      <c r="C965" s="143">
        <v>53.865877640000001</v>
      </c>
      <c r="D965" s="2"/>
      <c r="E965" s="2"/>
      <c r="F965" s="2"/>
      <c r="G965" s="3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35">
      <c r="A966" s="2"/>
      <c r="B966" s="82" t="s">
        <v>1027</v>
      </c>
      <c r="C966" s="143">
        <v>17.913810430000002</v>
      </c>
      <c r="D966" s="2"/>
      <c r="E966" s="2"/>
      <c r="F966" s="2"/>
      <c r="G966" s="3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35">
      <c r="A967" s="2"/>
      <c r="B967" s="82" t="s">
        <v>1028</v>
      </c>
      <c r="C967" s="143">
        <v>27.980643799999999</v>
      </c>
      <c r="D967" s="2"/>
      <c r="E967" s="2"/>
      <c r="F967" s="2"/>
      <c r="G967" s="3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35">
      <c r="A968" s="2"/>
      <c r="B968" s="82" t="s">
        <v>1029</v>
      </c>
      <c r="C968" s="143">
        <v>53.441457069999998</v>
      </c>
      <c r="D968" s="2"/>
      <c r="E968" s="2"/>
      <c r="F968" s="2"/>
      <c r="G968" s="3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35">
      <c r="A969" s="2"/>
      <c r="B969" s="82" t="s">
        <v>1030</v>
      </c>
      <c r="C969" s="143">
        <v>30.49285098</v>
      </c>
      <c r="D969" s="2"/>
      <c r="E969" s="2"/>
      <c r="F969" s="2"/>
      <c r="G969" s="3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35">
      <c r="A970" s="2"/>
      <c r="B970" s="82" t="s">
        <v>1031</v>
      </c>
      <c r="C970" s="143">
        <v>41.279002249999998</v>
      </c>
      <c r="D970" s="2"/>
      <c r="E970" s="2"/>
      <c r="F970" s="2"/>
      <c r="G970" s="3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35">
      <c r="A971" s="2"/>
      <c r="B971" s="82" t="s">
        <v>1032</v>
      </c>
      <c r="C971" s="143">
        <v>34.748945579999997</v>
      </c>
      <c r="D971" s="2"/>
      <c r="E971" s="2"/>
      <c r="F971" s="2"/>
      <c r="G971" s="3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35">
      <c r="A972" s="2"/>
      <c r="B972" s="82" t="s">
        <v>1033</v>
      </c>
      <c r="C972" s="143">
        <v>53.414022199999998</v>
      </c>
      <c r="D972" s="2"/>
      <c r="E972" s="2"/>
      <c r="F972" s="2"/>
      <c r="G972" s="3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35">
      <c r="A973" s="2"/>
      <c r="B973" s="82" t="s">
        <v>1034</v>
      </c>
      <c r="C973" s="143">
        <v>27.041399569999999</v>
      </c>
      <c r="D973" s="2"/>
      <c r="E973" s="2"/>
      <c r="F973" s="2"/>
      <c r="G973" s="3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35">
      <c r="A974" s="2"/>
      <c r="B974" s="82" t="s">
        <v>1035</v>
      </c>
      <c r="C974" s="143">
        <v>40.632730889999998</v>
      </c>
      <c r="D974" s="2"/>
      <c r="E974" s="2"/>
      <c r="F974" s="2"/>
      <c r="G974" s="3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35">
      <c r="A975" s="2"/>
      <c r="B975" s="82" t="s">
        <v>1036</v>
      </c>
      <c r="C975" s="143">
        <v>50.742386600000003</v>
      </c>
      <c r="D975" s="2"/>
      <c r="E975" s="2"/>
      <c r="F975" s="2"/>
      <c r="G975" s="3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35">
      <c r="A976" s="2"/>
      <c r="B976" s="82" t="s">
        <v>1037</v>
      </c>
      <c r="C976" s="143">
        <v>13.43422311</v>
      </c>
      <c r="D976" s="2"/>
      <c r="E976" s="2"/>
      <c r="F976" s="2"/>
      <c r="G976" s="3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35">
      <c r="A977" s="2"/>
      <c r="B977" s="82" t="s">
        <v>1038</v>
      </c>
      <c r="C977" s="143">
        <v>58.254640449999997</v>
      </c>
      <c r="D977" s="2"/>
      <c r="E977" s="2"/>
      <c r="F977" s="2"/>
      <c r="G977" s="3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35">
      <c r="A978" s="2"/>
      <c r="B978" s="82" t="s">
        <v>1039</v>
      </c>
      <c r="C978" s="143">
        <v>60.436155999999997</v>
      </c>
      <c r="D978" s="2"/>
      <c r="E978" s="2"/>
      <c r="F978" s="2"/>
      <c r="G978" s="3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35">
      <c r="A979" s="2"/>
      <c r="B979" s="82" t="s">
        <v>1040</v>
      </c>
      <c r="C979" s="143">
        <v>19.049707529999999</v>
      </c>
      <c r="D979" s="2"/>
      <c r="E979" s="2"/>
      <c r="F979" s="2"/>
      <c r="G979" s="3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35">
      <c r="A980" s="2"/>
      <c r="B980" s="82" t="s">
        <v>1041</v>
      </c>
      <c r="C980" s="143">
        <v>30.98846249</v>
      </c>
      <c r="D980" s="2"/>
      <c r="E980" s="2"/>
      <c r="F980" s="2"/>
      <c r="G980" s="3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35">
      <c r="A981" s="2"/>
      <c r="B981" s="82" t="s">
        <v>1042</v>
      </c>
      <c r="C981" s="143">
        <v>17.57656377</v>
      </c>
      <c r="D981" s="2"/>
      <c r="E981" s="2"/>
      <c r="F981" s="2"/>
      <c r="G981" s="3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35">
      <c r="A982" s="2"/>
      <c r="B982" s="82" t="s">
        <v>1043</v>
      </c>
      <c r="C982" s="143">
        <v>12.912987169999999</v>
      </c>
      <c r="D982" s="2"/>
      <c r="E982" s="2"/>
      <c r="F982" s="2"/>
      <c r="G982" s="3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35">
      <c r="A983" s="2"/>
      <c r="B983" s="82" t="s">
        <v>1044</v>
      </c>
      <c r="C983" s="143">
        <v>43.090547399999998</v>
      </c>
      <c r="D983" s="2"/>
      <c r="E983" s="2"/>
      <c r="F983" s="2"/>
      <c r="G983" s="3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35">
      <c r="A984" s="2"/>
      <c r="B984" s="82" t="s">
        <v>1045</v>
      </c>
      <c r="C984" s="143">
        <v>50.749614379999997</v>
      </c>
      <c r="D984" s="2"/>
      <c r="E984" s="2"/>
      <c r="F984" s="2"/>
      <c r="G984" s="3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35">
      <c r="A985" s="2"/>
      <c r="B985" s="82" t="s">
        <v>1046</v>
      </c>
      <c r="C985" s="143">
        <v>45.369610610000002</v>
      </c>
      <c r="D985" s="2"/>
      <c r="E985" s="2"/>
      <c r="F985" s="2"/>
      <c r="G985" s="3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35">
      <c r="A986" s="2"/>
      <c r="B986" s="82" t="s">
        <v>1047</v>
      </c>
      <c r="C986" s="143">
        <v>47.335136140000003</v>
      </c>
      <c r="D986" s="2"/>
      <c r="E986" s="2"/>
      <c r="F986" s="2"/>
      <c r="G986" s="3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35">
      <c r="A987" s="2"/>
      <c r="B987" s="82" t="s">
        <v>1048</v>
      </c>
      <c r="C987" s="143">
        <v>53.719795079999997</v>
      </c>
      <c r="D987" s="2"/>
      <c r="E987" s="2"/>
      <c r="F987" s="2"/>
      <c r="G987" s="3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35">
      <c r="A988" s="2"/>
      <c r="B988" s="82" t="s">
        <v>1049</v>
      </c>
      <c r="C988" s="143">
        <v>25.5283272</v>
      </c>
      <c r="D988" s="2"/>
      <c r="E988" s="2"/>
      <c r="F988" s="2"/>
      <c r="G988" s="3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35">
      <c r="A989" s="2"/>
      <c r="B989" s="82" t="s">
        <v>1050</v>
      </c>
      <c r="C989" s="143">
        <v>43.341532239999999</v>
      </c>
      <c r="D989" s="2"/>
      <c r="E989" s="2"/>
      <c r="F989" s="2"/>
      <c r="G989" s="3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35">
      <c r="A990" s="2"/>
      <c r="B990" s="82" t="s">
        <v>1051</v>
      </c>
      <c r="C990" s="143">
        <v>11.74494404</v>
      </c>
      <c r="D990" s="2"/>
      <c r="E990" s="2"/>
      <c r="F990" s="2"/>
      <c r="G990" s="3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35">
      <c r="A991" s="2"/>
      <c r="B991" s="82" t="s">
        <v>1052</v>
      </c>
      <c r="C991" s="143">
        <v>52.555271079999997</v>
      </c>
      <c r="D991" s="2"/>
      <c r="E991" s="2"/>
      <c r="F991" s="2"/>
      <c r="G991" s="3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35">
      <c r="A992" s="2"/>
      <c r="B992" s="82" t="s">
        <v>1053</v>
      </c>
      <c r="C992" s="143">
        <v>22.95962231</v>
      </c>
      <c r="D992" s="2"/>
      <c r="E992" s="2"/>
      <c r="F992" s="2"/>
      <c r="G992" s="3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35">
      <c r="A993" s="2"/>
      <c r="B993" s="82" t="s">
        <v>1054</v>
      </c>
      <c r="C993" s="143">
        <v>41.92448109</v>
      </c>
      <c r="D993" s="2"/>
      <c r="E993" s="2"/>
      <c r="F993" s="2"/>
      <c r="G993" s="3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35">
      <c r="A994" s="2"/>
      <c r="B994" s="82" t="s">
        <v>1055</v>
      </c>
      <c r="C994" s="143">
        <v>58.207155659999998</v>
      </c>
      <c r="D994" s="2"/>
      <c r="E994" s="2"/>
      <c r="F994" s="2"/>
      <c r="G994" s="3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35">
      <c r="A995" s="2"/>
      <c r="B995" s="82" t="s">
        <v>1056</v>
      </c>
      <c r="C995" s="143">
        <v>10</v>
      </c>
      <c r="D995" s="2"/>
      <c r="E995" s="2"/>
      <c r="F995" s="2"/>
      <c r="G995" s="3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35">
      <c r="A996" s="2"/>
      <c r="B996" s="82" t="s">
        <v>1057</v>
      </c>
      <c r="C996" s="143">
        <v>45.383448110000003</v>
      </c>
      <c r="D996" s="2"/>
      <c r="E996" s="2"/>
      <c r="F996" s="2"/>
      <c r="G996" s="3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35">
      <c r="A997" s="2"/>
      <c r="B997" s="82" t="s">
        <v>1058</v>
      </c>
      <c r="C997" s="143">
        <v>31.431651779999999</v>
      </c>
      <c r="D997" s="2"/>
      <c r="E997" s="2"/>
      <c r="F997" s="2"/>
      <c r="G997" s="3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35">
      <c r="A998" s="2"/>
      <c r="B998" s="82" t="s">
        <v>1059</v>
      </c>
      <c r="C998" s="143">
        <v>31.96023186</v>
      </c>
      <c r="D998" s="2"/>
      <c r="E998" s="2"/>
      <c r="F998" s="2"/>
      <c r="G998" s="3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35">
      <c r="A999" s="2"/>
      <c r="B999" s="82" t="s">
        <v>1060</v>
      </c>
      <c r="C999" s="143">
        <v>36.746164360000002</v>
      </c>
      <c r="D999" s="2"/>
      <c r="E999" s="2"/>
      <c r="F999" s="2"/>
      <c r="G999" s="3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35">
      <c r="A1000" s="2"/>
      <c r="B1000" s="82" t="s">
        <v>1061</v>
      </c>
      <c r="C1000" s="143">
        <v>19.385440079999999</v>
      </c>
      <c r="D1000" s="2"/>
      <c r="E1000" s="2"/>
      <c r="F1000" s="2"/>
      <c r="G1000" s="3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35">
      <c r="A1001" s="2"/>
      <c r="B1001" s="82" t="s">
        <v>1062</v>
      </c>
      <c r="C1001" s="143">
        <v>12.33524261</v>
      </c>
      <c r="D1001" s="2"/>
      <c r="E1001" s="2"/>
      <c r="F1001" s="2"/>
      <c r="G1001" s="3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35">
      <c r="A1002" s="2"/>
      <c r="B1002" s="82" t="s">
        <v>1063</v>
      </c>
      <c r="C1002" s="143">
        <v>40.459794610000003</v>
      </c>
      <c r="D1002" s="2"/>
      <c r="E1002" s="2"/>
      <c r="F1002" s="2"/>
      <c r="G1002" s="3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35">
      <c r="A1003" s="2"/>
      <c r="B1003" s="82" t="s">
        <v>1064</v>
      </c>
      <c r="C1003" s="143">
        <v>66.07593636</v>
      </c>
      <c r="D1003" s="2"/>
      <c r="E1003" s="2"/>
      <c r="F1003" s="2"/>
      <c r="G1003" s="3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35">
      <c r="A1004" s="2"/>
      <c r="B1004" s="82" t="s">
        <v>1065</v>
      </c>
      <c r="C1004" s="143">
        <v>49.437624059999997</v>
      </c>
      <c r="D1004" s="2"/>
      <c r="E1004" s="2"/>
      <c r="F1004" s="2"/>
      <c r="G1004" s="3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35">
      <c r="A1005" s="2"/>
      <c r="B1005" s="82" t="s">
        <v>1066</v>
      </c>
      <c r="C1005" s="143">
        <v>66.597109709999998</v>
      </c>
      <c r="D1005" s="2"/>
      <c r="E1005" s="2"/>
      <c r="F1005" s="2"/>
      <c r="G1005" s="3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35">
      <c r="A1006" s="2"/>
      <c r="B1006" s="82" t="s">
        <v>1067</v>
      </c>
      <c r="C1006" s="143">
        <v>14.7092469</v>
      </c>
      <c r="D1006" s="2"/>
      <c r="E1006" s="2"/>
      <c r="F1006" s="2"/>
      <c r="G1006" s="3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35">
      <c r="A1007" s="2"/>
      <c r="B1007" s="82" t="s">
        <v>1068</v>
      </c>
      <c r="C1007" s="143">
        <v>44.552346700000001</v>
      </c>
      <c r="D1007" s="2"/>
      <c r="E1007" s="2"/>
      <c r="F1007" s="2"/>
      <c r="G1007" s="3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35">
      <c r="A1008" s="2"/>
      <c r="B1008" s="82" t="s">
        <v>1069</v>
      </c>
      <c r="C1008" s="143">
        <v>50.15278275</v>
      </c>
      <c r="D1008" s="2"/>
      <c r="E1008" s="2"/>
      <c r="F1008" s="2"/>
      <c r="G1008" s="3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35">
      <c r="A1009" s="2"/>
      <c r="B1009" s="82" t="s">
        <v>1070</v>
      </c>
      <c r="C1009" s="143">
        <v>53.777485140000003</v>
      </c>
      <c r="D1009" s="2"/>
      <c r="E1009" s="2"/>
      <c r="F1009" s="2"/>
      <c r="G1009" s="3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35">
      <c r="A1010" s="2"/>
      <c r="B1010" s="82" t="s">
        <v>1071</v>
      </c>
      <c r="C1010" s="143">
        <v>44.088746030000003</v>
      </c>
      <c r="D1010" s="2"/>
      <c r="E1010" s="2"/>
      <c r="F1010" s="2"/>
      <c r="G1010" s="3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35">
      <c r="A1011" s="2"/>
      <c r="B1011" s="82" t="s">
        <v>1072</v>
      </c>
      <c r="C1011" s="143">
        <v>11.580539269999999</v>
      </c>
      <c r="D1011" s="2"/>
      <c r="E1011" s="2"/>
      <c r="F1011" s="2"/>
      <c r="G1011" s="3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35">
      <c r="A1012" s="2"/>
      <c r="B1012" s="82" t="s">
        <v>1073</v>
      </c>
      <c r="C1012" s="143">
        <v>28.097854959999999</v>
      </c>
      <c r="D1012" s="2"/>
      <c r="E1012" s="2"/>
      <c r="F1012" s="2"/>
      <c r="G1012" s="3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35">
      <c r="A1013" s="2"/>
      <c r="B1013" s="82" t="s">
        <v>1074</v>
      </c>
      <c r="C1013" s="143">
        <v>12.548887110000001</v>
      </c>
      <c r="D1013" s="2"/>
      <c r="E1013" s="2"/>
      <c r="F1013" s="2"/>
      <c r="G1013" s="3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35">
      <c r="A1014" s="2"/>
      <c r="B1014" s="82" t="s">
        <v>1075</v>
      </c>
      <c r="C1014" s="143">
        <v>40.520713399999998</v>
      </c>
      <c r="D1014" s="2"/>
      <c r="E1014" s="2"/>
      <c r="F1014" s="2"/>
      <c r="G1014" s="3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35">
      <c r="A1015" s="2"/>
      <c r="B1015" s="82" t="s">
        <v>1076</v>
      </c>
      <c r="C1015" s="143">
        <v>33.962438089999999</v>
      </c>
      <c r="D1015" s="2"/>
      <c r="E1015" s="2"/>
      <c r="F1015" s="2"/>
      <c r="G1015" s="3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35">
      <c r="A1016" s="2"/>
      <c r="B1016" s="82" t="s">
        <v>1077</v>
      </c>
      <c r="C1016" s="143">
        <v>46.448913259999998</v>
      </c>
      <c r="D1016" s="2"/>
      <c r="E1016" s="2"/>
      <c r="F1016" s="2"/>
      <c r="G1016" s="3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35">
      <c r="A1017" s="2"/>
      <c r="B1017" s="82" t="s">
        <v>1078</v>
      </c>
      <c r="C1017" s="143">
        <v>59.019157440000001</v>
      </c>
      <c r="D1017" s="2"/>
      <c r="E1017" s="2"/>
      <c r="F1017" s="2"/>
      <c r="G1017" s="3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35">
      <c r="A1018" s="2"/>
      <c r="B1018" s="82" t="s">
        <v>1079</v>
      </c>
      <c r="C1018" s="143">
        <v>13.134772419999999</v>
      </c>
      <c r="D1018" s="2"/>
      <c r="E1018" s="2"/>
      <c r="F1018" s="2"/>
      <c r="G1018" s="3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35">
      <c r="A1019" s="2"/>
      <c r="B1019" s="82" t="s">
        <v>1080</v>
      </c>
      <c r="C1019" s="143">
        <v>47.706758170000001</v>
      </c>
      <c r="D1019" s="2"/>
      <c r="E1019" s="2"/>
      <c r="F1019" s="2"/>
      <c r="G1019" s="3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35">
      <c r="A1020" s="2"/>
      <c r="B1020" s="82" t="s">
        <v>1081</v>
      </c>
      <c r="C1020" s="143">
        <v>46.790631570000002</v>
      </c>
      <c r="D1020" s="2"/>
      <c r="E1020" s="2"/>
      <c r="F1020" s="2"/>
      <c r="G1020" s="3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35">
      <c r="A1021" s="2"/>
      <c r="B1021" s="82" t="s">
        <v>1082</v>
      </c>
      <c r="C1021" s="143">
        <v>23.763970359999998</v>
      </c>
      <c r="D1021" s="2"/>
      <c r="E1021" s="2"/>
      <c r="F1021" s="2"/>
      <c r="G1021" s="3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35">
      <c r="A1022" s="2"/>
      <c r="B1022" s="82" t="s">
        <v>1083</v>
      </c>
      <c r="C1022" s="143">
        <v>61.591217989999997</v>
      </c>
      <c r="D1022" s="2"/>
      <c r="E1022" s="2"/>
      <c r="F1022" s="2"/>
      <c r="G1022" s="3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35">
      <c r="A1023" s="2"/>
      <c r="B1023" s="82" t="s">
        <v>1084</v>
      </c>
      <c r="C1023" s="143">
        <v>37.921233489999999</v>
      </c>
      <c r="D1023" s="2"/>
      <c r="E1023" s="2"/>
      <c r="F1023" s="2"/>
      <c r="G1023" s="3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x14ac:dyDescent="0.35">
      <c r="A1024" s="2"/>
      <c r="B1024" s="82" t="s">
        <v>1085</v>
      </c>
      <c r="C1024" s="143">
        <v>48.020685579999999</v>
      </c>
      <c r="D1024" s="2"/>
      <c r="E1024" s="2"/>
      <c r="F1024" s="2"/>
      <c r="G1024" s="3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x14ac:dyDescent="0.35">
      <c r="A1025" s="2"/>
      <c r="B1025" s="82" t="s">
        <v>1086</v>
      </c>
      <c r="C1025" s="143">
        <v>20.428777499999999</v>
      </c>
      <c r="D1025" s="2"/>
      <c r="E1025" s="2"/>
      <c r="F1025" s="2"/>
      <c r="G1025" s="3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x14ac:dyDescent="0.35">
      <c r="A1026" s="2"/>
      <c r="B1026" s="82" t="s">
        <v>1087</v>
      </c>
      <c r="C1026" s="143">
        <v>35.964488959999997</v>
      </c>
      <c r="D1026" s="2"/>
      <c r="E1026" s="2"/>
      <c r="F1026" s="2"/>
      <c r="G1026" s="3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x14ac:dyDescent="0.35">
      <c r="A1027" s="2"/>
      <c r="B1027" s="82" t="s">
        <v>1088</v>
      </c>
      <c r="C1027" s="143">
        <v>42.190954920000003</v>
      </c>
      <c r="D1027" s="2"/>
      <c r="E1027" s="2"/>
      <c r="F1027" s="2"/>
      <c r="G1027" s="3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x14ac:dyDescent="0.35">
      <c r="A1028" s="2"/>
      <c r="B1028" s="82" t="s">
        <v>1089</v>
      </c>
      <c r="C1028" s="143">
        <v>45.419264820000002</v>
      </c>
      <c r="D1028" s="2"/>
      <c r="E1028" s="2"/>
      <c r="F1028" s="2"/>
      <c r="G1028" s="3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x14ac:dyDescent="0.35">
      <c r="A1029" s="2"/>
      <c r="B1029" s="82" t="s">
        <v>1090</v>
      </c>
      <c r="C1029" s="143">
        <v>34.9734798</v>
      </c>
      <c r="D1029" s="2"/>
      <c r="E1029" s="2"/>
      <c r="F1029" s="2"/>
      <c r="G1029" s="3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x14ac:dyDescent="0.35">
      <c r="A1030" s="2"/>
      <c r="B1030" s="82" t="s">
        <v>1091</v>
      </c>
      <c r="C1030" s="143">
        <v>48.242379049999997</v>
      </c>
      <c r="D1030" s="2"/>
      <c r="E1030" s="2"/>
      <c r="F1030" s="2"/>
      <c r="G1030" s="3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x14ac:dyDescent="0.35">
      <c r="A1031" s="2"/>
      <c r="B1031" s="82" t="s">
        <v>1092</v>
      </c>
      <c r="C1031" s="143">
        <v>16.042333760000002</v>
      </c>
      <c r="D1031" s="2"/>
      <c r="E1031" s="2"/>
      <c r="F1031" s="2"/>
      <c r="G1031" s="3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x14ac:dyDescent="0.35">
      <c r="A1032" s="2"/>
      <c r="B1032" s="82" t="s">
        <v>1093</v>
      </c>
      <c r="C1032" s="143">
        <v>16.02014174</v>
      </c>
      <c r="D1032" s="2"/>
      <c r="E1032" s="2"/>
      <c r="F1032" s="2"/>
      <c r="G1032" s="3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x14ac:dyDescent="0.35">
      <c r="A1033" s="2"/>
      <c r="B1033" s="82" t="s">
        <v>1094</v>
      </c>
      <c r="C1033" s="143">
        <v>52.605408310000001</v>
      </c>
      <c r="D1033" s="2"/>
      <c r="E1033" s="2"/>
      <c r="F1033" s="2"/>
      <c r="G1033" s="3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x14ac:dyDescent="0.35">
      <c r="A1034" s="2"/>
      <c r="B1034" s="82" t="s">
        <v>1095</v>
      </c>
      <c r="C1034" s="143">
        <v>16.619644109999999</v>
      </c>
      <c r="D1034" s="2"/>
      <c r="E1034" s="2"/>
      <c r="F1034" s="2"/>
      <c r="G1034" s="3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x14ac:dyDescent="0.35">
      <c r="A1035" s="2"/>
      <c r="B1035" s="82" t="s">
        <v>1096</v>
      </c>
      <c r="C1035" s="143">
        <v>24.097108349999999</v>
      </c>
      <c r="D1035" s="2"/>
      <c r="E1035" s="2"/>
      <c r="F1035" s="2"/>
      <c r="G1035" s="3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  <row r="1036" spans="1:24" x14ac:dyDescent="0.35">
      <c r="A1036" s="2"/>
      <c r="B1036" s="82" t="s">
        <v>1097</v>
      </c>
      <c r="C1036" s="143">
        <v>12.63520121</v>
      </c>
      <c r="D1036" s="2"/>
      <c r="E1036" s="2"/>
      <c r="F1036" s="2"/>
      <c r="G1036" s="3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</row>
    <row r="1037" spans="1:24" x14ac:dyDescent="0.35">
      <c r="A1037" s="2"/>
      <c r="B1037" s="82" t="s">
        <v>1098</v>
      </c>
      <c r="C1037" s="143">
        <v>13.963245499999999</v>
      </c>
      <c r="D1037" s="2"/>
      <c r="E1037" s="2"/>
      <c r="F1037" s="2"/>
      <c r="G1037" s="3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</row>
    <row r="1038" spans="1:24" x14ac:dyDescent="0.35">
      <c r="A1038" s="2"/>
      <c r="B1038" s="82" t="s">
        <v>1099</v>
      </c>
      <c r="C1038" s="143">
        <v>61.577895380000001</v>
      </c>
      <c r="D1038" s="2"/>
      <c r="E1038" s="2"/>
      <c r="F1038" s="2"/>
      <c r="G1038" s="3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</row>
    <row r="1039" spans="1:24" x14ac:dyDescent="0.35">
      <c r="A1039" s="2"/>
      <c r="B1039" s="82" t="s">
        <v>1100</v>
      </c>
      <c r="C1039" s="143">
        <v>52.553106159999999</v>
      </c>
      <c r="D1039" s="2"/>
      <c r="E1039" s="2"/>
      <c r="F1039" s="2"/>
      <c r="G1039" s="3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</row>
    <row r="1040" spans="1:24" x14ac:dyDescent="0.35">
      <c r="A1040" s="2"/>
      <c r="B1040" s="82" t="s">
        <v>1101</v>
      </c>
      <c r="C1040" s="143">
        <v>59.97055391</v>
      </c>
      <c r="D1040" s="2"/>
      <c r="E1040" s="2"/>
      <c r="F1040" s="2"/>
      <c r="G1040" s="3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</row>
    <row r="1041" spans="1:24" x14ac:dyDescent="0.35">
      <c r="A1041" s="2"/>
      <c r="B1041" s="82" t="s">
        <v>1102</v>
      </c>
      <c r="C1041" s="143">
        <v>40.157916950000001</v>
      </c>
      <c r="D1041" s="2"/>
      <c r="E1041" s="2"/>
      <c r="F1041" s="2"/>
      <c r="G1041" s="3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</row>
    <row r="1042" spans="1:24" x14ac:dyDescent="0.35">
      <c r="A1042" s="2"/>
      <c r="B1042" s="82" t="s">
        <v>1103</v>
      </c>
      <c r="C1042" s="143">
        <v>49.036695950000002</v>
      </c>
      <c r="D1042" s="2"/>
      <c r="E1042" s="2"/>
      <c r="F1042" s="2"/>
      <c r="G1042" s="3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</row>
    <row r="1043" spans="1:24" x14ac:dyDescent="0.35">
      <c r="A1043" s="2"/>
      <c r="B1043" s="82" t="s">
        <v>1104</v>
      </c>
      <c r="C1043" s="143">
        <v>51.7402017</v>
      </c>
      <c r="D1043" s="2"/>
      <c r="E1043" s="2"/>
      <c r="F1043" s="2"/>
      <c r="G1043" s="3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</row>
    <row r="1044" spans="1:24" x14ac:dyDescent="0.35">
      <c r="A1044" s="2"/>
      <c r="B1044" s="82" t="s">
        <v>1105</v>
      </c>
      <c r="C1044" s="143">
        <v>23.813359869999999</v>
      </c>
      <c r="D1044" s="2"/>
      <c r="E1044" s="2"/>
      <c r="F1044" s="2"/>
      <c r="G1044" s="3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</row>
    <row r="1045" spans="1:24" x14ac:dyDescent="0.35">
      <c r="A1045" s="2"/>
      <c r="B1045" s="82" t="s">
        <v>1106</v>
      </c>
      <c r="C1045" s="143">
        <v>12.81799949</v>
      </c>
      <c r="D1045" s="2"/>
      <c r="E1045" s="2"/>
      <c r="F1045" s="2"/>
      <c r="G1045" s="3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</row>
    <row r="1046" spans="1:24" x14ac:dyDescent="0.35">
      <c r="A1046" s="2"/>
      <c r="B1046" s="82" t="s">
        <v>1107</v>
      </c>
      <c r="C1046" s="143">
        <v>66.286465800000002</v>
      </c>
      <c r="D1046" s="2"/>
      <c r="E1046" s="2"/>
      <c r="F1046" s="2"/>
      <c r="G1046" s="3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</row>
    <row r="1047" spans="1:24" x14ac:dyDescent="0.35">
      <c r="A1047" s="2"/>
      <c r="B1047" s="82" t="s">
        <v>1108</v>
      </c>
      <c r="C1047" s="143">
        <v>28.544279549999999</v>
      </c>
      <c r="D1047" s="2"/>
      <c r="E1047" s="2"/>
      <c r="F1047" s="2"/>
      <c r="G1047" s="3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</row>
    <row r="1048" spans="1:24" x14ac:dyDescent="0.35">
      <c r="A1048" s="2"/>
      <c r="B1048" s="82" t="s">
        <v>1109</v>
      </c>
      <c r="C1048" s="143">
        <v>16.647022419999999</v>
      </c>
      <c r="D1048" s="2"/>
      <c r="E1048" s="2"/>
      <c r="F1048" s="2"/>
      <c r="G1048" s="3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</row>
    <row r="1049" spans="1:24" x14ac:dyDescent="0.35">
      <c r="A1049" s="2"/>
      <c r="B1049" s="82" t="s">
        <v>1110</v>
      </c>
      <c r="C1049" s="143">
        <v>40.07894323</v>
      </c>
      <c r="D1049" s="2"/>
      <c r="E1049" s="2"/>
      <c r="F1049" s="2"/>
      <c r="G1049" s="3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</row>
    <row r="1050" spans="1:24" x14ac:dyDescent="0.35">
      <c r="A1050" s="2"/>
      <c r="B1050" s="82" t="s">
        <v>1111</v>
      </c>
      <c r="C1050" s="143">
        <v>51.085002109999998</v>
      </c>
      <c r="D1050" s="2"/>
      <c r="E1050" s="2"/>
      <c r="F1050" s="2"/>
      <c r="G1050" s="3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</row>
    <row r="1051" spans="1:24" ht="15" thickBot="1" x14ac:dyDescent="0.4">
      <c r="A1051" s="2"/>
      <c r="B1051" s="83" t="s">
        <v>1112</v>
      </c>
      <c r="C1051" s="144">
        <v>22.430099309999999</v>
      </c>
      <c r="D1051" s="2"/>
      <c r="E1051" s="2"/>
      <c r="F1051" s="2"/>
      <c r="G1051" s="3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</row>
    <row r="1052" spans="1:24" x14ac:dyDescent="0.35">
      <c r="A1052" s="2"/>
      <c r="B1052" s="2"/>
      <c r="C1052" s="139"/>
      <c r="D1052" s="2"/>
      <c r="E1052" s="2"/>
      <c r="F1052" s="2"/>
      <c r="G1052" s="3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</row>
    <row r="1053" spans="1:24" x14ac:dyDescent="0.35">
      <c r="Q1053" s="2"/>
      <c r="R1053" s="2"/>
      <c r="S1053" s="2"/>
    </row>
  </sheetData>
  <mergeCells count="2">
    <mergeCell ref="B2:B3"/>
    <mergeCell ref="C2:C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980B-4379-4E1B-B72E-F3DF165CF713}">
  <dimension ref="A1:V229"/>
  <sheetViews>
    <sheetView tabSelected="1" workbookViewId="0"/>
  </sheetViews>
  <sheetFormatPr defaultRowHeight="14.5" x14ac:dyDescent="0.35"/>
  <cols>
    <col min="1" max="2" width="2.7265625" customWidth="1"/>
    <col min="3" max="3" width="26.36328125" customWidth="1"/>
    <col min="4" max="4" width="9" style="1" customWidth="1"/>
    <col min="5" max="7" width="2.7265625" customWidth="1"/>
    <col min="8" max="8" width="26.36328125" customWidth="1"/>
    <col min="9" max="9" width="9" customWidth="1"/>
    <col min="10" max="10" width="2.7265625" customWidth="1"/>
    <col min="13" max="13" width="8.7265625" customWidth="1"/>
    <col min="14" max="14" width="13.36328125" style="145" customWidth="1"/>
    <col min="15" max="17" width="2.7265625" customWidth="1"/>
    <col min="18" max="18" width="26.36328125" customWidth="1"/>
    <col min="19" max="19" width="9" customWidth="1"/>
    <col min="20" max="20" width="2.7265625" customWidth="1"/>
  </cols>
  <sheetData>
    <row r="1" spans="1:22" ht="15" thickBot="1" x14ac:dyDescent="0.4">
      <c r="A1" s="2"/>
      <c r="B1" s="2"/>
      <c r="C1" s="2"/>
      <c r="D1" s="3"/>
      <c r="E1" s="2"/>
      <c r="F1" s="2"/>
      <c r="G1" s="2"/>
      <c r="H1" s="2"/>
      <c r="I1" s="2"/>
      <c r="J1" s="2"/>
      <c r="K1" s="94"/>
      <c r="L1" s="95"/>
      <c r="M1" s="2"/>
      <c r="N1" s="139"/>
      <c r="O1" s="2"/>
      <c r="P1" s="2"/>
      <c r="Q1" s="2"/>
      <c r="R1" s="2"/>
      <c r="S1" s="2"/>
      <c r="T1" s="2"/>
      <c r="U1" s="2"/>
      <c r="V1" s="2"/>
    </row>
    <row r="2" spans="1:22" ht="15" customHeight="1" thickTop="1" x14ac:dyDescent="0.35">
      <c r="A2" s="2"/>
      <c r="B2" s="106"/>
      <c r="C2" s="107"/>
      <c r="D2" s="108"/>
      <c r="E2" s="109"/>
      <c r="F2" s="2"/>
      <c r="G2" s="106"/>
      <c r="H2" s="107"/>
      <c r="I2" s="108"/>
      <c r="J2" s="109"/>
      <c r="K2" s="94"/>
      <c r="L2" s="95"/>
      <c r="M2" s="58" t="s">
        <v>1135</v>
      </c>
      <c r="N2" s="139"/>
      <c r="O2" s="2"/>
      <c r="P2" s="2"/>
      <c r="Q2" s="2"/>
      <c r="R2" s="2"/>
      <c r="S2" s="2"/>
      <c r="T2" s="2"/>
      <c r="U2" s="2"/>
      <c r="V2" s="2"/>
    </row>
    <row r="3" spans="1:22" ht="15" thickBot="1" x14ac:dyDescent="0.4">
      <c r="A3" s="2"/>
      <c r="B3" s="111"/>
      <c r="C3" s="112" t="s">
        <v>1124</v>
      </c>
      <c r="D3" s="54"/>
      <c r="E3" s="113"/>
      <c r="F3" s="2"/>
      <c r="G3" s="111"/>
      <c r="H3" s="112" t="s">
        <v>1134</v>
      </c>
      <c r="I3" s="54"/>
      <c r="J3" s="113"/>
      <c r="K3" s="94"/>
      <c r="L3" s="95"/>
      <c r="M3" s="2"/>
      <c r="N3" s="139"/>
      <c r="O3" s="2"/>
      <c r="P3" s="2"/>
      <c r="Q3" s="2"/>
      <c r="R3" s="2"/>
      <c r="S3" s="2"/>
      <c r="T3" s="2"/>
      <c r="U3" s="2"/>
      <c r="V3" s="2"/>
    </row>
    <row r="4" spans="1:22" ht="15.5" thickTop="1" thickBot="1" x14ac:dyDescent="0.4">
      <c r="A4" s="2"/>
      <c r="B4" s="114"/>
      <c r="C4" s="52"/>
      <c r="D4" s="54"/>
      <c r="E4" s="113"/>
      <c r="F4" s="2"/>
      <c r="G4" s="114"/>
      <c r="H4" s="52"/>
      <c r="I4" s="54"/>
      <c r="J4" s="113"/>
      <c r="K4" s="94"/>
      <c r="L4" s="95"/>
      <c r="M4" s="104" t="s">
        <v>63</v>
      </c>
      <c r="N4" s="140" t="s">
        <v>1133</v>
      </c>
      <c r="O4" s="105"/>
      <c r="P4" s="2"/>
      <c r="Q4" s="106"/>
      <c r="R4" s="107"/>
      <c r="S4" s="108"/>
      <c r="T4" s="109"/>
      <c r="U4" s="2"/>
      <c r="V4" s="2"/>
    </row>
    <row r="5" spans="1:22" ht="15" thickBot="1" x14ac:dyDescent="0.4">
      <c r="A5" s="2"/>
      <c r="B5" s="114"/>
      <c r="C5" s="152" t="s">
        <v>26</v>
      </c>
      <c r="D5" s="76">
        <v>100</v>
      </c>
      <c r="E5" s="113"/>
      <c r="F5" s="2"/>
      <c r="G5" s="114"/>
      <c r="H5" s="152" t="s">
        <v>26</v>
      </c>
      <c r="I5" s="76">
        <v>100</v>
      </c>
      <c r="J5" s="113"/>
      <c r="K5" s="94"/>
      <c r="L5" s="95"/>
      <c r="M5" s="110"/>
      <c r="N5" s="141"/>
      <c r="O5" s="105"/>
      <c r="P5" s="2"/>
      <c r="Q5" s="114"/>
      <c r="R5" s="152" t="s">
        <v>26</v>
      </c>
      <c r="S5" s="173">
        <f>AVERAGE(N6:N218)</f>
        <v>205.49295774647888</v>
      </c>
      <c r="T5" s="113"/>
      <c r="U5" s="2"/>
      <c r="V5" s="2"/>
    </row>
    <row r="6" spans="1:22" ht="15" thickBot="1" x14ac:dyDescent="0.4">
      <c r="A6" s="2"/>
      <c r="B6" s="114"/>
      <c r="C6" s="155" t="s">
        <v>27</v>
      </c>
      <c r="D6" s="7">
        <v>18</v>
      </c>
      <c r="E6" s="113"/>
      <c r="F6" s="2"/>
      <c r="G6" s="114"/>
      <c r="H6" s="165" t="s">
        <v>27</v>
      </c>
      <c r="I6" s="4">
        <v>20</v>
      </c>
      <c r="J6" s="113"/>
      <c r="K6" s="94"/>
      <c r="L6" s="95"/>
      <c r="M6" s="84" t="s">
        <v>64</v>
      </c>
      <c r="N6" s="142">
        <v>372</v>
      </c>
      <c r="O6" s="2"/>
      <c r="P6" s="2"/>
      <c r="Q6" s="114"/>
      <c r="R6" s="165" t="s">
        <v>27</v>
      </c>
      <c r="S6" s="4">
        <f>_xlfn.STDEV.P(N6:N218)</f>
        <v>237.73976026819429</v>
      </c>
      <c r="T6" s="113"/>
      <c r="U6" s="2"/>
      <c r="V6" s="2"/>
    </row>
    <row r="7" spans="1:22" ht="15" thickBot="1" x14ac:dyDescent="0.4">
      <c r="A7" s="2"/>
      <c r="B7" s="114"/>
      <c r="C7" s="153" t="s">
        <v>56</v>
      </c>
      <c r="D7" s="7">
        <v>36</v>
      </c>
      <c r="E7" s="113"/>
      <c r="F7" s="2"/>
      <c r="G7" s="114"/>
      <c r="H7" s="52"/>
      <c r="I7" s="54"/>
      <c r="J7" s="113"/>
      <c r="K7" s="94"/>
      <c r="L7" s="95"/>
      <c r="M7" s="82" t="s">
        <v>65</v>
      </c>
      <c r="N7" s="143">
        <v>0</v>
      </c>
      <c r="O7" s="2"/>
      <c r="P7" s="2"/>
      <c r="Q7" s="114"/>
      <c r="R7" s="52"/>
      <c r="S7" s="54"/>
      <c r="T7" s="113"/>
      <c r="U7" s="2"/>
      <c r="V7" s="2"/>
    </row>
    <row r="8" spans="1:22" ht="15" thickBot="1" x14ac:dyDescent="0.4">
      <c r="A8" s="2"/>
      <c r="B8" s="114"/>
      <c r="C8" s="154" t="s">
        <v>60</v>
      </c>
      <c r="D8" s="156">
        <f>D6/(SQRT(D7))</f>
        <v>3</v>
      </c>
      <c r="E8" s="113"/>
      <c r="F8" s="2"/>
      <c r="G8" s="114"/>
      <c r="H8" s="166" t="s">
        <v>56</v>
      </c>
      <c r="I8" s="76">
        <v>4</v>
      </c>
      <c r="J8" s="113"/>
      <c r="K8" s="94"/>
      <c r="L8" s="95"/>
      <c r="M8" s="82" t="s">
        <v>66</v>
      </c>
      <c r="N8" s="143">
        <v>51</v>
      </c>
      <c r="O8" s="2"/>
      <c r="P8" s="2"/>
      <c r="Q8" s="114"/>
      <c r="R8" s="166" t="s">
        <v>56</v>
      </c>
      <c r="S8" s="76">
        <v>10</v>
      </c>
      <c r="T8" s="113"/>
      <c r="U8" s="2"/>
      <c r="V8" s="2"/>
    </row>
    <row r="9" spans="1:22" ht="15" thickBot="1" x14ac:dyDescent="0.4">
      <c r="A9" s="2"/>
      <c r="B9" s="119"/>
      <c r="C9" s="120"/>
      <c r="D9" s="121"/>
      <c r="E9" s="122"/>
      <c r="F9" s="2"/>
      <c r="G9" s="114"/>
      <c r="H9" s="157" t="s">
        <v>60</v>
      </c>
      <c r="I9" s="167">
        <f>I6/(SQRT(I8))</f>
        <v>10</v>
      </c>
      <c r="J9" s="113"/>
      <c r="K9" s="94"/>
      <c r="L9" s="95"/>
      <c r="M9" s="82" t="s">
        <v>67</v>
      </c>
      <c r="N9" s="143">
        <v>116</v>
      </c>
      <c r="O9" s="2"/>
      <c r="P9" s="2"/>
      <c r="Q9" s="114"/>
      <c r="R9" s="154" t="s">
        <v>60</v>
      </c>
      <c r="S9" s="156">
        <f>S6/(SQRT(S8))</f>
        <v>75.179913282989688</v>
      </c>
      <c r="T9" s="113"/>
      <c r="U9" s="2"/>
      <c r="V9" s="2"/>
    </row>
    <row r="10" spans="1:22" ht="16" thickTop="1" thickBot="1" x14ac:dyDescent="0.4">
      <c r="A10" s="2"/>
      <c r="B10" s="2"/>
      <c r="C10" s="2"/>
      <c r="D10" s="3"/>
      <c r="E10" s="2"/>
      <c r="F10" s="2"/>
      <c r="G10" s="114"/>
      <c r="H10" s="158" t="s">
        <v>1126</v>
      </c>
      <c r="I10" s="7">
        <v>110</v>
      </c>
      <c r="J10" s="113"/>
      <c r="K10" s="94"/>
      <c r="L10" s="95"/>
      <c r="M10" s="82" t="s">
        <v>68</v>
      </c>
      <c r="N10" s="143">
        <v>0</v>
      </c>
      <c r="O10" s="2"/>
      <c r="P10" s="2"/>
      <c r="Q10" s="114"/>
      <c r="R10" s="52"/>
      <c r="S10" s="54"/>
      <c r="T10" s="113"/>
      <c r="U10" s="2"/>
      <c r="V10" s="2"/>
    </row>
    <row r="11" spans="1:22" ht="15" thickTop="1" x14ac:dyDescent="0.35">
      <c r="A11" s="2"/>
      <c r="B11" s="106"/>
      <c r="C11" s="107"/>
      <c r="D11" s="108"/>
      <c r="E11" s="109"/>
      <c r="F11" s="2"/>
      <c r="G11" s="114"/>
      <c r="H11" s="168" t="s">
        <v>1115</v>
      </c>
      <c r="I11" s="169">
        <f>(I10-$I$5)/I9</f>
        <v>1</v>
      </c>
      <c r="J11" s="113"/>
      <c r="K11" s="94"/>
      <c r="L11" s="95"/>
      <c r="M11" s="82" t="s">
        <v>69</v>
      </c>
      <c r="N11" s="143">
        <v>40</v>
      </c>
      <c r="O11" s="2"/>
      <c r="P11" s="2"/>
      <c r="Q11" s="114"/>
      <c r="R11" s="166" t="s">
        <v>56</v>
      </c>
      <c r="S11" s="76">
        <v>50</v>
      </c>
      <c r="T11" s="113"/>
      <c r="U11" s="2"/>
      <c r="V11" s="2"/>
    </row>
    <row r="12" spans="1:22" ht="15.5" thickBot="1" x14ac:dyDescent="0.4">
      <c r="A12" s="2"/>
      <c r="B12" s="111"/>
      <c r="C12" s="112" t="s">
        <v>1125</v>
      </c>
      <c r="D12" s="54"/>
      <c r="E12" s="113"/>
      <c r="F12" s="2"/>
      <c r="G12" s="114"/>
      <c r="H12" s="153" t="s">
        <v>1131</v>
      </c>
      <c r="I12" s="170">
        <f>NORMSDIST(I11)</f>
        <v>0.84134474606854304</v>
      </c>
      <c r="J12" s="113"/>
      <c r="K12" s="94"/>
      <c r="L12" s="95"/>
      <c r="M12" s="82" t="s">
        <v>70</v>
      </c>
      <c r="N12" s="143">
        <v>50</v>
      </c>
      <c r="O12" s="2"/>
      <c r="P12" s="2"/>
      <c r="Q12" s="114"/>
      <c r="R12" s="154" t="s">
        <v>60</v>
      </c>
      <c r="S12" s="156">
        <f>S6/(SQRT(S11))</f>
        <v>33.621479328660861</v>
      </c>
      <c r="T12" s="113"/>
      <c r="U12" s="2"/>
      <c r="V12" s="2"/>
    </row>
    <row r="13" spans="1:22" ht="15" thickBot="1" x14ac:dyDescent="0.4">
      <c r="A13" s="2"/>
      <c r="B13" s="114"/>
      <c r="C13" s="52"/>
      <c r="D13" s="54"/>
      <c r="E13" s="113"/>
      <c r="F13" s="2"/>
      <c r="G13" s="114"/>
      <c r="H13" s="171" t="s">
        <v>1132</v>
      </c>
      <c r="I13" s="160">
        <f>1-I12</f>
        <v>0.15865525393145696</v>
      </c>
      <c r="J13" s="113"/>
      <c r="K13" s="94"/>
      <c r="L13" s="95"/>
      <c r="M13" s="82" t="s">
        <v>71</v>
      </c>
      <c r="N13" s="143">
        <v>201</v>
      </c>
      <c r="O13" s="2"/>
      <c r="P13" s="2"/>
      <c r="Q13" s="119"/>
      <c r="R13" s="120"/>
      <c r="S13" s="121"/>
      <c r="T13" s="122"/>
      <c r="U13" s="2"/>
      <c r="V13" s="2"/>
    </row>
    <row r="14" spans="1:22" ht="15" thickBot="1" x14ac:dyDescent="0.4">
      <c r="A14" s="2"/>
      <c r="B14" s="114"/>
      <c r="C14" s="152" t="s">
        <v>26</v>
      </c>
      <c r="D14" s="76">
        <v>100</v>
      </c>
      <c r="E14" s="113"/>
      <c r="F14" s="2"/>
      <c r="G14" s="114"/>
      <c r="H14" s="52"/>
      <c r="I14" s="54"/>
      <c r="J14" s="113"/>
      <c r="K14" s="94"/>
      <c r="L14" s="95"/>
      <c r="M14" s="82" t="s">
        <v>72</v>
      </c>
      <c r="N14" s="143">
        <v>56</v>
      </c>
      <c r="O14" s="2"/>
      <c r="P14" s="2"/>
      <c r="Q14" s="2"/>
      <c r="R14" s="2"/>
      <c r="S14" s="2"/>
      <c r="T14" s="2"/>
      <c r="U14" s="2"/>
      <c r="V14" s="2"/>
    </row>
    <row r="15" spans="1:22" ht="15" thickBot="1" x14ac:dyDescent="0.4">
      <c r="A15" s="2"/>
      <c r="B15" s="114"/>
      <c r="C15" s="162" t="s">
        <v>27</v>
      </c>
      <c r="D15" s="4">
        <v>20</v>
      </c>
      <c r="E15" s="113"/>
      <c r="F15" s="2"/>
      <c r="G15" s="114"/>
      <c r="H15" s="166" t="s">
        <v>56</v>
      </c>
      <c r="I15" s="76">
        <v>25</v>
      </c>
      <c r="J15" s="113"/>
      <c r="K15" s="94"/>
      <c r="L15" s="95"/>
      <c r="M15" s="82" t="s">
        <v>73</v>
      </c>
      <c r="N15" s="143">
        <v>185</v>
      </c>
      <c r="O15" s="2"/>
      <c r="P15" s="2"/>
      <c r="Q15" s="2"/>
      <c r="R15" s="2"/>
      <c r="S15" s="2"/>
      <c r="T15" s="2"/>
      <c r="U15" s="2"/>
      <c r="V15" s="2"/>
    </row>
    <row r="16" spans="1:22" ht="15" thickBot="1" x14ac:dyDescent="0.4">
      <c r="A16" s="2"/>
      <c r="B16" s="114"/>
      <c r="C16" s="52"/>
      <c r="D16" s="54"/>
      <c r="E16" s="113"/>
      <c r="F16" s="2"/>
      <c r="G16" s="114"/>
      <c r="H16" s="157" t="s">
        <v>60</v>
      </c>
      <c r="I16" s="167">
        <f>I6/(SQRT(I15))</f>
        <v>4</v>
      </c>
      <c r="J16" s="113"/>
      <c r="K16" s="94"/>
      <c r="L16" s="95"/>
      <c r="M16" s="82" t="s">
        <v>74</v>
      </c>
      <c r="N16" s="143">
        <v>150</v>
      </c>
      <c r="O16" s="2"/>
      <c r="P16" s="2"/>
      <c r="Q16" s="2"/>
      <c r="R16" s="2"/>
      <c r="S16" s="2"/>
      <c r="T16" s="2"/>
      <c r="U16" s="2"/>
      <c r="V16" s="2"/>
    </row>
    <row r="17" spans="1:22" ht="15.5" thickBot="1" x14ac:dyDescent="0.4">
      <c r="A17" s="2"/>
      <c r="B17" s="114"/>
      <c r="C17" s="163" t="s">
        <v>1127</v>
      </c>
      <c r="D17" s="164"/>
      <c r="E17" s="113"/>
      <c r="F17" s="2"/>
      <c r="G17" s="114"/>
      <c r="H17" s="158" t="s">
        <v>1126</v>
      </c>
      <c r="I17" s="7">
        <v>110</v>
      </c>
      <c r="J17" s="113"/>
      <c r="K17" s="94"/>
      <c r="L17" s="95"/>
      <c r="M17" s="82" t="s">
        <v>75</v>
      </c>
      <c r="N17" s="143">
        <v>288</v>
      </c>
      <c r="O17" s="2"/>
      <c r="P17" s="2"/>
      <c r="Q17" s="105"/>
      <c r="R17" s="105"/>
      <c r="S17" s="105"/>
      <c r="T17" s="105"/>
      <c r="U17" s="2"/>
      <c r="V17" s="2"/>
    </row>
    <row r="18" spans="1:22" x14ac:dyDescent="0.35">
      <c r="A18" s="2"/>
      <c r="B18" s="114"/>
      <c r="C18" s="161" t="s">
        <v>56</v>
      </c>
      <c r="D18" s="10">
        <v>25</v>
      </c>
      <c r="E18" s="113"/>
      <c r="F18" s="2"/>
      <c r="G18" s="114"/>
      <c r="H18" s="168" t="s">
        <v>1115</v>
      </c>
      <c r="I18" s="169">
        <f>(I17-$I$5)/I16</f>
        <v>2.5</v>
      </c>
      <c r="J18" s="113"/>
      <c r="K18" s="94"/>
      <c r="L18" s="95"/>
      <c r="M18" s="82" t="s">
        <v>76</v>
      </c>
      <c r="N18" s="143">
        <v>224</v>
      </c>
      <c r="O18" s="2"/>
      <c r="P18" s="2"/>
      <c r="Q18" s="2"/>
      <c r="R18" s="2"/>
      <c r="S18" s="2"/>
      <c r="T18" s="2"/>
      <c r="U18" s="2"/>
      <c r="V18" s="2"/>
    </row>
    <row r="19" spans="1:22" x14ac:dyDescent="0.35">
      <c r="A19" s="2"/>
      <c r="B19" s="114"/>
      <c r="C19" s="172" t="s">
        <v>60</v>
      </c>
      <c r="D19" s="7">
        <f>$D$15/SQRT(D18)</f>
        <v>4</v>
      </c>
      <c r="E19" s="113"/>
      <c r="F19" s="2"/>
      <c r="G19" s="114"/>
      <c r="H19" s="153" t="s">
        <v>1131</v>
      </c>
      <c r="I19" s="170">
        <f>NORMSDIST(I18)</f>
        <v>0.99379033467422384</v>
      </c>
      <c r="J19" s="113"/>
      <c r="K19" s="94"/>
      <c r="L19" s="95"/>
      <c r="M19" s="82" t="s">
        <v>77</v>
      </c>
      <c r="N19" s="143">
        <v>381</v>
      </c>
      <c r="O19" s="2"/>
      <c r="P19" s="2"/>
      <c r="Q19" s="2"/>
      <c r="R19" s="2"/>
      <c r="S19" s="2"/>
      <c r="T19" s="2"/>
      <c r="U19" s="2"/>
      <c r="V19" s="2"/>
    </row>
    <row r="20" spans="1:22" ht="15.5" thickBot="1" x14ac:dyDescent="0.4">
      <c r="A20" s="2"/>
      <c r="B20" s="114"/>
      <c r="C20" s="158" t="s">
        <v>1126</v>
      </c>
      <c r="D20" s="7">
        <v>104</v>
      </c>
      <c r="E20" s="113"/>
      <c r="F20" s="2"/>
      <c r="G20" s="114"/>
      <c r="H20" s="171" t="s">
        <v>1132</v>
      </c>
      <c r="I20" s="160">
        <f>1-I19</f>
        <v>6.2096653257761592E-3</v>
      </c>
      <c r="J20" s="113"/>
      <c r="K20" s="94"/>
      <c r="L20" s="95"/>
      <c r="M20" s="82" t="s">
        <v>78</v>
      </c>
      <c r="N20" s="143">
        <v>40</v>
      </c>
      <c r="O20" s="2"/>
      <c r="P20" s="2"/>
      <c r="Q20" s="105"/>
      <c r="R20" s="105"/>
      <c r="S20" s="105"/>
      <c r="T20" s="105"/>
      <c r="U20" s="2"/>
      <c r="V20" s="2"/>
    </row>
    <row r="21" spans="1:22" ht="15" thickBot="1" x14ac:dyDescent="0.4">
      <c r="A21" s="2"/>
      <c r="B21" s="114"/>
      <c r="C21" s="159" t="s">
        <v>1115</v>
      </c>
      <c r="D21" s="160">
        <f>(D20-$D$14)/D19</f>
        <v>1</v>
      </c>
      <c r="E21" s="113"/>
      <c r="F21" s="2"/>
      <c r="G21" s="119"/>
      <c r="H21" s="120"/>
      <c r="I21" s="121"/>
      <c r="J21" s="122"/>
      <c r="K21" s="94"/>
      <c r="L21" s="95"/>
      <c r="M21" s="82" t="s">
        <v>79</v>
      </c>
      <c r="N21" s="143">
        <v>465</v>
      </c>
      <c r="O21" s="2"/>
      <c r="P21" s="2"/>
      <c r="Q21" s="2"/>
      <c r="R21" s="2"/>
      <c r="S21" s="2"/>
      <c r="T21" s="2"/>
      <c r="U21" s="2"/>
      <c r="V21" s="2"/>
    </row>
    <row r="22" spans="1:22" ht="15" thickBot="1" x14ac:dyDescent="0.4">
      <c r="A22" s="2"/>
      <c r="B22" s="114"/>
      <c r="C22" s="52"/>
      <c r="D22" s="54"/>
      <c r="E22" s="113"/>
      <c r="F22" s="2"/>
      <c r="G22" s="2"/>
      <c r="H22" s="2"/>
      <c r="I22" s="2"/>
      <c r="J22" s="2"/>
      <c r="K22" s="94"/>
      <c r="L22" s="95"/>
      <c r="M22" s="82" t="s">
        <v>80</v>
      </c>
      <c r="N22" s="143">
        <v>258</v>
      </c>
      <c r="O22" s="2"/>
      <c r="P22" s="2"/>
      <c r="Q22" s="2"/>
      <c r="R22" s="2"/>
      <c r="S22" s="2"/>
      <c r="T22" s="2"/>
      <c r="U22" s="2"/>
      <c r="V22" s="2"/>
    </row>
    <row r="23" spans="1:22" ht="15" thickBot="1" x14ac:dyDescent="0.4">
      <c r="A23" s="2"/>
      <c r="B23" s="114"/>
      <c r="C23" s="163" t="s">
        <v>1128</v>
      </c>
      <c r="D23" s="164"/>
      <c r="E23" s="113"/>
      <c r="F23" s="2"/>
      <c r="G23" s="2"/>
      <c r="H23" s="2"/>
      <c r="I23" s="2"/>
      <c r="J23" s="2"/>
      <c r="K23" s="2"/>
      <c r="L23" s="95"/>
      <c r="M23" s="82" t="s">
        <v>81</v>
      </c>
      <c r="N23" s="143">
        <v>27</v>
      </c>
      <c r="O23" s="2"/>
      <c r="P23" s="2"/>
      <c r="Q23" s="105"/>
      <c r="R23" s="105"/>
      <c r="S23" s="105"/>
      <c r="T23" s="105"/>
      <c r="U23" s="2"/>
      <c r="V23" s="2"/>
    </row>
    <row r="24" spans="1:22" x14ac:dyDescent="0.35">
      <c r="A24" s="2"/>
      <c r="B24" s="114"/>
      <c r="C24" s="161" t="s">
        <v>56</v>
      </c>
      <c r="D24" s="10">
        <v>100</v>
      </c>
      <c r="E24" s="113"/>
      <c r="F24" s="2"/>
      <c r="G24" s="2"/>
      <c r="H24" s="2"/>
      <c r="I24" s="2"/>
      <c r="J24" s="2"/>
      <c r="K24" s="2"/>
      <c r="L24" s="95"/>
      <c r="M24" s="82" t="s">
        <v>82</v>
      </c>
      <c r="N24" s="143">
        <v>0</v>
      </c>
      <c r="O24" s="2"/>
      <c r="P24" s="2"/>
      <c r="Q24" s="2"/>
      <c r="R24" s="2"/>
      <c r="S24" s="2"/>
      <c r="T24" s="2"/>
      <c r="U24" s="2"/>
      <c r="V24" s="2"/>
    </row>
    <row r="25" spans="1:22" x14ac:dyDescent="0.35">
      <c r="A25" s="2"/>
      <c r="B25" s="114"/>
      <c r="C25" s="172" t="s">
        <v>60</v>
      </c>
      <c r="D25" s="7">
        <f>$D$15/SQRT(D24)</f>
        <v>2</v>
      </c>
      <c r="E25" s="113"/>
      <c r="F25" s="2"/>
      <c r="G25" s="105"/>
      <c r="H25" s="105"/>
      <c r="I25" s="105"/>
      <c r="J25" s="105"/>
      <c r="K25" s="2"/>
      <c r="L25" s="95"/>
      <c r="M25" s="82" t="s">
        <v>83</v>
      </c>
      <c r="N25" s="143">
        <v>331</v>
      </c>
      <c r="O25" s="2"/>
      <c r="P25" s="2"/>
      <c r="Q25" s="2"/>
      <c r="R25" s="2"/>
      <c r="S25" s="2"/>
      <c r="T25" s="2"/>
      <c r="U25" s="2"/>
      <c r="V25" s="2"/>
    </row>
    <row r="26" spans="1:22" ht="15" x14ac:dyDescent="0.35">
      <c r="A26" s="2"/>
      <c r="B26" s="114"/>
      <c r="C26" s="158" t="s">
        <v>1126</v>
      </c>
      <c r="D26" s="7">
        <v>104</v>
      </c>
      <c r="E26" s="113"/>
      <c r="F26" s="2"/>
      <c r="G26" s="2"/>
      <c r="H26" s="2"/>
      <c r="I26" s="2"/>
      <c r="J26" s="2"/>
      <c r="K26" s="2"/>
      <c r="L26" s="95"/>
      <c r="M26" s="82" t="s">
        <v>84</v>
      </c>
      <c r="N26" s="143">
        <v>605</v>
      </c>
      <c r="O26" s="2"/>
      <c r="P26" s="2"/>
      <c r="Q26" s="105"/>
      <c r="R26" s="105"/>
      <c r="S26" s="105"/>
      <c r="T26" s="105"/>
      <c r="U26" s="2"/>
      <c r="V26" s="2"/>
    </row>
    <row r="27" spans="1:22" ht="15" thickBot="1" x14ac:dyDescent="0.4">
      <c r="A27" s="2"/>
      <c r="B27" s="114"/>
      <c r="C27" s="159" t="s">
        <v>1115</v>
      </c>
      <c r="D27" s="160">
        <f>(D26-$D$14)/D25</f>
        <v>2</v>
      </c>
      <c r="E27" s="113"/>
      <c r="F27" s="2"/>
      <c r="G27" s="2"/>
      <c r="H27" s="2"/>
      <c r="I27" s="2"/>
      <c r="J27" s="2"/>
      <c r="K27" s="2"/>
      <c r="L27" s="95"/>
      <c r="M27" s="82" t="s">
        <v>85</v>
      </c>
      <c r="N27" s="143">
        <v>295</v>
      </c>
      <c r="O27" s="2"/>
      <c r="P27" s="2"/>
      <c r="Q27" s="2"/>
      <c r="R27" s="2"/>
      <c r="S27" s="2"/>
      <c r="T27" s="2"/>
      <c r="U27" s="2"/>
      <c r="V27" s="2"/>
    </row>
    <row r="28" spans="1:22" ht="15" thickBot="1" x14ac:dyDescent="0.4">
      <c r="A28" s="2"/>
      <c r="B28" s="114"/>
      <c r="C28" s="52"/>
      <c r="D28" s="54"/>
      <c r="E28" s="113"/>
      <c r="F28" s="2"/>
      <c r="G28" s="105"/>
      <c r="H28" s="105"/>
      <c r="I28" s="105"/>
      <c r="J28" s="105"/>
      <c r="K28" s="2"/>
      <c r="L28" s="95"/>
      <c r="M28" s="82" t="s">
        <v>86</v>
      </c>
      <c r="N28" s="143">
        <v>0</v>
      </c>
      <c r="O28" s="2"/>
      <c r="P28" s="2"/>
      <c r="Q28" s="2"/>
      <c r="R28" s="2"/>
      <c r="S28" s="2"/>
      <c r="T28" s="2"/>
      <c r="U28" s="2"/>
      <c r="V28" s="2"/>
    </row>
    <row r="29" spans="1:22" ht="15" thickBot="1" x14ac:dyDescent="0.4">
      <c r="A29" s="2"/>
      <c r="B29" s="114"/>
      <c r="C29" s="163" t="s">
        <v>1129</v>
      </c>
      <c r="D29" s="164"/>
      <c r="E29" s="113"/>
      <c r="F29" s="2"/>
      <c r="G29" s="2"/>
      <c r="H29" s="2"/>
      <c r="I29" s="2"/>
      <c r="J29" s="2"/>
      <c r="K29" s="2"/>
      <c r="L29" s="95"/>
      <c r="M29" s="82" t="s">
        <v>87</v>
      </c>
      <c r="N29" s="143">
        <v>346</v>
      </c>
      <c r="O29" s="2"/>
      <c r="P29" s="2"/>
      <c r="Q29" s="105"/>
      <c r="R29" s="105"/>
      <c r="S29" s="105"/>
      <c r="T29" s="105"/>
      <c r="U29" s="2"/>
      <c r="V29" s="2"/>
    </row>
    <row r="30" spans="1:22" x14ac:dyDescent="0.35">
      <c r="A30" s="2"/>
      <c r="B30" s="114"/>
      <c r="C30" s="161" t="s">
        <v>56</v>
      </c>
      <c r="D30" s="10">
        <v>100</v>
      </c>
      <c r="E30" s="113"/>
      <c r="F30" s="2"/>
      <c r="G30" s="2"/>
      <c r="H30" s="2"/>
      <c r="I30" s="2"/>
      <c r="J30" s="2"/>
      <c r="K30" s="2"/>
      <c r="L30" s="95"/>
      <c r="M30" s="82" t="s">
        <v>88</v>
      </c>
      <c r="N30" s="143">
        <v>282</v>
      </c>
      <c r="O30" s="2"/>
      <c r="P30" s="2"/>
      <c r="Q30" s="2"/>
      <c r="R30" s="2"/>
      <c r="S30" s="2"/>
      <c r="T30" s="2"/>
      <c r="U30" s="2"/>
      <c r="V30" s="2"/>
    </row>
    <row r="31" spans="1:22" s="124" customFormat="1" ht="15" customHeight="1" x14ac:dyDescent="0.35">
      <c r="A31" s="105"/>
      <c r="B31" s="114"/>
      <c r="C31" s="172" t="s">
        <v>60</v>
      </c>
      <c r="D31" s="7">
        <f>$D$15/SQRT(D30)</f>
        <v>2</v>
      </c>
      <c r="E31" s="113"/>
      <c r="F31" s="2"/>
      <c r="G31" s="105"/>
      <c r="H31" s="105"/>
      <c r="I31" s="105"/>
      <c r="J31" s="105"/>
      <c r="K31" s="2"/>
      <c r="L31" s="136"/>
      <c r="M31" s="82" t="s">
        <v>89</v>
      </c>
      <c r="N31" s="143">
        <v>124</v>
      </c>
      <c r="O31" s="2"/>
      <c r="P31" s="2"/>
      <c r="Q31" s="2"/>
      <c r="R31" s="2"/>
      <c r="S31" s="2"/>
      <c r="T31" s="2"/>
      <c r="U31" s="105"/>
      <c r="V31" s="105"/>
    </row>
    <row r="32" spans="1:22" s="125" customFormat="1" ht="15" x14ac:dyDescent="0.35">
      <c r="A32" s="123"/>
      <c r="B32" s="114"/>
      <c r="C32" s="158" t="s">
        <v>1126</v>
      </c>
      <c r="D32" s="7">
        <v>102</v>
      </c>
      <c r="E32" s="113"/>
      <c r="F32" s="2"/>
      <c r="G32" s="2"/>
      <c r="H32" s="2"/>
      <c r="I32" s="2"/>
      <c r="J32" s="2"/>
      <c r="K32" s="2"/>
      <c r="L32" s="138"/>
      <c r="M32" s="82" t="s">
        <v>90</v>
      </c>
      <c r="N32" s="143">
        <v>18</v>
      </c>
      <c r="O32" s="2"/>
      <c r="P32" s="2"/>
      <c r="Q32" s="105"/>
      <c r="R32" s="105"/>
      <c r="S32" s="105"/>
      <c r="T32" s="105"/>
      <c r="U32" s="123"/>
      <c r="V32" s="123"/>
    </row>
    <row r="33" spans="1:22" s="125" customFormat="1" ht="15" thickBot="1" x14ac:dyDescent="0.4">
      <c r="A33" s="123"/>
      <c r="B33" s="114"/>
      <c r="C33" s="159" t="s">
        <v>1115</v>
      </c>
      <c r="D33" s="160">
        <f>(D32-$D$14)/D31</f>
        <v>1</v>
      </c>
      <c r="E33" s="113"/>
      <c r="F33" s="2"/>
      <c r="G33" s="2"/>
      <c r="H33" s="2"/>
      <c r="I33" s="2"/>
      <c r="J33" s="2"/>
      <c r="K33" s="2"/>
      <c r="L33" s="138"/>
      <c r="M33" s="82" t="s">
        <v>91</v>
      </c>
      <c r="N33" s="143">
        <v>110</v>
      </c>
      <c r="O33" s="105"/>
      <c r="P33" s="105"/>
      <c r="Q33" s="2"/>
      <c r="R33" s="2"/>
      <c r="S33" s="2"/>
      <c r="T33" s="2"/>
      <c r="U33" s="123"/>
      <c r="V33" s="123"/>
    </row>
    <row r="34" spans="1:22" ht="15" thickBot="1" x14ac:dyDescent="0.4">
      <c r="A34" s="2"/>
      <c r="B34" s="114"/>
      <c r="C34" s="52"/>
      <c r="D34" s="54"/>
      <c r="E34" s="113"/>
      <c r="F34" s="2"/>
      <c r="G34" s="105"/>
      <c r="H34" s="105"/>
      <c r="I34" s="105"/>
      <c r="J34" s="105"/>
      <c r="K34" s="2"/>
      <c r="L34" s="95"/>
      <c r="M34" s="82" t="s">
        <v>92</v>
      </c>
      <c r="N34" s="143">
        <v>60</v>
      </c>
      <c r="O34" s="123"/>
      <c r="P34" s="123"/>
      <c r="Q34" s="2"/>
      <c r="R34" s="2"/>
      <c r="S34" s="2"/>
      <c r="T34" s="2"/>
      <c r="U34" s="2"/>
      <c r="V34" s="2"/>
    </row>
    <row r="35" spans="1:22" ht="15" thickBot="1" x14ac:dyDescent="0.4">
      <c r="A35" s="2"/>
      <c r="B35" s="114"/>
      <c r="C35" s="163" t="s">
        <v>1130</v>
      </c>
      <c r="D35" s="164"/>
      <c r="E35" s="113"/>
      <c r="F35" s="105"/>
      <c r="G35" s="2"/>
      <c r="H35" s="2"/>
      <c r="I35" s="2"/>
      <c r="J35" s="2"/>
      <c r="K35" s="2"/>
      <c r="L35" s="95"/>
      <c r="M35" s="82" t="s">
        <v>93</v>
      </c>
      <c r="N35" s="143">
        <v>634</v>
      </c>
      <c r="O35" s="123"/>
      <c r="P35" s="123"/>
      <c r="Q35" s="105"/>
      <c r="R35" s="105"/>
      <c r="S35" s="105"/>
      <c r="T35" s="105"/>
      <c r="U35" s="2"/>
      <c r="V35" s="2"/>
    </row>
    <row r="36" spans="1:22" x14ac:dyDescent="0.35">
      <c r="A36" s="2"/>
      <c r="B36" s="114"/>
      <c r="C36" s="161" t="s">
        <v>56</v>
      </c>
      <c r="D36" s="10">
        <v>25</v>
      </c>
      <c r="E36" s="113"/>
      <c r="F36" s="123"/>
      <c r="G36" s="2"/>
      <c r="H36" s="2"/>
      <c r="I36" s="2"/>
      <c r="J36" s="2"/>
      <c r="K36" s="2"/>
      <c r="L36" s="95"/>
      <c r="M36" s="82" t="s">
        <v>94</v>
      </c>
      <c r="N36" s="143">
        <v>120</v>
      </c>
      <c r="O36" s="2"/>
      <c r="P36" s="2"/>
      <c r="Q36" s="123"/>
      <c r="R36" s="123"/>
      <c r="S36" s="123"/>
      <c r="T36" s="123"/>
      <c r="U36" s="2"/>
      <c r="V36" s="2"/>
    </row>
    <row r="37" spans="1:22" x14ac:dyDescent="0.35">
      <c r="A37" s="2"/>
      <c r="B37" s="114"/>
      <c r="C37" s="172" t="s">
        <v>60</v>
      </c>
      <c r="D37" s="7">
        <f>$D$15/SQRT(D36)</f>
        <v>4</v>
      </c>
      <c r="E37" s="113"/>
      <c r="F37" s="123"/>
      <c r="G37" s="105"/>
      <c r="H37" s="105"/>
      <c r="I37" s="105"/>
      <c r="J37" s="105"/>
      <c r="K37" s="2"/>
      <c r="L37" s="95"/>
      <c r="M37" s="82" t="s">
        <v>95</v>
      </c>
      <c r="N37" s="143">
        <v>115</v>
      </c>
      <c r="O37" s="2"/>
      <c r="P37" s="2"/>
      <c r="Q37" s="123"/>
      <c r="R37" s="123"/>
      <c r="S37" s="123"/>
      <c r="T37" s="123"/>
      <c r="U37" s="2"/>
      <c r="V37" s="2"/>
    </row>
    <row r="38" spans="1:22" ht="15" x14ac:dyDescent="0.35">
      <c r="A38" s="2"/>
      <c r="B38" s="114"/>
      <c r="C38" s="158" t="s">
        <v>1126</v>
      </c>
      <c r="D38" s="7">
        <v>102</v>
      </c>
      <c r="E38" s="113"/>
      <c r="F38" s="2"/>
      <c r="G38" s="2"/>
      <c r="H38" s="2"/>
      <c r="I38" s="2"/>
      <c r="J38" s="2"/>
      <c r="K38" s="2"/>
      <c r="L38" s="95"/>
      <c r="M38" s="82" t="s">
        <v>96</v>
      </c>
      <c r="N38" s="143">
        <v>0</v>
      </c>
      <c r="O38" s="2"/>
      <c r="P38" s="2"/>
      <c r="Q38" s="2"/>
      <c r="R38" s="2"/>
      <c r="S38" s="2"/>
      <c r="T38" s="2"/>
      <c r="U38" s="2"/>
      <c r="V38" s="2"/>
    </row>
    <row r="39" spans="1:22" ht="15" thickBot="1" x14ac:dyDescent="0.4">
      <c r="A39" s="2"/>
      <c r="B39" s="114"/>
      <c r="C39" s="159" t="s">
        <v>1115</v>
      </c>
      <c r="D39" s="160">
        <f>(D38-$D$14)/D37</f>
        <v>0.5</v>
      </c>
      <c r="E39" s="113"/>
      <c r="F39" s="2"/>
      <c r="G39" s="2"/>
      <c r="H39" s="2"/>
      <c r="I39" s="2"/>
      <c r="J39" s="2"/>
      <c r="K39" s="2"/>
      <c r="L39" s="95"/>
      <c r="M39" s="82" t="s">
        <v>97</v>
      </c>
      <c r="N39" s="143">
        <v>0</v>
      </c>
      <c r="O39" s="2"/>
      <c r="P39" s="2"/>
      <c r="Q39" s="2"/>
      <c r="R39" s="2"/>
      <c r="S39" s="2"/>
      <c r="T39" s="2"/>
      <c r="U39" s="2"/>
      <c r="V39" s="2"/>
    </row>
    <row r="40" spans="1:22" ht="15" thickBot="1" x14ac:dyDescent="0.4">
      <c r="A40" s="2"/>
      <c r="B40" s="119"/>
      <c r="C40" s="120"/>
      <c r="D40" s="121"/>
      <c r="E40" s="122"/>
      <c r="F40" s="2"/>
      <c r="G40" s="105"/>
      <c r="H40" s="105"/>
      <c r="I40" s="105"/>
      <c r="J40" s="105"/>
      <c r="K40" s="2"/>
      <c r="L40" s="95"/>
      <c r="M40" s="82" t="s">
        <v>98</v>
      </c>
      <c r="N40" s="143">
        <v>0</v>
      </c>
      <c r="O40" s="2"/>
      <c r="P40" s="2"/>
      <c r="Q40" s="2"/>
      <c r="R40" s="2"/>
      <c r="S40" s="2"/>
      <c r="T40" s="2"/>
      <c r="U40" s="2"/>
      <c r="V40" s="2"/>
    </row>
    <row r="41" spans="1:22" ht="15" thickTop="1" x14ac:dyDescent="0.35">
      <c r="A41" s="2"/>
      <c r="B41" s="2"/>
      <c r="C41" s="2"/>
      <c r="D41" s="3"/>
      <c r="E41" s="2"/>
      <c r="F41" s="2"/>
      <c r="G41" s="2"/>
      <c r="H41" s="2"/>
      <c r="I41" s="2"/>
      <c r="J41" s="2"/>
      <c r="K41" s="2"/>
      <c r="L41" s="95"/>
      <c r="M41" s="82" t="s">
        <v>99</v>
      </c>
      <c r="N41" s="143">
        <v>0</v>
      </c>
      <c r="O41" s="2"/>
      <c r="P41" s="2"/>
      <c r="Q41" s="2"/>
      <c r="R41" s="2"/>
      <c r="S41" s="2"/>
      <c r="T41" s="2"/>
      <c r="U41" s="2"/>
      <c r="V41" s="2"/>
    </row>
    <row r="42" spans="1:22" x14ac:dyDescent="0.35">
      <c r="A42" s="2"/>
      <c r="B42" s="2"/>
      <c r="C42" s="2"/>
      <c r="D42" s="3"/>
      <c r="E42" s="2"/>
      <c r="F42" s="2"/>
      <c r="G42" s="2"/>
      <c r="H42" s="2"/>
      <c r="I42" s="2"/>
      <c r="J42" s="2"/>
      <c r="K42" s="2"/>
      <c r="L42" s="95"/>
      <c r="M42" s="82" t="s">
        <v>100</v>
      </c>
      <c r="N42" s="143">
        <v>0</v>
      </c>
      <c r="O42" s="2"/>
      <c r="P42" s="2"/>
      <c r="Q42" s="2"/>
      <c r="R42" s="2"/>
      <c r="S42" s="2"/>
      <c r="T42" s="2"/>
      <c r="U42" s="2"/>
      <c r="V42" s="2"/>
    </row>
    <row r="43" spans="1:22" x14ac:dyDescent="0.35">
      <c r="A43" s="2"/>
      <c r="B43" s="2"/>
      <c r="C43" s="2"/>
      <c r="D43" s="3"/>
      <c r="E43" s="2"/>
      <c r="F43" s="2"/>
      <c r="G43" s="105"/>
      <c r="H43" s="105"/>
      <c r="I43" s="105"/>
      <c r="J43" s="105"/>
      <c r="K43" s="2"/>
      <c r="L43" s="95"/>
      <c r="M43" s="82" t="s">
        <v>101</v>
      </c>
      <c r="N43" s="143">
        <v>0</v>
      </c>
      <c r="O43" s="2"/>
      <c r="P43" s="2"/>
      <c r="Q43" s="2"/>
      <c r="R43" s="2"/>
      <c r="S43" s="2"/>
      <c r="T43" s="2"/>
      <c r="U43" s="2"/>
      <c r="V43" s="2"/>
    </row>
    <row r="44" spans="1:22" x14ac:dyDescent="0.35">
      <c r="A44" s="2"/>
      <c r="B44" s="2"/>
      <c r="C44" s="2"/>
      <c r="D44" s="3"/>
      <c r="E44" s="2"/>
      <c r="F44" s="2"/>
      <c r="G44" s="123"/>
      <c r="H44" s="123"/>
      <c r="I44" s="123"/>
      <c r="J44" s="123"/>
      <c r="K44" s="2"/>
      <c r="L44" s="2"/>
      <c r="M44" s="82" t="s">
        <v>102</v>
      </c>
      <c r="N44" s="143">
        <v>500</v>
      </c>
      <c r="O44" s="2"/>
      <c r="P44" s="2"/>
      <c r="Q44" s="2"/>
      <c r="R44" s="2"/>
      <c r="S44" s="2"/>
      <c r="T44" s="2"/>
      <c r="U44" s="2"/>
      <c r="V44" s="2"/>
    </row>
    <row r="45" spans="1:22" x14ac:dyDescent="0.35">
      <c r="A45" s="2"/>
      <c r="B45" s="2"/>
      <c r="C45" s="2"/>
      <c r="D45" s="3"/>
      <c r="E45" s="2"/>
      <c r="F45" s="2"/>
      <c r="G45" s="123"/>
      <c r="H45" s="123"/>
      <c r="I45" s="123"/>
      <c r="J45" s="123"/>
      <c r="K45" s="2"/>
      <c r="L45" s="2"/>
      <c r="M45" s="82" t="s">
        <v>103</v>
      </c>
      <c r="N45" s="143">
        <v>139</v>
      </c>
      <c r="O45" s="2"/>
      <c r="P45" s="2"/>
      <c r="Q45" s="2"/>
      <c r="R45" s="2"/>
      <c r="S45" s="2"/>
      <c r="T45" s="2"/>
      <c r="U45" s="2"/>
      <c r="V45" s="2"/>
    </row>
    <row r="46" spans="1:22" x14ac:dyDescent="0.35">
      <c r="A46" s="2"/>
      <c r="B46" s="2"/>
      <c r="C46" s="2"/>
      <c r="D46" s="3"/>
      <c r="E46" s="2"/>
      <c r="F46" s="2"/>
      <c r="G46" s="2"/>
      <c r="H46" s="2"/>
      <c r="I46" s="2"/>
      <c r="J46" s="2"/>
      <c r="K46" s="2"/>
      <c r="L46" s="2"/>
      <c r="M46" s="82" t="s">
        <v>104</v>
      </c>
      <c r="N46" s="143">
        <v>0</v>
      </c>
      <c r="O46" s="2"/>
      <c r="P46" s="2"/>
      <c r="Q46" s="2"/>
      <c r="R46" s="2"/>
      <c r="S46" s="2"/>
      <c r="T46" s="2"/>
      <c r="U46" s="2"/>
      <c r="V46" s="2"/>
    </row>
    <row r="47" spans="1:22" x14ac:dyDescent="0.35">
      <c r="A47" s="2"/>
      <c r="B47" s="2"/>
      <c r="C47" s="2"/>
      <c r="D47" s="3"/>
      <c r="E47" s="2"/>
      <c r="F47" s="2"/>
      <c r="G47" s="2"/>
      <c r="H47" s="2"/>
      <c r="I47" s="2"/>
      <c r="J47" s="2"/>
      <c r="K47" s="2"/>
      <c r="L47" s="2"/>
      <c r="M47" s="82" t="s">
        <v>105</v>
      </c>
      <c r="N47" s="143">
        <v>420</v>
      </c>
      <c r="O47" s="2"/>
      <c r="P47" s="2"/>
      <c r="Q47" s="2"/>
      <c r="R47" s="2"/>
      <c r="S47" s="2"/>
      <c r="T47" s="2"/>
      <c r="U47" s="2"/>
      <c r="V47" s="2"/>
    </row>
    <row r="48" spans="1:22" x14ac:dyDescent="0.35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82" t="s">
        <v>106</v>
      </c>
      <c r="N48" s="143">
        <v>270</v>
      </c>
      <c r="O48" s="2"/>
      <c r="P48" s="2"/>
      <c r="Q48" s="2"/>
      <c r="R48" s="2"/>
      <c r="S48" s="2"/>
      <c r="T48" s="2"/>
      <c r="U48" s="2"/>
      <c r="V48" s="2"/>
    </row>
    <row r="49" spans="1:22" x14ac:dyDescent="0.35">
      <c r="A49" s="2"/>
      <c r="B49" s="2"/>
      <c r="C49" s="2"/>
      <c r="D49" s="3"/>
      <c r="E49" s="2"/>
      <c r="F49" s="2"/>
      <c r="G49" s="2"/>
      <c r="H49" s="2"/>
      <c r="I49" s="2"/>
      <c r="J49" s="2"/>
      <c r="K49" s="2"/>
      <c r="L49" s="2"/>
      <c r="M49" s="82" t="s">
        <v>107</v>
      </c>
      <c r="N49" s="143">
        <v>254</v>
      </c>
      <c r="O49" s="2"/>
      <c r="P49" s="2"/>
      <c r="Q49" s="2"/>
      <c r="R49" s="2"/>
      <c r="S49" s="2"/>
      <c r="T49" s="2"/>
      <c r="U49" s="2"/>
      <c r="V49" s="2"/>
    </row>
    <row r="50" spans="1:22" x14ac:dyDescent="0.35">
      <c r="A50" s="2"/>
      <c r="B50" s="2"/>
      <c r="C50" s="2"/>
      <c r="D50" s="3"/>
      <c r="E50" s="2"/>
      <c r="F50" s="2"/>
      <c r="G50" s="2"/>
      <c r="H50" s="2"/>
      <c r="I50" s="2"/>
      <c r="J50" s="2"/>
      <c r="K50" s="2"/>
      <c r="L50" s="2"/>
      <c r="M50" s="82" t="s">
        <v>108</v>
      </c>
      <c r="N50" s="143">
        <v>362</v>
      </c>
      <c r="O50" s="2"/>
      <c r="P50" s="2"/>
      <c r="Q50" s="2"/>
      <c r="R50" s="2"/>
      <c r="S50" s="2"/>
      <c r="T50" s="2"/>
      <c r="U50" s="2"/>
      <c r="V50" s="2"/>
    </row>
    <row r="51" spans="1:22" x14ac:dyDescent="0.35">
      <c r="A51" s="2"/>
      <c r="B51" s="2"/>
      <c r="C51" s="2"/>
      <c r="D51" s="3"/>
      <c r="E51" s="2"/>
      <c r="F51" s="2"/>
      <c r="G51" s="2"/>
      <c r="H51" s="2"/>
      <c r="I51" s="2"/>
      <c r="J51" s="2"/>
      <c r="K51" s="2"/>
      <c r="L51" s="2"/>
      <c r="M51" s="82" t="s">
        <v>109</v>
      </c>
      <c r="N51" s="143">
        <v>209</v>
      </c>
      <c r="O51" s="2"/>
      <c r="P51" s="2"/>
      <c r="Q51" s="2"/>
      <c r="R51" s="2"/>
      <c r="S51" s="2"/>
      <c r="T51" s="2"/>
      <c r="U51" s="2"/>
      <c r="V51" s="2"/>
    </row>
    <row r="52" spans="1:22" x14ac:dyDescent="0.35">
      <c r="A52" s="2"/>
      <c r="B52" s="2"/>
      <c r="C52" s="2"/>
      <c r="D52" s="3"/>
      <c r="E52" s="2"/>
      <c r="F52" s="2"/>
      <c r="G52" s="2"/>
      <c r="H52" s="2"/>
      <c r="I52" s="2"/>
      <c r="J52" s="2"/>
      <c r="K52" s="2"/>
      <c r="L52" s="2"/>
      <c r="M52" s="82" t="s">
        <v>110</v>
      </c>
      <c r="N52" s="143">
        <v>178</v>
      </c>
      <c r="O52" s="2"/>
      <c r="P52" s="2"/>
      <c r="Q52" s="2"/>
      <c r="R52" s="2"/>
      <c r="S52" s="2"/>
      <c r="T52" s="2"/>
      <c r="U52" s="2"/>
      <c r="V52" s="2"/>
    </row>
    <row r="53" spans="1:22" x14ac:dyDescent="0.35">
      <c r="A53" s="2"/>
      <c r="B53" s="2"/>
      <c r="C53" s="2"/>
      <c r="D53" s="3"/>
      <c r="E53" s="2"/>
      <c r="F53" s="2"/>
      <c r="G53" s="2"/>
      <c r="H53" s="2"/>
      <c r="I53" s="2"/>
      <c r="J53" s="2"/>
      <c r="K53" s="2"/>
      <c r="L53" s="2"/>
      <c r="M53" s="82" t="s">
        <v>111</v>
      </c>
      <c r="N53" s="143">
        <v>70</v>
      </c>
      <c r="O53" s="2"/>
      <c r="P53" s="2"/>
      <c r="Q53" s="2"/>
      <c r="R53" s="2"/>
      <c r="S53" s="2"/>
      <c r="T53" s="2"/>
      <c r="U53" s="2"/>
      <c r="V53" s="2"/>
    </row>
    <row r="54" spans="1:22" x14ac:dyDescent="0.35">
      <c r="A54" s="2"/>
      <c r="B54" s="2"/>
      <c r="C54" s="2"/>
      <c r="D54" s="3"/>
      <c r="E54" s="2"/>
      <c r="F54" s="2"/>
      <c r="G54" s="2"/>
      <c r="H54" s="2"/>
      <c r="I54" s="2"/>
      <c r="J54" s="2"/>
      <c r="K54" s="2"/>
      <c r="L54" s="2"/>
      <c r="M54" s="82" t="s">
        <v>112</v>
      </c>
      <c r="N54" s="143">
        <v>345</v>
      </c>
      <c r="O54" s="2"/>
      <c r="P54" s="2"/>
      <c r="Q54" s="2"/>
      <c r="R54" s="2"/>
      <c r="S54" s="2"/>
      <c r="T54" s="2"/>
      <c r="U54" s="2"/>
      <c r="V54" s="2"/>
    </row>
    <row r="55" spans="1:22" x14ac:dyDescent="0.35">
      <c r="A55" s="2"/>
      <c r="B55" s="2"/>
      <c r="C55" s="2"/>
      <c r="D55" s="3"/>
      <c r="E55" s="2"/>
      <c r="F55" s="2"/>
      <c r="G55" s="2"/>
      <c r="H55" s="2"/>
      <c r="I55" s="2"/>
      <c r="J55" s="2"/>
      <c r="K55" s="2"/>
      <c r="L55" s="2"/>
      <c r="M55" s="82" t="s">
        <v>113</v>
      </c>
      <c r="N55" s="143">
        <v>212</v>
      </c>
      <c r="O55" s="2"/>
      <c r="P55" s="2"/>
      <c r="Q55" s="2"/>
      <c r="R55" s="2"/>
      <c r="S55" s="2"/>
      <c r="T55" s="2"/>
      <c r="U55" s="2"/>
      <c r="V55" s="2"/>
    </row>
    <row r="56" spans="1:22" x14ac:dyDescent="0.35">
      <c r="A56" s="2"/>
      <c r="B56" s="2"/>
      <c r="C56" s="2"/>
      <c r="D56" s="3"/>
      <c r="E56" s="2"/>
      <c r="F56" s="2"/>
      <c r="G56" s="2"/>
      <c r="H56" s="2"/>
      <c r="I56" s="2"/>
      <c r="J56" s="2"/>
      <c r="K56" s="2"/>
      <c r="L56" s="2"/>
      <c r="M56" s="82" t="s">
        <v>114</v>
      </c>
      <c r="N56" s="143">
        <v>406</v>
      </c>
      <c r="O56" s="2"/>
      <c r="P56" s="2"/>
      <c r="Q56" s="2"/>
      <c r="R56" s="2"/>
      <c r="S56" s="2"/>
      <c r="T56" s="2"/>
      <c r="U56" s="2"/>
      <c r="V56" s="2"/>
    </row>
    <row r="57" spans="1:22" x14ac:dyDescent="0.35">
      <c r="A57" s="2"/>
      <c r="B57" s="2"/>
      <c r="C57" s="2"/>
      <c r="D57" s="3"/>
      <c r="E57" s="2"/>
      <c r="F57" s="2"/>
      <c r="G57" s="2"/>
      <c r="H57" s="2"/>
      <c r="I57" s="2"/>
      <c r="J57" s="2"/>
      <c r="K57" s="2"/>
      <c r="L57" s="2"/>
      <c r="M57" s="82" t="s">
        <v>115</v>
      </c>
      <c r="N57" s="143">
        <v>123</v>
      </c>
      <c r="O57" s="2"/>
      <c r="P57" s="2"/>
      <c r="Q57" s="2"/>
      <c r="R57" s="2"/>
      <c r="S57" s="2"/>
      <c r="T57" s="2"/>
      <c r="U57" s="2"/>
      <c r="V57" s="2"/>
    </row>
    <row r="58" spans="1:22" x14ac:dyDescent="0.35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82" t="s">
        <v>116</v>
      </c>
      <c r="N58" s="143">
        <v>0</v>
      </c>
      <c r="O58" s="2"/>
      <c r="P58" s="2"/>
      <c r="Q58" s="2"/>
      <c r="R58" s="2"/>
      <c r="S58" s="2"/>
      <c r="T58" s="2"/>
      <c r="U58" s="2"/>
      <c r="V58" s="2"/>
    </row>
    <row r="59" spans="1:22" x14ac:dyDescent="0.35">
      <c r="A59" s="2"/>
      <c r="B59" s="2"/>
      <c r="C59" s="2"/>
      <c r="D59" s="3"/>
      <c r="E59" s="2"/>
      <c r="F59" s="2"/>
      <c r="G59" s="2"/>
      <c r="H59" s="2"/>
      <c r="I59" s="2"/>
      <c r="J59" s="2"/>
      <c r="K59" s="2"/>
      <c r="L59" s="2"/>
      <c r="M59" s="82" t="s">
        <v>117</v>
      </c>
      <c r="N59" s="143">
        <v>513</v>
      </c>
      <c r="O59" s="2"/>
      <c r="P59" s="2"/>
      <c r="Q59" s="2"/>
      <c r="R59" s="2"/>
      <c r="S59" s="2"/>
      <c r="T59" s="2"/>
      <c r="U59" s="2"/>
      <c r="V59" s="2"/>
    </row>
    <row r="60" spans="1:22" x14ac:dyDescent="0.35">
      <c r="A60" s="2"/>
      <c r="B60" s="2"/>
      <c r="C60" s="2"/>
      <c r="D60" s="3"/>
      <c r="E60" s="2"/>
      <c r="F60" s="2"/>
      <c r="G60" s="2"/>
      <c r="H60" s="2"/>
      <c r="I60" s="2"/>
      <c r="J60" s="2"/>
      <c r="K60" s="2"/>
      <c r="L60" s="2"/>
      <c r="M60" s="82" t="s">
        <v>118</v>
      </c>
      <c r="N60" s="143">
        <v>0</v>
      </c>
      <c r="O60" s="2"/>
      <c r="P60" s="2"/>
      <c r="Q60" s="2"/>
      <c r="R60" s="2"/>
      <c r="S60" s="2"/>
      <c r="T60" s="2"/>
      <c r="U60" s="2"/>
      <c r="V60" s="2"/>
    </row>
    <row r="61" spans="1:22" x14ac:dyDescent="0.35">
      <c r="A61" s="2"/>
      <c r="B61" s="2"/>
      <c r="C61" s="2"/>
      <c r="D61" s="3"/>
      <c r="E61" s="2"/>
      <c r="F61" s="2"/>
      <c r="G61" s="2"/>
      <c r="H61" s="2"/>
      <c r="I61" s="2"/>
      <c r="J61" s="2"/>
      <c r="K61" s="2"/>
      <c r="L61" s="2"/>
      <c r="M61" s="82" t="s">
        <v>119</v>
      </c>
      <c r="N61" s="143">
        <v>517</v>
      </c>
      <c r="O61" s="2"/>
      <c r="P61" s="2"/>
      <c r="Q61" s="2"/>
      <c r="R61" s="2"/>
      <c r="S61" s="2"/>
      <c r="T61" s="2"/>
      <c r="U61" s="2"/>
      <c r="V61" s="2"/>
    </row>
    <row r="62" spans="1:22" x14ac:dyDescent="0.35">
      <c r="A62" s="2"/>
      <c r="B62" s="2"/>
      <c r="C62" s="2"/>
      <c r="D62" s="3"/>
      <c r="E62" s="2"/>
      <c r="F62" s="2"/>
      <c r="G62" s="2"/>
      <c r="H62" s="2"/>
      <c r="I62" s="2"/>
      <c r="J62" s="2"/>
      <c r="K62" s="2"/>
      <c r="L62" s="2"/>
      <c r="M62" s="82" t="s">
        <v>120</v>
      </c>
      <c r="N62" s="143">
        <v>14</v>
      </c>
      <c r="O62" s="2"/>
      <c r="P62" s="2"/>
      <c r="Q62" s="2"/>
      <c r="R62" s="2"/>
      <c r="S62" s="2"/>
      <c r="T62" s="2"/>
      <c r="U62" s="2"/>
      <c r="V62" s="2"/>
    </row>
    <row r="63" spans="1:22" x14ac:dyDescent="0.35">
      <c r="A63" s="2"/>
      <c r="B63" s="2"/>
      <c r="C63" s="2"/>
      <c r="D63" s="3"/>
      <c r="E63" s="2"/>
      <c r="F63" s="2"/>
      <c r="G63" s="2"/>
      <c r="H63" s="2"/>
      <c r="I63" s="2"/>
      <c r="J63" s="2"/>
      <c r="K63" s="2"/>
      <c r="L63" s="2"/>
      <c r="M63" s="82" t="s">
        <v>121</v>
      </c>
      <c r="N63" s="143">
        <v>40</v>
      </c>
      <c r="O63" s="2"/>
      <c r="P63" s="2"/>
      <c r="Q63" s="2"/>
      <c r="R63" s="2"/>
      <c r="S63" s="2"/>
      <c r="T63" s="2"/>
      <c r="U63" s="2"/>
      <c r="V63" s="2"/>
    </row>
    <row r="64" spans="1:22" x14ac:dyDescent="0.35">
      <c r="A64" s="2"/>
      <c r="B64" s="2"/>
      <c r="C64" s="2"/>
      <c r="D64" s="3"/>
      <c r="E64" s="2"/>
      <c r="F64" s="2"/>
      <c r="G64" s="2"/>
      <c r="H64" s="2"/>
      <c r="I64" s="2"/>
      <c r="J64" s="2"/>
      <c r="K64" s="2"/>
      <c r="L64" s="2"/>
      <c r="M64" s="82" t="s">
        <v>122</v>
      </c>
      <c r="N64" s="143">
        <v>305</v>
      </c>
      <c r="O64" s="2"/>
      <c r="P64" s="2"/>
      <c r="Q64" s="2"/>
      <c r="R64" s="2"/>
      <c r="S64" s="2"/>
      <c r="T64" s="2"/>
      <c r="U64" s="2"/>
      <c r="V64" s="2"/>
    </row>
    <row r="65" spans="1:22" x14ac:dyDescent="0.35">
      <c r="A65" s="2"/>
      <c r="B65" s="2"/>
      <c r="C65" s="2"/>
      <c r="D65" s="3"/>
      <c r="E65" s="2"/>
      <c r="F65" s="2"/>
      <c r="G65" s="2"/>
      <c r="H65" s="2"/>
      <c r="I65" s="2"/>
      <c r="J65" s="2"/>
      <c r="K65" s="2"/>
      <c r="L65" s="2"/>
      <c r="M65" s="82" t="s">
        <v>123</v>
      </c>
      <c r="N65" s="143">
        <v>0</v>
      </c>
      <c r="O65" s="2"/>
      <c r="P65" s="2"/>
      <c r="Q65" s="2"/>
      <c r="R65" s="2"/>
      <c r="S65" s="2"/>
      <c r="T65" s="2"/>
      <c r="U65" s="2"/>
      <c r="V65" s="2"/>
    </row>
    <row r="66" spans="1:22" x14ac:dyDescent="0.35">
      <c r="A66" s="2"/>
      <c r="B66" s="2"/>
      <c r="C66" s="2"/>
      <c r="D66" s="3"/>
      <c r="E66" s="2"/>
      <c r="F66" s="2"/>
      <c r="G66" s="2"/>
      <c r="H66" s="2"/>
      <c r="I66" s="2"/>
      <c r="J66" s="2"/>
      <c r="K66" s="2"/>
      <c r="L66" s="2"/>
      <c r="M66" s="82" t="s">
        <v>124</v>
      </c>
      <c r="N66" s="143">
        <v>0</v>
      </c>
      <c r="O66" s="2"/>
      <c r="P66" s="2"/>
      <c r="Q66" s="2"/>
      <c r="R66" s="2"/>
      <c r="S66" s="2"/>
      <c r="T66" s="2"/>
      <c r="U66" s="2"/>
      <c r="V66" s="2"/>
    </row>
    <row r="67" spans="1:22" x14ac:dyDescent="0.35">
      <c r="A67" s="2"/>
      <c r="B67" s="2"/>
      <c r="C67" s="2"/>
      <c r="D67" s="3"/>
      <c r="E67" s="2"/>
      <c r="F67" s="2"/>
      <c r="G67" s="2"/>
      <c r="H67" s="2"/>
      <c r="I67" s="2"/>
      <c r="J67" s="2"/>
      <c r="K67" s="2"/>
      <c r="L67" s="2"/>
      <c r="M67" s="82" t="s">
        <v>125</v>
      </c>
      <c r="N67" s="143">
        <v>206</v>
      </c>
      <c r="O67" s="2"/>
      <c r="P67" s="2"/>
      <c r="Q67" s="2"/>
      <c r="R67" s="2"/>
      <c r="S67" s="2"/>
      <c r="T67" s="2"/>
      <c r="U67" s="2"/>
      <c r="V67" s="2"/>
    </row>
    <row r="68" spans="1:22" x14ac:dyDescent="0.35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82" t="s">
        <v>126</v>
      </c>
      <c r="N68" s="143">
        <v>0</v>
      </c>
      <c r="O68" s="2"/>
      <c r="P68" s="2"/>
      <c r="Q68" s="2"/>
      <c r="R68" s="2"/>
      <c r="S68" s="2"/>
      <c r="T68" s="2"/>
      <c r="U68" s="2"/>
      <c r="V68" s="2"/>
    </row>
    <row r="69" spans="1:22" x14ac:dyDescent="0.35">
      <c r="A69" s="2"/>
      <c r="B69" s="2"/>
      <c r="C69" s="2"/>
      <c r="D69" s="3"/>
      <c r="E69" s="2"/>
      <c r="F69" s="2"/>
      <c r="G69" s="2"/>
      <c r="H69" s="2"/>
      <c r="I69" s="2"/>
      <c r="J69" s="2"/>
      <c r="K69" s="2"/>
      <c r="L69" s="2"/>
      <c r="M69" s="82" t="s">
        <v>127</v>
      </c>
      <c r="N69" s="143">
        <v>60</v>
      </c>
      <c r="O69" s="2"/>
      <c r="P69" s="2"/>
      <c r="Q69" s="2"/>
      <c r="R69" s="2"/>
      <c r="S69" s="2"/>
      <c r="T69" s="2"/>
      <c r="U69" s="2"/>
      <c r="V69" s="2"/>
    </row>
    <row r="70" spans="1:22" x14ac:dyDescent="0.35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82" t="s">
        <v>128</v>
      </c>
      <c r="N70" s="143">
        <v>6</v>
      </c>
      <c r="O70" s="2"/>
      <c r="P70" s="2"/>
      <c r="Q70" s="2"/>
      <c r="R70" s="2"/>
      <c r="S70" s="2"/>
      <c r="T70" s="2"/>
      <c r="U70" s="2"/>
      <c r="V70" s="2"/>
    </row>
    <row r="71" spans="1:22" x14ac:dyDescent="0.35">
      <c r="A71" s="2"/>
      <c r="B71" s="2"/>
      <c r="C71" s="2"/>
      <c r="D71" s="3"/>
      <c r="E71" s="2"/>
      <c r="F71" s="2"/>
      <c r="G71" s="2"/>
      <c r="H71" s="2"/>
      <c r="I71" s="2"/>
      <c r="J71" s="2"/>
      <c r="K71" s="2"/>
      <c r="L71" s="2"/>
      <c r="M71" s="82" t="s">
        <v>129</v>
      </c>
      <c r="N71" s="143">
        <v>250</v>
      </c>
      <c r="O71" s="2"/>
      <c r="P71" s="2"/>
      <c r="Q71" s="2"/>
      <c r="R71" s="2"/>
      <c r="S71" s="2"/>
      <c r="T71" s="2"/>
      <c r="U71" s="2"/>
      <c r="V71" s="2"/>
    </row>
    <row r="72" spans="1:22" x14ac:dyDescent="0.35">
      <c r="A72" s="2"/>
      <c r="B72" s="2"/>
      <c r="C72" s="2"/>
      <c r="D72" s="3"/>
      <c r="E72" s="2"/>
      <c r="F72" s="2"/>
      <c r="G72" s="2"/>
      <c r="H72" s="2"/>
      <c r="I72" s="2"/>
      <c r="J72" s="2"/>
      <c r="K72" s="2"/>
      <c r="L72" s="2"/>
      <c r="M72" s="82" t="s">
        <v>130</v>
      </c>
      <c r="N72" s="143">
        <v>200</v>
      </c>
      <c r="O72" s="2"/>
      <c r="P72" s="2"/>
      <c r="Q72" s="2"/>
      <c r="R72" s="2"/>
      <c r="S72" s="2"/>
      <c r="T72" s="2"/>
      <c r="U72" s="2"/>
      <c r="V72" s="2"/>
    </row>
    <row r="73" spans="1:22" x14ac:dyDescent="0.35">
      <c r="A73" s="2"/>
      <c r="B73" s="2"/>
      <c r="C73" s="2"/>
      <c r="D73" s="3"/>
      <c r="E73" s="2"/>
      <c r="F73" s="2"/>
      <c r="G73" s="2"/>
      <c r="H73" s="2"/>
      <c r="I73" s="2"/>
      <c r="J73" s="2"/>
      <c r="K73" s="2"/>
      <c r="L73" s="2"/>
      <c r="M73" s="82" t="s">
        <v>131</v>
      </c>
      <c r="N73" s="143">
        <v>200</v>
      </c>
      <c r="O73" s="2"/>
      <c r="P73" s="2"/>
      <c r="Q73" s="2"/>
      <c r="R73" s="2"/>
      <c r="S73" s="2"/>
      <c r="T73" s="2"/>
      <c r="U73" s="2"/>
      <c r="V73" s="2"/>
    </row>
    <row r="74" spans="1:22" x14ac:dyDescent="0.35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82" t="s">
        <v>132</v>
      </c>
      <c r="N74" s="143">
        <v>40</v>
      </c>
      <c r="O74" s="2"/>
      <c r="P74" s="2"/>
      <c r="Q74" s="2"/>
      <c r="R74" s="2"/>
      <c r="S74" s="2"/>
      <c r="T74" s="2"/>
      <c r="U74" s="2"/>
      <c r="V74" s="2"/>
    </row>
    <row r="75" spans="1:22" x14ac:dyDescent="0.35">
      <c r="A75" s="2"/>
      <c r="B75" s="2"/>
      <c r="C75" s="2"/>
      <c r="D75" s="3"/>
      <c r="E75" s="2"/>
      <c r="F75" s="2"/>
      <c r="G75" s="2"/>
      <c r="H75" s="2"/>
      <c r="I75" s="2"/>
      <c r="J75" s="2"/>
      <c r="K75" s="2"/>
      <c r="L75" s="2"/>
      <c r="M75" s="82" t="s">
        <v>133</v>
      </c>
      <c r="N75" s="143">
        <v>0</v>
      </c>
      <c r="O75" s="2"/>
      <c r="P75" s="2"/>
      <c r="Q75" s="2"/>
      <c r="R75" s="2"/>
      <c r="S75" s="2"/>
      <c r="T75" s="2"/>
      <c r="U75" s="2"/>
      <c r="V75" s="2"/>
    </row>
    <row r="76" spans="1:22" x14ac:dyDescent="0.35">
      <c r="A76" s="2"/>
      <c r="B76" s="2"/>
      <c r="C76" s="2"/>
      <c r="D76" s="3"/>
      <c r="E76" s="2"/>
      <c r="F76" s="2"/>
      <c r="G76" s="2"/>
      <c r="H76" s="2"/>
      <c r="I76" s="2"/>
      <c r="J76" s="2"/>
      <c r="K76" s="2"/>
      <c r="L76" s="2"/>
      <c r="M76" s="82" t="s">
        <v>134</v>
      </c>
      <c r="N76" s="143">
        <v>0</v>
      </c>
      <c r="O76" s="2"/>
      <c r="P76" s="2"/>
      <c r="Q76" s="2"/>
      <c r="R76" s="2"/>
      <c r="S76" s="2"/>
      <c r="T76" s="2"/>
      <c r="U76" s="2"/>
      <c r="V76" s="2"/>
    </row>
    <row r="77" spans="1:22" x14ac:dyDescent="0.35">
      <c r="A77" s="2"/>
      <c r="B77" s="2"/>
      <c r="C77" s="2"/>
      <c r="D77" s="3"/>
      <c r="E77" s="2"/>
      <c r="F77" s="2"/>
      <c r="G77" s="2"/>
      <c r="H77" s="2"/>
      <c r="I77" s="2"/>
      <c r="J77" s="2"/>
      <c r="K77" s="2"/>
      <c r="L77" s="2"/>
      <c r="M77" s="82" t="s">
        <v>135</v>
      </c>
      <c r="N77" s="143">
        <v>0</v>
      </c>
      <c r="O77" s="2"/>
      <c r="P77" s="2"/>
      <c r="Q77" s="2"/>
      <c r="R77" s="2"/>
      <c r="S77" s="2"/>
      <c r="T77" s="2"/>
      <c r="U77" s="2"/>
      <c r="V77" s="2"/>
    </row>
    <row r="78" spans="1:22" x14ac:dyDescent="0.35">
      <c r="A78" s="2"/>
      <c r="B78" s="2"/>
      <c r="C78" s="2"/>
      <c r="D78" s="3"/>
      <c r="E78" s="2"/>
      <c r="F78" s="2"/>
      <c r="G78" s="2"/>
      <c r="H78" s="2"/>
      <c r="I78" s="2"/>
      <c r="J78" s="2"/>
      <c r="K78" s="2"/>
      <c r="L78" s="2"/>
      <c r="M78" s="82" t="s">
        <v>136</v>
      </c>
      <c r="N78" s="143">
        <v>0</v>
      </c>
      <c r="O78" s="2"/>
      <c r="P78" s="2"/>
      <c r="Q78" s="2"/>
      <c r="R78" s="2"/>
      <c r="S78" s="2"/>
      <c r="T78" s="2"/>
      <c r="U78" s="2"/>
      <c r="V78" s="2"/>
    </row>
    <row r="79" spans="1:22" x14ac:dyDescent="0.35">
      <c r="A79" s="2"/>
      <c r="B79" s="2"/>
      <c r="C79" s="2"/>
      <c r="D79" s="3"/>
      <c r="E79" s="2"/>
      <c r="F79" s="2"/>
      <c r="G79" s="2"/>
      <c r="H79" s="2"/>
      <c r="I79" s="2"/>
      <c r="J79" s="2"/>
      <c r="K79" s="2"/>
      <c r="L79" s="2"/>
      <c r="M79" s="82" t="s">
        <v>137</v>
      </c>
      <c r="N79" s="143">
        <v>437</v>
      </c>
      <c r="O79" s="2"/>
      <c r="P79" s="2"/>
      <c r="Q79" s="2"/>
      <c r="R79" s="2"/>
      <c r="S79" s="2"/>
      <c r="T79" s="2"/>
      <c r="U79" s="2"/>
      <c r="V79" s="2"/>
    </row>
    <row r="80" spans="1:22" x14ac:dyDescent="0.35">
      <c r="A80" s="2"/>
      <c r="B80" s="2"/>
      <c r="C80" s="2"/>
      <c r="D80" s="3"/>
      <c r="E80" s="2"/>
      <c r="F80" s="2"/>
      <c r="G80" s="2"/>
      <c r="H80" s="2"/>
      <c r="I80" s="2"/>
      <c r="J80" s="2"/>
      <c r="K80" s="2"/>
      <c r="L80" s="2"/>
      <c r="M80" s="82" t="s">
        <v>138</v>
      </c>
      <c r="N80" s="143">
        <v>308</v>
      </c>
      <c r="O80" s="2"/>
      <c r="P80" s="2"/>
      <c r="Q80" s="2"/>
      <c r="R80" s="2"/>
      <c r="S80" s="2"/>
      <c r="T80" s="2"/>
      <c r="U80" s="2"/>
      <c r="V80" s="2"/>
    </row>
    <row r="81" spans="1:22" x14ac:dyDescent="0.35">
      <c r="A81" s="2"/>
      <c r="B81" s="2"/>
      <c r="C81" s="2"/>
      <c r="D81" s="3"/>
      <c r="E81" s="2"/>
      <c r="F81" s="2"/>
      <c r="G81" s="2"/>
      <c r="H81" s="2"/>
      <c r="I81" s="2"/>
      <c r="J81" s="2"/>
      <c r="K81" s="2"/>
      <c r="L81" s="2"/>
      <c r="M81" s="82" t="s">
        <v>139</v>
      </c>
      <c r="N81" s="143">
        <v>0</v>
      </c>
      <c r="O81" s="2"/>
      <c r="P81" s="2"/>
      <c r="Q81" s="2"/>
      <c r="R81" s="2"/>
      <c r="S81" s="2"/>
      <c r="T81" s="2"/>
      <c r="U81" s="2"/>
      <c r="V81" s="2"/>
    </row>
    <row r="82" spans="1:22" x14ac:dyDescent="0.35">
      <c r="A82" s="2"/>
      <c r="B82" s="2"/>
      <c r="C82" s="2"/>
      <c r="D82" s="3"/>
      <c r="E82" s="2"/>
      <c r="F82" s="2"/>
      <c r="G82" s="2"/>
      <c r="H82" s="2"/>
      <c r="I82" s="2"/>
      <c r="J82" s="2"/>
      <c r="K82" s="2"/>
      <c r="L82" s="2"/>
      <c r="M82" s="82" t="s">
        <v>140</v>
      </c>
      <c r="N82" s="143">
        <v>0</v>
      </c>
      <c r="O82" s="2"/>
      <c r="P82" s="2"/>
      <c r="Q82" s="2"/>
      <c r="R82" s="2"/>
      <c r="S82" s="2"/>
      <c r="T82" s="2"/>
      <c r="U82" s="2"/>
      <c r="V82" s="2"/>
    </row>
    <row r="83" spans="1:22" x14ac:dyDescent="0.35">
      <c r="A83" s="2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82" t="s">
        <v>141</v>
      </c>
      <c r="N83" s="143">
        <v>932</v>
      </c>
      <c r="O83" s="2"/>
      <c r="P83" s="2"/>
      <c r="Q83" s="2"/>
      <c r="R83" s="2"/>
      <c r="S83" s="2"/>
      <c r="T83" s="2"/>
      <c r="U83" s="2"/>
      <c r="V83" s="2"/>
    </row>
    <row r="84" spans="1:22" x14ac:dyDescent="0.35">
      <c r="A84" s="2"/>
      <c r="B84" s="2"/>
      <c r="C84" s="2"/>
      <c r="D84" s="3"/>
      <c r="E84" s="2"/>
      <c r="F84" s="2"/>
      <c r="G84" s="2"/>
      <c r="H84" s="2"/>
      <c r="I84" s="2"/>
      <c r="J84" s="2"/>
      <c r="K84" s="2"/>
      <c r="L84" s="2"/>
      <c r="M84" s="82" t="s">
        <v>142</v>
      </c>
      <c r="N84" s="143">
        <v>0</v>
      </c>
      <c r="O84" s="2"/>
      <c r="P84" s="2"/>
      <c r="Q84" s="2"/>
      <c r="R84" s="2"/>
      <c r="S84" s="2"/>
      <c r="T84" s="2"/>
      <c r="U84" s="2"/>
      <c r="V84" s="2"/>
    </row>
    <row r="85" spans="1:22" x14ac:dyDescent="0.35">
      <c r="A85" s="2"/>
      <c r="B85" s="2"/>
      <c r="C85" s="2"/>
      <c r="D85" s="3"/>
      <c r="E85" s="2"/>
      <c r="F85" s="2"/>
      <c r="G85" s="2"/>
      <c r="H85" s="2"/>
      <c r="I85" s="2"/>
      <c r="J85" s="2"/>
      <c r="K85" s="2"/>
      <c r="L85" s="2"/>
      <c r="M85" s="82" t="s">
        <v>143</v>
      </c>
      <c r="N85" s="143">
        <v>643</v>
      </c>
      <c r="O85" s="2"/>
      <c r="P85" s="2"/>
      <c r="Q85" s="2"/>
      <c r="R85" s="2"/>
      <c r="S85" s="2"/>
      <c r="T85" s="2"/>
      <c r="U85" s="2"/>
      <c r="V85" s="2"/>
    </row>
    <row r="86" spans="1:22" x14ac:dyDescent="0.35">
      <c r="A86" s="2"/>
      <c r="B86" s="2"/>
      <c r="C86" s="2"/>
      <c r="D86" s="3"/>
      <c r="E86" s="2"/>
      <c r="F86" s="2"/>
      <c r="G86" s="2"/>
      <c r="H86" s="2"/>
      <c r="I86" s="2"/>
      <c r="J86" s="2"/>
      <c r="K86" s="2"/>
      <c r="L86" s="2"/>
      <c r="M86" s="82" t="s">
        <v>144</v>
      </c>
      <c r="N86" s="143">
        <v>1014</v>
      </c>
      <c r="O86" s="2"/>
      <c r="P86" s="2"/>
      <c r="Q86" s="2"/>
      <c r="R86" s="2"/>
      <c r="S86" s="2"/>
      <c r="T86" s="2"/>
      <c r="U86" s="2"/>
      <c r="V86" s="2"/>
    </row>
    <row r="87" spans="1:22" x14ac:dyDescent="0.35">
      <c r="A87" s="2"/>
      <c r="B87" s="2"/>
      <c r="C87" s="2"/>
      <c r="D87" s="3"/>
      <c r="E87" s="2"/>
      <c r="F87" s="2"/>
      <c r="G87" s="2"/>
      <c r="H87" s="2"/>
      <c r="I87" s="2"/>
      <c r="J87" s="2"/>
      <c r="K87" s="2"/>
      <c r="L87" s="2"/>
      <c r="M87" s="82" t="s">
        <v>145</v>
      </c>
      <c r="N87" s="143">
        <v>101</v>
      </c>
      <c r="O87" s="2"/>
      <c r="P87" s="2"/>
      <c r="Q87" s="2"/>
      <c r="R87" s="2"/>
      <c r="S87" s="2"/>
      <c r="T87" s="2"/>
      <c r="U87" s="2"/>
      <c r="V87" s="2"/>
    </row>
    <row r="88" spans="1:22" x14ac:dyDescent="0.35">
      <c r="A88" s="2"/>
      <c r="B88" s="2"/>
      <c r="C88" s="2"/>
      <c r="D88" s="3"/>
      <c r="E88" s="2"/>
      <c r="F88" s="2"/>
      <c r="G88" s="2"/>
      <c r="H88" s="2"/>
      <c r="I88" s="2"/>
      <c r="J88" s="2"/>
      <c r="K88" s="2"/>
      <c r="L88" s="2"/>
      <c r="M88" s="82" t="s">
        <v>146</v>
      </c>
      <c r="N88" s="143">
        <v>80</v>
      </c>
      <c r="O88" s="2"/>
      <c r="P88" s="2"/>
      <c r="Q88" s="2"/>
      <c r="R88" s="2"/>
      <c r="S88" s="2"/>
      <c r="T88" s="2"/>
      <c r="U88" s="2"/>
      <c r="V88" s="2"/>
    </row>
    <row r="89" spans="1:22" x14ac:dyDescent="0.35">
      <c r="A89" s="2"/>
      <c r="B89" s="2"/>
      <c r="C89" s="2"/>
      <c r="D89" s="3"/>
      <c r="E89" s="2"/>
      <c r="F89" s="2"/>
      <c r="G89" s="2"/>
      <c r="H89" s="2"/>
      <c r="I89" s="2"/>
      <c r="J89" s="2"/>
      <c r="K89" s="2"/>
      <c r="L89" s="2"/>
      <c r="M89" s="82" t="s">
        <v>147</v>
      </c>
      <c r="N89" s="143">
        <v>300</v>
      </c>
      <c r="O89" s="2"/>
      <c r="P89" s="2"/>
      <c r="Q89" s="2"/>
      <c r="R89" s="2"/>
      <c r="S89" s="2"/>
      <c r="T89" s="2"/>
      <c r="U89" s="2"/>
      <c r="V89" s="2"/>
    </row>
    <row r="90" spans="1:22" x14ac:dyDescent="0.35">
      <c r="A90" s="2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  <c r="M90" s="82" t="s">
        <v>148</v>
      </c>
      <c r="N90" s="143">
        <v>735</v>
      </c>
      <c r="O90" s="2"/>
      <c r="P90" s="2"/>
      <c r="Q90" s="2"/>
      <c r="R90" s="2"/>
      <c r="S90" s="2"/>
      <c r="T90" s="2"/>
      <c r="U90" s="2"/>
      <c r="V90" s="2"/>
    </row>
    <row r="91" spans="1:22" x14ac:dyDescent="0.35">
      <c r="A91" s="2"/>
      <c r="B91" s="2"/>
      <c r="C91" s="2"/>
      <c r="D91" s="3"/>
      <c r="E91" s="2"/>
      <c r="F91" s="2"/>
      <c r="G91" s="2"/>
      <c r="H91" s="2"/>
      <c r="I91" s="2"/>
      <c r="J91" s="2"/>
      <c r="K91" s="2"/>
      <c r="L91" s="2"/>
      <c r="M91" s="82" t="s">
        <v>149</v>
      </c>
      <c r="N91" s="143">
        <v>103</v>
      </c>
      <c r="O91" s="2"/>
      <c r="P91" s="2"/>
      <c r="Q91" s="2"/>
      <c r="R91" s="2"/>
      <c r="S91" s="2"/>
      <c r="T91" s="2"/>
      <c r="U91" s="2"/>
      <c r="V91" s="2"/>
    </row>
    <row r="92" spans="1:22" x14ac:dyDescent="0.35">
      <c r="A92" s="2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82" t="s">
        <v>150</v>
      </c>
      <c r="N92" s="143">
        <v>103</v>
      </c>
      <c r="O92" s="2"/>
      <c r="P92" s="2"/>
      <c r="Q92" s="2"/>
      <c r="R92" s="2"/>
      <c r="S92" s="2"/>
      <c r="T92" s="2"/>
      <c r="U92" s="2"/>
      <c r="V92" s="2"/>
    </row>
    <row r="93" spans="1:22" x14ac:dyDescent="0.35">
      <c r="A93" s="2"/>
      <c r="B93" s="2"/>
      <c r="C93" s="2"/>
      <c r="D93" s="3"/>
      <c r="E93" s="2"/>
      <c r="F93" s="2"/>
      <c r="G93" s="2"/>
      <c r="H93" s="2"/>
      <c r="I93" s="2"/>
      <c r="J93" s="2"/>
      <c r="K93" s="2"/>
      <c r="L93" s="2"/>
      <c r="M93" s="82" t="s">
        <v>151</v>
      </c>
      <c r="N93" s="143">
        <v>220</v>
      </c>
      <c r="O93" s="2"/>
      <c r="P93" s="2"/>
      <c r="Q93" s="2"/>
      <c r="R93" s="2"/>
      <c r="S93" s="2"/>
      <c r="T93" s="2"/>
      <c r="U93" s="2"/>
      <c r="V93" s="2"/>
    </row>
    <row r="94" spans="1:22" x14ac:dyDescent="0.35">
      <c r="A94" s="2"/>
      <c r="B94" s="2"/>
      <c r="C94" s="2"/>
      <c r="D94" s="3"/>
      <c r="E94" s="2"/>
      <c r="F94" s="2"/>
      <c r="G94" s="2"/>
      <c r="H94" s="2"/>
      <c r="I94" s="2"/>
      <c r="J94" s="2"/>
      <c r="K94" s="2"/>
      <c r="L94" s="2"/>
      <c r="M94" s="82" t="s">
        <v>152</v>
      </c>
      <c r="N94" s="143">
        <v>25</v>
      </c>
      <c r="O94" s="2"/>
      <c r="P94" s="2"/>
      <c r="Q94" s="2"/>
      <c r="R94" s="2"/>
      <c r="S94" s="2"/>
      <c r="T94" s="2"/>
      <c r="U94" s="2"/>
      <c r="V94" s="2"/>
    </row>
    <row r="95" spans="1:22" x14ac:dyDescent="0.35">
      <c r="A95" s="2"/>
      <c r="B95" s="2"/>
      <c r="C95" s="2"/>
      <c r="D95" s="3"/>
      <c r="E95" s="2"/>
      <c r="F95" s="2"/>
      <c r="G95" s="2"/>
      <c r="H95" s="2"/>
      <c r="I95" s="2"/>
      <c r="J95" s="2"/>
      <c r="K95" s="2"/>
      <c r="L95" s="2"/>
      <c r="M95" s="82" t="s">
        <v>153</v>
      </c>
      <c r="N95" s="143">
        <v>0</v>
      </c>
      <c r="O95" s="2"/>
      <c r="P95" s="2"/>
      <c r="Q95" s="2"/>
      <c r="R95" s="2"/>
      <c r="S95" s="2"/>
      <c r="T95" s="2"/>
      <c r="U95" s="2"/>
      <c r="V95" s="2"/>
    </row>
    <row r="96" spans="1:22" x14ac:dyDescent="0.35">
      <c r="A96" s="2"/>
      <c r="B96" s="2"/>
      <c r="C96" s="2"/>
      <c r="D96" s="3"/>
      <c r="E96" s="2"/>
      <c r="F96" s="2"/>
      <c r="G96" s="2"/>
      <c r="H96" s="2"/>
      <c r="I96" s="2"/>
      <c r="J96" s="2"/>
      <c r="K96" s="2"/>
      <c r="L96" s="2"/>
      <c r="M96" s="82" t="s">
        <v>154</v>
      </c>
      <c r="N96" s="143">
        <v>0</v>
      </c>
      <c r="O96" s="2"/>
      <c r="P96" s="2"/>
      <c r="Q96" s="2"/>
      <c r="R96" s="2"/>
      <c r="S96" s="2"/>
      <c r="T96" s="2"/>
      <c r="U96" s="2"/>
      <c r="V96" s="2"/>
    </row>
    <row r="97" spans="1:22" x14ac:dyDescent="0.35">
      <c r="A97" s="2"/>
      <c r="B97" s="2"/>
      <c r="C97" s="2"/>
      <c r="D97" s="3"/>
      <c r="E97" s="2"/>
      <c r="F97" s="2"/>
      <c r="G97" s="2"/>
      <c r="H97" s="2"/>
      <c r="I97" s="2"/>
      <c r="J97" s="2"/>
      <c r="K97" s="2"/>
      <c r="L97" s="2"/>
      <c r="M97" s="82" t="s">
        <v>155</v>
      </c>
      <c r="N97" s="143">
        <v>779</v>
      </c>
      <c r="O97" s="2"/>
      <c r="P97" s="2"/>
      <c r="Q97" s="2"/>
      <c r="R97" s="2"/>
      <c r="S97" s="2"/>
      <c r="T97" s="2"/>
      <c r="U97" s="2"/>
      <c r="V97" s="2"/>
    </row>
    <row r="98" spans="1:22" x14ac:dyDescent="0.35">
      <c r="A98" s="2"/>
      <c r="B98" s="2"/>
      <c r="C98" s="2"/>
      <c r="D98" s="3"/>
      <c r="E98" s="2"/>
      <c r="F98" s="2"/>
      <c r="G98" s="2"/>
      <c r="H98" s="2"/>
      <c r="I98" s="2"/>
      <c r="J98" s="2"/>
      <c r="K98" s="2"/>
      <c r="L98" s="2"/>
      <c r="M98" s="82" t="s">
        <v>156</v>
      </c>
      <c r="N98" s="143">
        <v>0</v>
      </c>
      <c r="O98" s="2"/>
      <c r="P98" s="2"/>
      <c r="Q98" s="2"/>
      <c r="R98" s="2"/>
      <c r="S98" s="2"/>
      <c r="T98" s="2"/>
      <c r="U98" s="2"/>
      <c r="V98" s="2"/>
    </row>
    <row r="99" spans="1:22" x14ac:dyDescent="0.35">
      <c r="A99" s="2"/>
      <c r="B99" s="2"/>
      <c r="C99" s="2"/>
      <c r="D99" s="3"/>
      <c r="E99" s="2"/>
      <c r="F99" s="2"/>
      <c r="G99" s="2"/>
      <c r="H99" s="2"/>
      <c r="I99" s="2"/>
      <c r="J99" s="2"/>
      <c r="K99" s="2"/>
      <c r="L99" s="2"/>
      <c r="M99" s="82" t="s">
        <v>157</v>
      </c>
      <c r="N99" s="143">
        <v>0</v>
      </c>
      <c r="O99" s="2"/>
      <c r="P99" s="2"/>
      <c r="Q99" s="2"/>
      <c r="R99" s="2"/>
      <c r="S99" s="2"/>
      <c r="T99" s="2"/>
      <c r="U99" s="2"/>
      <c r="V99" s="2"/>
    </row>
    <row r="100" spans="1:22" x14ac:dyDescent="0.35">
      <c r="A100" s="2"/>
      <c r="B100" s="2"/>
      <c r="C100" s="2"/>
      <c r="D100" s="3"/>
      <c r="E100" s="2"/>
      <c r="F100" s="2"/>
      <c r="G100" s="2"/>
      <c r="H100" s="2"/>
      <c r="I100" s="2"/>
      <c r="J100" s="2"/>
      <c r="K100" s="2"/>
      <c r="L100" s="2"/>
      <c r="M100" s="82" t="s">
        <v>158</v>
      </c>
      <c r="N100" s="143">
        <v>634</v>
      </c>
      <c r="O100" s="2"/>
      <c r="P100" s="2"/>
      <c r="Q100" s="2"/>
      <c r="R100" s="2"/>
      <c r="S100" s="2"/>
      <c r="T100" s="2"/>
      <c r="U100" s="2"/>
      <c r="V100" s="2"/>
    </row>
    <row r="101" spans="1:22" x14ac:dyDescent="0.35">
      <c r="A101" s="2"/>
      <c r="B101" s="2"/>
      <c r="C101" s="2"/>
      <c r="D101" s="3"/>
      <c r="E101" s="2"/>
      <c r="F101" s="2"/>
      <c r="G101" s="2"/>
      <c r="H101" s="2"/>
      <c r="I101" s="2"/>
      <c r="J101" s="2"/>
      <c r="K101" s="2"/>
      <c r="L101" s="2"/>
      <c r="M101" s="82" t="s">
        <v>159</v>
      </c>
      <c r="N101" s="143">
        <v>157</v>
      </c>
      <c r="O101" s="2"/>
      <c r="P101" s="2"/>
      <c r="Q101" s="2"/>
      <c r="R101" s="2"/>
      <c r="S101" s="2"/>
      <c r="T101" s="2"/>
      <c r="U101" s="2"/>
      <c r="V101" s="2"/>
    </row>
    <row r="102" spans="1:22" x14ac:dyDescent="0.35">
      <c r="A102" s="2"/>
      <c r="B102" s="2"/>
      <c r="C102" s="2"/>
      <c r="D102" s="3"/>
      <c r="E102" s="2"/>
      <c r="F102" s="2"/>
      <c r="G102" s="2"/>
      <c r="H102" s="2"/>
      <c r="I102" s="2"/>
      <c r="J102" s="2"/>
      <c r="K102" s="2"/>
      <c r="L102" s="2"/>
      <c r="M102" s="82" t="s">
        <v>160</v>
      </c>
      <c r="N102" s="143">
        <v>259</v>
      </c>
      <c r="O102" s="2"/>
      <c r="P102" s="2"/>
      <c r="Q102" s="2"/>
      <c r="R102" s="2"/>
      <c r="S102" s="2"/>
      <c r="T102" s="2"/>
      <c r="U102" s="2"/>
      <c r="V102" s="2"/>
    </row>
    <row r="103" spans="1:22" x14ac:dyDescent="0.35">
      <c r="A103" s="2"/>
      <c r="B103" s="2"/>
      <c r="C103" s="2"/>
      <c r="D103" s="3"/>
      <c r="E103" s="2"/>
      <c r="F103" s="2"/>
      <c r="G103" s="2"/>
      <c r="H103" s="2"/>
      <c r="I103" s="2"/>
      <c r="J103" s="2"/>
      <c r="K103" s="2"/>
      <c r="L103" s="2"/>
      <c r="M103" s="82" t="s">
        <v>161</v>
      </c>
      <c r="N103" s="143">
        <v>0</v>
      </c>
      <c r="O103" s="2"/>
      <c r="P103" s="2"/>
      <c r="Q103" s="2"/>
      <c r="R103" s="2"/>
      <c r="S103" s="2"/>
      <c r="T103" s="2"/>
      <c r="U103" s="2"/>
      <c r="V103" s="2"/>
    </row>
    <row r="104" spans="1:22" x14ac:dyDescent="0.35">
      <c r="A104" s="2"/>
      <c r="B104" s="2"/>
      <c r="C104" s="2"/>
      <c r="D104" s="3"/>
      <c r="E104" s="2"/>
      <c r="F104" s="2"/>
      <c r="G104" s="2"/>
      <c r="H104" s="2"/>
      <c r="I104" s="2"/>
      <c r="J104" s="2"/>
      <c r="K104" s="2"/>
      <c r="L104" s="2"/>
      <c r="M104" s="82" t="s">
        <v>162</v>
      </c>
      <c r="N104" s="143">
        <v>0</v>
      </c>
      <c r="O104" s="2"/>
      <c r="P104" s="2"/>
      <c r="Q104" s="2"/>
      <c r="R104" s="2"/>
      <c r="S104" s="2"/>
      <c r="T104" s="2"/>
      <c r="U104" s="2"/>
      <c r="V104" s="2"/>
    </row>
    <row r="105" spans="1:22" x14ac:dyDescent="0.35">
      <c r="A105" s="2"/>
      <c r="B105" s="2"/>
      <c r="C105" s="2"/>
      <c r="D105" s="3"/>
      <c r="E105" s="2"/>
      <c r="F105" s="2"/>
      <c r="G105" s="2"/>
      <c r="H105" s="2"/>
      <c r="I105" s="2"/>
      <c r="J105" s="2"/>
      <c r="K105" s="2"/>
      <c r="L105" s="2"/>
      <c r="M105" s="82" t="s">
        <v>163</v>
      </c>
      <c r="N105" s="143">
        <v>780</v>
      </c>
      <c r="O105" s="2"/>
      <c r="P105" s="2"/>
      <c r="Q105" s="2"/>
      <c r="R105" s="2"/>
      <c r="S105" s="2"/>
      <c r="T105" s="2"/>
      <c r="U105" s="2"/>
      <c r="V105" s="2"/>
    </row>
    <row r="106" spans="1:22" x14ac:dyDescent="0.35">
      <c r="A106" s="2"/>
      <c r="B106" s="2"/>
      <c r="C106" s="2"/>
      <c r="D106" s="3"/>
      <c r="E106" s="2"/>
      <c r="F106" s="2"/>
      <c r="G106" s="2"/>
      <c r="H106" s="2"/>
      <c r="I106" s="2"/>
      <c r="J106" s="2"/>
      <c r="K106" s="2"/>
      <c r="L106" s="2"/>
      <c r="M106" s="82" t="s">
        <v>164</v>
      </c>
      <c r="N106" s="143">
        <v>0</v>
      </c>
      <c r="O106" s="2"/>
      <c r="P106" s="2"/>
      <c r="Q106" s="2"/>
      <c r="R106" s="2"/>
      <c r="S106" s="2"/>
      <c r="T106" s="2"/>
      <c r="U106" s="2"/>
      <c r="V106" s="2"/>
    </row>
    <row r="107" spans="1:22" x14ac:dyDescent="0.35">
      <c r="A107" s="2"/>
      <c r="B107" s="2"/>
      <c r="C107" s="2"/>
      <c r="D107" s="3"/>
      <c r="E107" s="2"/>
      <c r="F107" s="2"/>
      <c r="G107" s="2"/>
      <c r="H107" s="2"/>
      <c r="I107" s="2"/>
      <c r="J107" s="2"/>
      <c r="K107" s="2"/>
      <c r="L107" s="2"/>
      <c r="M107" s="82" t="s">
        <v>165</v>
      </c>
      <c r="N107" s="143">
        <v>0</v>
      </c>
      <c r="O107" s="2"/>
      <c r="P107" s="2"/>
      <c r="Q107" s="2"/>
      <c r="R107" s="2"/>
      <c r="S107" s="2"/>
      <c r="T107" s="2"/>
      <c r="U107" s="2"/>
      <c r="V107" s="2"/>
    </row>
    <row r="108" spans="1:22" x14ac:dyDescent="0.35">
      <c r="A108" s="2"/>
      <c r="B108" s="2"/>
      <c r="C108" s="2"/>
      <c r="D108" s="3"/>
      <c r="E108" s="2"/>
      <c r="F108" s="2"/>
      <c r="G108" s="2"/>
      <c r="H108" s="2"/>
      <c r="I108" s="2"/>
      <c r="J108" s="2"/>
      <c r="K108" s="2"/>
      <c r="L108" s="2"/>
      <c r="M108" s="82" t="s">
        <v>166</v>
      </c>
      <c r="N108" s="143">
        <v>0</v>
      </c>
      <c r="O108" s="2"/>
      <c r="P108" s="2"/>
      <c r="Q108" s="2"/>
      <c r="R108" s="2"/>
      <c r="S108" s="2"/>
      <c r="T108" s="2"/>
      <c r="U108" s="2"/>
      <c r="V108" s="2"/>
    </row>
    <row r="109" spans="1:22" x14ac:dyDescent="0.35">
      <c r="A109" s="2"/>
      <c r="B109" s="2"/>
      <c r="C109" s="2"/>
      <c r="D109" s="3"/>
      <c r="E109" s="2"/>
      <c r="F109" s="2"/>
      <c r="G109" s="2"/>
      <c r="H109" s="2"/>
      <c r="I109" s="2"/>
      <c r="J109" s="2"/>
      <c r="K109" s="2"/>
      <c r="L109" s="2"/>
      <c r="M109" s="82" t="s">
        <v>167</v>
      </c>
      <c r="N109" s="143">
        <v>0</v>
      </c>
      <c r="O109" s="2"/>
      <c r="P109" s="2"/>
      <c r="Q109" s="2"/>
      <c r="R109" s="2"/>
      <c r="S109" s="2"/>
      <c r="T109" s="2"/>
      <c r="U109" s="2"/>
      <c r="V109" s="2"/>
    </row>
    <row r="110" spans="1:22" x14ac:dyDescent="0.35">
      <c r="A110" s="2"/>
      <c r="B110" s="2"/>
      <c r="C110" s="2"/>
      <c r="D110" s="3"/>
      <c r="E110" s="2"/>
      <c r="F110" s="2"/>
      <c r="G110" s="2"/>
      <c r="H110" s="2"/>
      <c r="I110" s="2"/>
      <c r="J110" s="2"/>
      <c r="K110" s="2"/>
      <c r="L110" s="2"/>
      <c r="M110" s="82" t="s">
        <v>168</v>
      </c>
      <c r="N110" s="143">
        <v>656</v>
      </c>
      <c r="O110" s="2"/>
      <c r="P110" s="2"/>
      <c r="Q110" s="2"/>
      <c r="R110" s="2"/>
      <c r="S110" s="2"/>
      <c r="T110" s="2"/>
      <c r="U110" s="2"/>
      <c r="V110" s="2"/>
    </row>
    <row r="111" spans="1:22" x14ac:dyDescent="0.35">
      <c r="A111" s="2"/>
      <c r="B111" s="2"/>
      <c r="C111" s="2"/>
      <c r="D111" s="3"/>
      <c r="E111" s="2"/>
      <c r="F111" s="2"/>
      <c r="G111" s="2"/>
      <c r="H111" s="2"/>
      <c r="I111" s="2"/>
      <c r="J111" s="2"/>
      <c r="K111" s="2"/>
      <c r="L111" s="2"/>
      <c r="M111" s="82" t="s">
        <v>169</v>
      </c>
      <c r="N111" s="143">
        <v>550</v>
      </c>
      <c r="O111" s="2"/>
      <c r="P111" s="2"/>
      <c r="Q111" s="2"/>
      <c r="R111" s="2"/>
      <c r="S111" s="2"/>
      <c r="T111" s="2"/>
      <c r="U111" s="2"/>
      <c r="V111" s="2"/>
    </row>
    <row r="112" spans="1:22" x14ac:dyDescent="0.35">
      <c r="A112" s="2"/>
      <c r="B112" s="2"/>
      <c r="C112" s="2"/>
      <c r="D112" s="3"/>
      <c r="E112" s="2"/>
      <c r="F112" s="2"/>
      <c r="G112" s="2"/>
      <c r="H112" s="2"/>
      <c r="I112" s="2"/>
      <c r="J112" s="2"/>
      <c r="K112" s="2"/>
      <c r="L112" s="2"/>
      <c r="M112" s="82" t="s">
        <v>170</v>
      </c>
      <c r="N112" s="143">
        <v>821</v>
      </c>
      <c r="O112" s="2"/>
      <c r="P112" s="2"/>
      <c r="Q112" s="2"/>
      <c r="R112" s="2"/>
      <c r="S112" s="2"/>
      <c r="T112" s="2"/>
      <c r="U112" s="2"/>
      <c r="V112" s="2"/>
    </row>
    <row r="113" spans="1:22" x14ac:dyDescent="0.35">
      <c r="A113" s="2"/>
      <c r="B113" s="2"/>
      <c r="C113" s="2"/>
      <c r="D113" s="3"/>
      <c r="E113" s="2"/>
      <c r="F113" s="2"/>
      <c r="G113" s="2"/>
      <c r="H113" s="2"/>
      <c r="I113" s="2"/>
      <c r="J113" s="2"/>
      <c r="K113" s="2"/>
      <c r="L113" s="2"/>
      <c r="M113" s="82" t="s">
        <v>171</v>
      </c>
      <c r="N113" s="143">
        <v>246</v>
      </c>
      <c r="O113" s="2"/>
      <c r="P113" s="2"/>
      <c r="Q113" s="2"/>
      <c r="R113" s="2"/>
      <c r="S113" s="2"/>
      <c r="T113" s="2"/>
      <c r="U113" s="2"/>
      <c r="V113" s="2"/>
    </row>
    <row r="114" spans="1:22" x14ac:dyDescent="0.35">
      <c r="A114" s="2"/>
      <c r="B114" s="2"/>
      <c r="C114" s="2"/>
      <c r="D114" s="3"/>
      <c r="E114" s="2"/>
      <c r="F114" s="2"/>
      <c r="G114" s="2"/>
      <c r="H114" s="2"/>
      <c r="I114" s="2"/>
      <c r="J114" s="2"/>
      <c r="K114" s="2"/>
      <c r="L114" s="2"/>
      <c r="M114" s="82" t="s">
        <v>172</v>
      </c>
      <c r="N114" s="143">
        <v>0</v>
      </c>
      <c r="O114" s="2"/>
      <c r="P114" s="2"/>
      <c r="Q114" s="2"/>
      <c r="R114" s="2"/>
      <c r="S114" s="2"/>
      <c r="T114" s="2"/>
      <c r="U114" s="2"/>
      <c r="V114" s="2"/>
    </row>
    <row r="115" spans="1:22" x14ac:dyDescent="0.35">
      <c r="A115" s="2"/>
      <c r="B115" s="2"/>
      <c r="C115" s="2"/>
      <c r="D115" s="3"/>
      <c r="E115" s="2"/>
      <c r="F115" s="2"/>
      <c r="G115" s="2"/>
      <c r="H115" s="2"/>
      <c r="I115" s="2"/>
      <c r="J115" s="2"/>
      <c r="K115" s="2"/>
      <c r="L115" s="2"/>
      <c r="M115" s="82" t="s">
        <v>173</v>
      </c>
      <c r="N115" s="143">
        <v>0</v>
      </c>
      <c r="O115" s="2"/>
      <c r="P115" s="2"/>
      <c r="Q115" s="2"/>
      <c r="R115" s="2"/>
      <c r="S115" s="2"/>
      <c r="T115" s="2"/>
      <c r="U115" s="2"/>
      <c r="V115" s="2"/>
    </row>
    <row r="116" spans="1:22" x14ac:dyDescent="0.35">
      <c r="A116" s="2"/>
      <c r="B116" s="2"/>
      <c r="C116" s="2"/>
      <c r="D116" s="3"/>
      <c r="E116" s="2"/>
      <c r="F116" s="2"/>
      <c r="G116" s="2"/>
      <c r="H116" s="2"/>
      <c r="I116" s="2"/>
      <c r="J116" s="2"/>
      <c r="K116" s="2"/>
      <c r="L116" s="2"/>
      <c r="M116" s="82" t="s">
        <v>174</v>
      </c>
      <c r="N116" s="143">
        <v>181</v>
      </c>
      <c r="O116" s="2"/>
      <c r="P116" s="2"/>
      <c r="Q116" s="2"/>
      <c r="R116" s="2"/>
      <c r="S116" s="2"/>
      <c r="T116" s="2"/>
      <c r="U116" s="2"/>
      <c r="V116" s="2"/>
    </row>
    <row r="117" spans="1:22" x14ac:dyDescent="0.35">
      <c r="A117" s="2"/>
      <c r="B117" s="2"/>
      <c r="C117" s="2"/>
      <c r="D117" s="3"/>
      <c r="E117" s="2"/>
      <c r="F117" s="2"/>
      <c r="G117" s="2"/>
      <c r="H117" s="2"/>
      <c r="I117" s="2"/>
      <c r="J117" s="2"/>
      <c r="K117" s="2"/>
      <c r="L117" s="2"/>
      <c r="M117" s="82" t="s">
        <v>175</v>
      </c>
      <c r="N117" s="143">
        <v>575</v>
      </c>
      <c r="O117" s="2"/>
      <c r="P117" s="2"/>
      <c r="Q117" s="2"/>
      <c r="R117" s="2"/>
      <c r="S117" s="2"/>
      <c r="T117" s="2"/>
      <c r="U117" s="2"/>
      <c r="V117" s="2"/>
    </row>
    <row r="118" spans="1:22" x14ac:dyDescent="0.35">
      <c r="A118" s="2"/>
      <c r="B118" s="2"/>
      <c r="C118" s="2"/>
      <c r="D118" s="3"/>
      <c r="E118" s="2"/>
      <c r="F118" s="2"/>
      <c r="G118" s="2"/>
      <c r="H118" s="2"/>
      <c r="I118" s="2"/>
      <c r="J118" s="2"/>
      <c r="K118" s="2"/>
      <c r="L118" s="2"/>
      <c r="M118" s="82" t="s">
        <v>176</v>
      </c>
      <c r="N118" s="143">
        <v>203</v>
      </c>
      <c r="O118" s="2"/>
      <c r="P118" s="2"/>
      <c r="Q118" s="2"/>
      <c r="R118" s="2"/>
      <c r="S118" s="2"/>
      <c r="T118" s="2"/>
      <c r="U118" s="2"/>
      <c r="V118" s="2"/>
    </row>
    <row r="119" spans="1:22" x14ac:dyDescent="0.35">
      <c r="A119" s="2"/>
      <c r="B119" s="2"/>
      <c r="C119" s="2"/>
      <c r="D119" s="3"/>
      <c r="E119" s="2"/>
      <c r="F119" s="2"/>
      <c r="G119" s="2"/>
      <c r="H119" s="2"/>
      <c r="I119" s="2"/>
      <c r="J119" s="2"/>
      <c r="K119" s="2"/>
      <c r="L119" s="2"/>
      <c r="M119" s="82" t="s">
        <v>177</v>
      </c>
      <c r="N119" s="143">
        <v>0</v>
      </c>
      <c r="O119" s="2"/>
      <c r="P119" s="2"/>
      <c r="Q119" s="2"/>
      <c r="R119" s="2"/>
      <c r="S119" s="2"/>
      <c r="T119" s="2"/>
      <c r="U119" s="2"/>
      <c r="V119" s="2"/>
    </row>
    <row r="120" spans="1:22" x14ac:dyDescent="0.35">
      <c r="A120" s="2"/>
      <c r="B120" s="2"/>
      <c r="C120" s="2"/>
      <c r="D120" s="3"/>
      <c r="E120" s="2"/>
      <c r="F120" s="2"/>
      <c r="G120" s="2"/>
      <c r="H120" s="2"/>
      <c r="I120" s="2"/>
      <c r="J120" s="2"/>
      <c r="K120" s="2"/>
      <c r="L120" s="2"/>
      <c r="M120" s="82" t="s">
        <v>178</v>
      </c>
      <c r="N120" s="143">
        <v>381</v>
      </c>
      <c r="O120" s="2"/>
      <c r="P120" s="2"/>
      <c r="Q120" s="2"/>
      <c r="R120" s="2"/>
      <c r="S120" s="2"/>
      <c r="T120" s="2"/>
      <c r="U120" s="2"/>
      <c r="V120" s="2"/>
    </row>
    <row r="121" spans="1:22" x14ac:dyDescent="0.35">
      <c r="A121" s="2"/>
      <c r="B121" s="2"/>
      <c r="C121" s="2"/>
      <c r="D121" s="3"/>
      <c r="E121" s="2"/>
      <c r="F121" s="2"/>
      <c r="G121" s="2"/>
      <c r="H121" s="2"/>
      <c r="I121" s="2"/>
      <c r="J121" s="2"/>
      <c r="K121" s="2"/>
      <c r="L121" s="2"/>
      <c r="M121" s="82" t="s">
        <v>179</v>
      </c>
      <c r="N121" s="143">
        <v>0</v>
      </c>
      <c r="O121" s="2"/>
      <c r="P121" s="2"/>
      <c r="Q121" s="2"/>
      <c r="R121" s="2"/>
      <c r="S121" s="2"/>
      <c r="T121" s="2"/>
      <c r="U121" s="2"/>
      <c r="V121" s="2"/>
    </row>
    <row r="122" spans="1:22" x14ac:dyDescent="0.35">
      <c r="A122" s="2"/>
      <c r="B122" s="2"/>
      <c r="C122" s="2"/>
      <c r="D122" s="3"/>
      <c r="E122" s="2"/>
      <c r="F122" s="2"/>
      <c r="G122" s="2"/>
      <c r="H122" s="2"/>
      <c r="I122" s="2"/>
      <c r="J122" s="2"/>
      <c r="K122" s="2"/>
      <c r="L122" s="2"/>
      <c r="M122" s="82" t="s">
        <v>180</v>
      </c>
      <c r="N122" s="143">
        <v>0</v>
      </c>
      <c r="O122" s="2"/>
      <c r="P122" s="2"/>
      <c r="Q122" s="2"/>
      <c r="R122" s="2"/>
      <c r="S122" s="2"/>
      <c r="T122" s="2"/>
      <c r="U122" s="2"/>
      <c r="V122" s="2"/>
    </row>
    <row r="123" spans="1:22" x14ac:dyDescent="0.35">
      <c r="A123" s="2"/>
      <c r="B123" s="2"/>
      <c r="C123" s="2"/>
      <c r="D123" s="3"/>
      <c r="E123" s="2"/>
      <c r="F123" s="2"/>
      <c r="G123" s="2"/>
      <c r="H123" s="2"/>
      <c r="I123" s="2"/>
      <c r="J123" s="2"/>
      <c r="K123" s="2"/>
      <c r="L123" s="2"/>
      <c r="M123" s="82" t="s">
        <v>181</v>
      </c>
      <c r="N123" s="143">
        <v>0</v>
      </c>
      <c r="O123" s="2"/>
      <c r="P123" s="2"/>
      <c r="Q123" s="2"/>
      <c r="R123" s="2"/>
      <c r="S123" s="2"/>
      <c r="T123" s="2"/>
      <c r="U123" s="2"/>
      <c r="V123" s="2"/>
    </row>
    <row r="124" spans="1:22" x14ac:dyDescent="0.35">
      <c r="A124" s="2"/>
      <c r="B124" s="2"/>
      <c r="C124" s="2"/>
      <c r="D124" s="3"/>
      <c r="E124" s="2"/>
      <c r="F124" s="2"/>
      <c r="G124" s="2"/>
      <c r="H124" s="2"/>
      <c r="I124" s="2"/>
      <c r="J124" s="2"/>
      <c r="K124" s="2"/>
      <c r="L124" s="2"/>
      <c r="M124" s="82" t="s">
        <v>182</v>
      </c>
      <c r="N124" s="143">
        <v>0</v>
      </c>
      <c r="O124" s="2"/>
      <c r="P124" s="2"/>
      <c r="Q124" s="2"/>
      <c r="R124" s="2"/>
      <c r="S124" s="2"/>
      <c r="T124" s="2"/>
      <c r="U124" s="2"/>
      <c r="V124" s="2"/>
    </row>
    <row r="125" spans="1:22" x14ac:dyDescent="0.35">
      <c r="A125" s="2"/>
      <c r="B125" s="2"/>
      <c r="C125" s="2"/>
      <c r="D125" s="3"/>
      <c r="E125" s="2"/>
      <c r="F125" s="2"/>
      <c r="G125" s="2"/>
      <c r="H125" s="2"/>
      <c r="I125" s="2"/>
      <c r="J125" s="2"/>
      <c r="K125" s="2"/>
      <c r="L125" s="2"/>
      <c r="M125" s="82" t="s">
        <v>183</v>
      </c>
      <c r="N125" s="143">
        <v>303</v>
      </c>
      <c r="O125" s="2"/>
      <c r="P125" s="2"/>
      <c r="Q125" s="2"/>
      <c r="R125" s="2"/>
      <c r="S125" s="2"/>
      <c r="T125" s="2"/>
      <c r="U125" s="2"/>
      <c r="V125" s="2"/>
    </row>
    <row r="126" spans="1:22" x14ac:dyDescent="0.35">
      <c r="A126" s="2"/>
      <c r="B126" s="2"/>
      <c r="C126" s="2"/>
      <c r="D126" s="3"/>
      <c r="E126" s="2"/>
      <c r="F126" s="2"/>
      <c r="G126" s="2"/>
      <c r="H126" s="2"/>
      <c r="I126" s="2"/>
      <c r="J126" s="2"/>
      <c r="K126" s="2"/>
      <c r="L126" s="2"/>
      <c r="M126" s="82" t="s">
        <v>184</v>
      </c>
      <c r="N126" s="143">
        <v>386</v>
      </c>
      <c r="O126" s="2"/>
      <c r="P126" s="2"/>
      <c r="Q126" s="2"/>
      <c r="R126" s="2"/>
      <c r="S126" s="2"/>
      <c r="T126" s="2"/>
      <c r="U126" s="2"/>
      <c r="V126" s="2"/>
    </row>
    <row r="127" spans="1:22" x14ac:dyDescent="0.35">
      <c r="A127" s="2"/>
      <c r="B127" s="2"/>
      <c r="C127" s="2"/>
      <c r="D127" s="3"/>
      <c r="E127" s="2"/>
      <c r="F127" s="2"/>
      <c r="G127" s="2"/>
      <c r="H127" s="2"/>
      <c r="I127" s="2"/>
      <c r="J127" s="2"/>
      <c r="K127" s="2"/>
      <c r="L127" s="2"/>
      <c r="M127" s="82" t="s">
        <v>185</v>
      </c>
      <c r="N127" s="143">
        <v>0</v>
      </c>
      <c r="O127" s="2"/>
      <c r="P127" s="2"/>
      <c r="Q127" s="2"/>
      <c r="R127" s="2"/>
      <c r="S127" s="2"/>
      <c r="T127" s="2"/>
      <c r="U127" s="2"/>
      <c r="V127" s="2"/>
    </row>
    <row r="128" spans="1:22" x14ac:dyDescent="0.35">
      <c r="A128" s="2"/>
      <c r="B128" s="2"/>
      <c r="C128" s="2"/>
      <c r="D128" s="3"/>
      <c r="E128" s="2"/>
      <c r="F128" s="2"/>
      <c r="G128" s="2"/>
      <c r="H128" s="2"/>
      <c r="I128" s="2"/>
      <c r="J128" s="2"/>
      <c r="K128" s="2"/>
      <c r="L128" s="2"/>
      <c r="M128" s="82" t="s">
        <v>186</v>
      </c>
      <c r="N128" s="143">
        <v>465</v>
      </c>
      <c r="O128" s="2"/>
      <c r="P128" s="2"/>
      <c r="Q128" s="2"/>
      <c r="R128" s="2"/>
      <c r="S128" s="2"/>
      <c r="T128" s="2"/>
      <c r="U128" s="2"/>
      <c r="V128" s="2"/>
    </row>
    <row r="129" spans="1:22" x14ac:dyDescent="0.35">
      <c r="A129" s="2"/>
      <c r="B129" s="2"/>
      <c r="C129" s="2"/>
      <c r="D129" s="3"/>
      <c r="E129" s="2"/>
      <c r="F129" s="2"/>
      <c r="G129" s="2"/>
      <c r="H129" s="2"/>
      <c r="I129" s="2"/>
      <c r="J129" s="2"/>
      <c r="K129" s="2"/>
      <c r="L129" s="2"/>
      <c r="M129" s="82" t="s">
        <v>187</v>
      </c>
      <c r="N129" s="143">
        <v>150</v>
      </c>
      <c r="O129" s="2"/>
      <c r="P129" s="2"/>
      <c r="Q129" s="2"/>
      <c r="R129" s="2"/>
      <c r="S129" s="2"/>
      <c r="T129" s="2"/>
      <c r="U129" s="2"/>
      <c r="V129" s="2"/>
    </row>
    <row r="130" spans="1:22" x14ac:dyDescent="0.35">
      <c r="A130" s="2"/>
      <c r="B130" s="2"/>
      <c r="C130" s="2"/>
      <c r="D130" s="3"/>
      <c r="E130" s="2"/>
      <c r="F130" s="2"/>
      <c r="G130" s="2"/>
      <c r="H130" s="2"/>
      <c r="I130" s="2"/>
      <c r="J130" s="2"/>
      <c r="K130" s="2"/>
      <c r="L130" s="2"/>
      <c r="M130" s="82" t="s">
        <v>188</v>
      </c>
      <c r="N130" s="143">
        <v>208</v>
      </c>
      <c r="O130" s="2"/>
      <c r="P130" s="2"/>
      <c r="Q130" s="2"/>
      <c r="R130" s="2"/>
      <c r="S130" s="2"/>
      <c r="T130" s="2"/>
      <c r="U130" s="2"/>
      <c r="V130" s="2"/>
    </row>
    <row r="131" spans="1:22" x14ac:dyDescent="0.35">
      <c r="A131" s="2"/>
      <c r="B131" s="2"/>
      <c r="C131" s="2"/>
      <c r="D131" s="3"/>
      <c r="E131" s="2"/>
      <c r="F131" s="2"/>
      <c r="G131" s="2"/>
      <c r="H131" s="2"/>
      <c r="I131" s="2"/>
      <c r="J131" s="2"/>
      <c r="K131" s="2"/>
      <c r="L131" s="2"/>
      <c r="M131" s="82" t="s">
        <v>189</v>
      </c>
      <c r="N131" s="143">
        <v>102</v>
      </c>
      <c r="O131" s="2"/>
      <c r="P131" s="2"/>
      <c r="Q131" s="2"/>
      <c r="R131" s="2"/>
      <c r="S131" s="2"/>
      <c r="T131" s="2"/>
      <c r="U131" s="2"/>
      <c r="V131" s="2"/>
    </row>
    <row r="132" spans="1:22" x14ac:dyDescent="0.35">
      <c r="A132" s="2"/>
      <c r="B132" s="2"/>
      <c r="C132" s="2"/>
      <c r="D132" s="3"/>
      <c r="E132" s="2"/>
      <c r="F132" s="2"/>
      <c r="G132" s="2"/>
      <c r="H132" s="2"/>
      <c r="I132" s="2"/>
      <c r="J132" s="2"/>
      <c r="K132" s="2"/>
      <c r="L132" s="2"/>
      <c r="M132" s="82" t="s">
        <v>190</v>
      </c>
      <c r="N132" s="143">
        <v>0</v>
      </c>
      <c r="O132" s="2"/>
      <c r="P132" s="2"/>
      <c r="Q132" s="2"/>
      <c r="R132" s="2"/>
      <c r="S132" s="2"/>
      <c r="T132" s="2"/>
      <c r="U132" s="2"/>
      <c r="V132" s="2"/>
    </row>
    <row r="133" spans="1:22" x14ac:dyDescent="0.35">
      <c r="A133" s="2"/>
      <c r="B133" s="2"/>
      <c r="C133" s="2"/>
      <c r="D133" s="3"/>
      <c r="E133" s="2"/>
      <c r="F133" s="2"/>
      <c r="G133" s="2"/>
      <c r="H133" s="2"/>
      <c r="I133" s="2"/>
      <c r="J133" s="2"/>
      <c r="K133" s="2"/>
      <c r="L133" s="2"/>
      <c r="M133" s="82" t="s">
        <v>191</v>
      </c>
      <c r="N133" s="143">
        <v>100</v>
      </c>
      <c r="O133" s="2"/>
      <c r="P133" s="2"/>
      <c r="Q133" s="2"/>
      <c r="R133" s="2"/>
      <c r="S133" s="2"/>
      <c r="T133" s="2"/>
      <c r="U133" s="2"/>
      <c r="V133" s="2"/>
    </row>
    <row r="134" spans="1:22" x14ac:dyDescent="0.35">
      <c r="A134" s="2"/>
      <c r="B134" s="2"/>
      <c r="C134" s="2"/>
      <c r="D134" s="3"/>
      <c r="E134" s="2"/>
      <c r="F134" s="2"/>
      <c r="G134" s="2"/>
      <c r="H134" s="2"/>
      <c r="I134" s="2"/>
      <c r="J134" s="2"/>
      <c r="K134" s="2"/>
      <c r="L134" s="2"/>
      <c r="M134" s="82" t="s">
        <v>192</v>
      </c>
      <c r="N134" s="143">
        <v>0</v>
      </c>
      <c r="O134" s="2"/>
      <c r="P134" s="2"/>
      <c r="Q134" s="2"/>
      <c r="R134" s="2"/>
      <c r="S134" s="2"/>
      <c r="T134" s="2"/>
      <c r="U134" s="2"/>
      <c r="V134" s="2"/>
    </row>
    <row r="135" spans="1:22" x14ac:dyDescent="0.35">
      <c r="A135" s="2"/>
      <c r="B135" s="2"/>
      <c r="C135" s="2"/>
      <c r="D135" s="3"/>
      <c r="E135" s="2"/>
      <c r="F135" s="2"/>
      <c r="G135" s="2"/>
      <c r="H135" s="2"/>
      <c r="I135" s="2"/>
      <c r="J135" s="2"/>
      <c r="K135" s="2"/>
      <c r="L135" s="2"/>
      <c r="M135" s="82" t="s">
        <v>193</v>
      </c>
      <c r="N135" s="143">
        <v>275</v>
      </c>
      <c r="O135" s="2"/>
      <c r="P135" s="2"/>
      <c r="Q135" s="2"/>
      <c r="R135" s="2"/>
      <c r="S135" s="2"/>
      <c r="T135" s="2"/>
      <c r="U135" s="2"/>
      <c r="V135" s="2"/>
    </row>
    <row r="136" spans="1:22" x14ac:dyDescent="0.35">
      <c r="A136" s="2"/>
      <c r="B136" s="2"/>
      <c r="C136" s="2"/>
      <c r="D136" s="3"/>
      <c r="E136" s="2"/>
      <c r="F136" s="2"/>
      <c r="G136" s="2"/>
      <c r="H136" s="2"/>
      <c r="I136" s="2"/>
      <c r="J136" s="2"/>
      <c r="K136" s="2"/>
      <c r="L136" s="2"/>
      <c r="M136" s="82" t="s">
        <v>194</v>
      </c>
      <c r="N136" s="143">
        <v>1109</v>
      </c>
      <c r="O136" s="2"/>
      <c r="P136" s="2"/>
      <c r="Q136" s="2"/>
      <c r="R136" s="2"/>
      <c r="S136" s="2"/>
      <c r="T136" s="2"/>
      <c r="U136" s="2"/>
      <c r="V136" s="2"/>
    </row>
    <row r="137" spans="1:22" x14ac:dyDescent="0.35">
      <c r="A137" s="2"/>
      <c r="B137" s="2"/>
      <c r="C137" s="2"/>
      <c r="D137" s="3"/>
      <c r="E137" s="2"/>
      <c r="F137" s="2"/>
      <c r="G137" s="2"/>
      <c r="H137" s="2"/>
      <c r="I137" s="2"/>
      <c r="J137" s="2"/>
      <c r="K137" s="2"/>
      <c r="L137" s="2"/>
      <c r="M137" s="82" t="s">
        <v>195</v>
      </c>
      <c r="N137" s="143">
        <v>182</v>
      </c>
      <c r="O137" s="2"/>
      <c r="P137" s="2"/>
      <c r="Q137" s="2"/>
      <c r="R137" s="2"/>
      <c r="S137" s="2"/>
      <c r="T137" s="2"/>
      <c r="U137" s="2"/>
      <c r="V137" s="2"/>
    </row>
    <row r="138" spans="1:22" x14ac:dyDescent="0.35">
      <c r="A138" s="2"/>
      <c r="B138" s="2"/>
      <c r="C138" s="2"/>
      <c r="D138" s="3"/>
      <c r="E138" s="2"/>
      <c r="F138" s="2"/>
      <c r="G138" s="2"/>
      <c r="H138" s="2"/>
      <c r="I138" s="2"/>
      <c r="J138" s="2"/>
      <c r="K138" s="2"/>
      <c r="L138" s="2"/>
      <c r="M138" s="82" t="s">
        <v>196</v>
      </c>
      <c r="N138" s="143">
        <v>120</v>
      </c>
      <c r="O138" s="2"/>
      <c r="P138" s="2"/>
      <c r="Q138" s="2"/>
      <c r="R138" s="2"/>
      <c r="S138" s="2"/>
      <c r="T138" s="2"/>
      <c r="U138" s="2"/>
      <c r="V138" s="2"/>
    </row>
    <row r="139" spans="1:22" x14ac:dyDescent="0.35">
      <c r="A139" s="2"/>
      <c r="B139" s="2"/>
      <c r="C139" s="2"/>
      <c r="D139" s="3"/>
      <c r="E139" s="2"/>
      <c r="F139" s="2"/>
      <c r="G139" s="2"/>
      <c r="H139" s="2"/>
      <c r="I139" s="2"/>
      <c r="J139" s="2"/>
      <c r="K139" s="2"/>
      <c r="L139" s="2"/>
      <c r="M139" s="82" t="s">
        <v>197</v>
      </c>
      <c r="N139" s="143">
        <v>283</v>
      </c>
      <c r="O139" s="2"/>
      <c r="P139" s="2"/>
      <c r="Q139" s="2"/>
      <c r="R139" s="2"/>
      <c r="S139" s="2"/>
      <c r="T139" s="2"/>
      <c r="U139" s="2"/>
      <c r="V139" s="2"/>
    </row>
    <row r="140" spans="1:22" x14ac:dyDescent="0.35">
      <c r="A140" s="2"/>
      <c r="B140" s="2"/>
      <c r="C140" s="2"/>
      <c r="D140" s="3"/>
      <c r="E140" s="2"/>
      <c r="F140" s="2"/>
      <c r="G140" s="2"/>
      <c r="H140" s="2"/>
      <c r="I140" s="2"/>
      <c r="J140" s="2"/>
      <c r="K140" s="2"/>
      <c r="L140" s="2"/>
      <c r="M140" s="82" t="s">
        <v>198</v>
      </c>
      <c r="N140" s="143">
        <v>1000</v>
      </c>
      <c r="O140" s="2"/>
      <c r="P140" s="2"/>
      <c r="Q140" s="2"/>
      <c r="R140" s="2"/>
      <c r="S140" s="2"/>
      <c r="T140" s="2"/>
      <c r="U140" s="2"/>
      <c r="V140" s="2"/>
    </row>
    <row r="141" spans="1:22" x14ac:dyDescent="0.35">
      <c r="A141" s="2"/>
      <c r="B141" s="2"/>
      <c r="C141" s="2"/>
      <c r="D141" s="3"/>
      <c r="E141" s="2"/>
      <c r="F141" s="2"/>
      <c r="G141" s="2"/>
      <c r="H141" s="2"/>
      <c r="I141" s="2"/>
      <c r="J141" s="2"/>
      <c r="K141" s="2"/>
      <c r="L141" s="2"/>
      <c r="M141" s="82" t="s">
        <v>199</v>
      </c>
      <c r="N141" s="143">
        <v>637</v>
      </c>
      <c r="O141" s="2"/>
      <c r="P141" s="2"/>
      <c r="Q141" s="2"/>
      <c r="R141" s="2"/>
      <c r="S141" s="2"/>
      <c r="T141" s="2"/>
      <c r="U141" s="2"/>
      <c r="V141" s="2"/>
    </row>
    <row r="142" spans="1:22" x14ac:dyDescent="0.35">
      <c r="A142" s="2"/>
      <c r="B142" s="2"/>
      <c r="C142" s="2"/>
      <c r="D142" s="3"/>
      <c r="E142" s="2"/>
      <c r="F142" s="2"/>
      <c r="G142" s="2"/>
      <c r="H142" s="2"/>
      <c r="I142" s="2"/>
      <c r="J142" s="2"/>
      <c r="K142" s="2"/>
      <c r="L142" s="2"/>
      <c r="M142" s="82" t="s">
        <v>200</v>
      </c>
      <c r="N142" s="143">
        <v>134</v>
      </c>
      <c r="O142" s="2"/>
      <c r="P142" s="2"/>
      <c r="Q142" s="2"/>
      <c r="R142" s="2"/>
      <c r="S142" s="2"/>
      <c r="T142" s="2"/>
      <c r="U142" s="2"/>
      <c r="V142" s="2"/>
    </row>
    <row r="143" spans="1:22" x14ac:dyDescent="0.35">
      <c r="A143" s="2"/>
      <c r="B143" s="2"/>
      <c r="C143" s="2"/>
      <c r="D143" s="3"/>
      <c r="E143" s="2"/>
      <c r="F143" s="2"/>
      <c r="G143" s="2"/>
      <c r="H143" s="2"/>
      <c r="I143" s="2"/>
      <c r="J143" s="2"/>
      <c r="K143" s="2"/>
      <c r="L143" s="2"/>
      <c r="M143" s="82" t="s">
        <v>201</v>
      </c>
      <c r="N143" s="143">
        <v>500</v>
      </c>
      <c r="O143" s="2"/>
      <c r="P143" s="2"/>
      <c r="Q143" s="2"/>
      <c r="R143" s="2"/>
      <c r="S143" s="2"/>
      <c r="T143" s="2"/>
      <c r="U143" s="2"/>
      <c r="V143" s="2"/>
    </row>
    <row r="144" spans="1:22" x14ac:dyDescent="0.35">
      <c r="A144" s="2"/>
      <c r="B144" s="2"/>
      <c r="C144" s="2"/>
      <c r="D144" s="3"/>
      <c r="E144" s="2"/>
      <c r="F144" s="2"/>
      <c r="G144" s="2"/>
      <c r="H144" s="2"/>
      <c r="I144" s="2"/>
      <c r="J144" s="2"/>
      <c r="K144" s="2"/>
      <c r="L144" s="2"/>
      <c r="M144" s="82" t="s">
        <v>202</v>
      </c>
      <c r="N144" s="143">
        <v>0</v>
      </c>
      <c r="O144" s="2"/>
      <c r="P144" s="2"/>
      <c r="Q144" s="2"/>
      <c r="R144" s="2"/>
      <c r="S144" s="2"/>
      <c r="T144" s="2"/>
      <c r="U144" s="2"/>
      <c r="V144" s="2"/>
    </row>
    <row r="145" spans="1:22" x14ac:dyDescent="0.35">
      <c r="A145" s="2"/>
      <c r="B145" s="2"/>
      <c r="C145" s="2"/>
      <c r="D145" s="3"/>
      <c r="E145" s="2"/>
      <c r="F145" s="2"/>
      <c r="G145" s="2"/>
      <c r="H145" s="2"/>
      <c r="I145" s="2"/>
      <c r="J145" s="2"/>
      <c r="K145" s="2"/>
      <c r="L145" s="2"/>
      <c r="M145" s="82" t="s">
        <v>203</v>
      </c>
      <c r="N145" s="143">
        <v>446</v>
      </c>
      <c r="O145" s="2"/>
      <c r="P145" s="2"/>
      <c r="Q145" s="2"/>
      <c r="R145" s="2"/>
      <c r="S145" s="2"/>
      <c r="T145" s="2"/>
      <c r="U145" s="2"/>
      <c r="V145" s="2"/>
    </row>
    <row r="146" spans="1:22" x14ac:dyDescent="0.35">
      <c r="A146" s="2"/>
      <c r="B146" s="2"/>
      <c r="C146" s="2"/>
      <c r="D146" s="3"/>
      <c r="E146" s="2"/>
      <c r="F146" s="2"/>
      <c r="G146" s="2"/>
      <c r="H146" s="2"/>
      <c r="I146" s="2"/>
      <c r="J146" s="2"/>
      <c r="K146" s="2"/>
      <c r="L146" s="2"/>
      <c r="M146" s="82" t="s">
        <v>204</v>
      </c>
      <c r="N146" s="143">
        <v>463</v>
      </c>
      <c r="O146" s="2"/>
      <c r="P146" s="2"/>
      <c r="Q146" s="2"/>
      <c r="R146" s="2"/>
      <c r="S146" s="2"/>
      <c r="T146" s="2"/>
      <c r="U146" s="2"/>
      <c r="V146" s="2"/>
    </row>
    <row r="147" spans="1:22" x14ac:dyDescent="0.35">
      <c r="A147" s="2"/>
      <c r="B147" s="2"/>
      <c r="C147" s="2"/>
      <c r="D147" s="3"/>
      <c r="E147" s="2"/>
      <c r="F147" s="2"/>
      <c r="G147" s="2"/>
      <c r="H147" s="2"/>
      <c r="I147" s="2"/>
      <c r="J147" s="2"/>
      <c r="K147" s="2"/>
      <c r="L147" s="2"/>
      <c r="M147" s="82" t="s">
        <v>205</v>
      </c>
      <c r="N147" s="143">
        <v>50</v>
      </c>
      <c r="O147" s="2"/>
      <c r="P147" s="2"/>
      <c r="Q147" s="2"/>
      <c r="R147" s="2"/>
      <c r="S147" s="2"/>
      <c r="T147" s="2"/>
      <c r="U147" s="2"/>
      <c r="V147" s="2"/>
    </row>
    <row r="148" spans="1:22" x14ac:dyDescent="0.35">
      <c r="A148" s="2"/>
      <c r="B148" s="2"/>
      <c r="C148" s="2"/>
      <c r="D148" s="3"/>
      <c r="E148" s="2"/>
      <c r="F148" s="2"/>
      <c r="G148" s="2"/>
      <c r="H148" s="2"/>
      <c r="I148" s="2"/>
      <c r="J148" s="2"/>
      <c r="K148" s="2"/>
      <c r="L148" s="2"/>
      <c r="M148" s="82" t="s">
        <v>206</v>
      </c>
      <c r="N148" s="143">
        <v>296</v>
      </c>
      <c r="O148" s="2"/>
      <c r="P148" s="2"/>
      <c r="Q148" s="2"/>
      <c r="R148" s="2"/>
      <c r="S148" s="2"/>
      <c r="T148" s="2"/>
      <c r="U148" s="2"/>
      <c r="V148" s="2"/>
    </row>
    <row r="149" spans="1:22" x14ac:dyDescent="0.35">
      <c r="A149" s="2"/>
      <c r="B149" s="2"/>
      <c r="C149" s="2"/>
      <c r="D149" s="3"/>
      <c r="E149" s="2"/>
      <c r="F149" s="2"/>
      <c r="G149" s="2"/>
      <c r="H149" s="2"/>
      <c r="I149" s="2"/>
      <c r="J149" s="2"/>
      <c r="K149" s="2"/>
      <c r="L149" s="2"/>
      <c r="M149" s="82" t="s">
        <v>207</v>
      </c>
      <c r="N149" s="143">
        <v>10</v>
      </c>
      <c r="O149" s="2"/>
      <c r="P149" s="2"/>
      <c r="Q149" s="2"/>
      <c r="R149" s="2"/>
      <c r="S149" s="2"/>
      <c r="T149" s="2"/>
      <c r="U149" s="2"/>
      <c r="V149" s="2"/>
    </row>
    <row r="150" spans="1:22" x14ac:dyDescent="0.35">
      <c r="A150" s="2"/>
      <c r="B150" s="2"/>
      <c r="C150" s="2"/>
      <c r="D150" s="3"/>
      <c r="E150" s="2"/>
      <c r="F150" s="2"/>
      <c r="G150" s="2"/>
      <c r="H150" s="2"/>
      <c r="I150" s="2"/>
      <c r="J150" s="2"/>
      <c r="K150" s="2"/>
      <c r="L150" s="2"/>
      <c r="M150" s="82" t="s">
        <v>208</v>
      </c>
      <c r="N150" s="143">
        <v>298</v>
      </c>
      <c r="O150" s="2"/>
      <c r="P150" s="2"/>
      <c r="Q150" s="2"/>
      <c r="R150" s="2"/>
      <c r="S150" s="2"/>
      <c r="T150" s="2"/>
      <c r="U150" s="2"/>
      <c r="V150" s="2"/>
    </row>
    <row r="151" spans="1:22" x14ac:dyDescent="0.35">
      <c r="A151" s="2"/>
      <c r="B151" s="2"/>
      <c r="C151" s="2"/>
      <c r="D151" s="3"/>
      <c r="E151" s="2"/>
      <c r="F151" s="2"/>
      <c r="G151" s="2"/>
      <c r="H151" s="2"/>
      <c r="I151" s="2"/>
      <c r="J151" s="2"/>
      <c r="K151" s="2"/>
      <c r="L151" s="2"/>
      <c r="M151" s="82" t="s">
        <v>209</v>
      </c>
      <c r="N151" s="143">
        <v>486</v>
      </c>
      <c r="O151" s="2"/>
      <c r="P151" s="2"/>
      <c r="Q151" s="2"/>
      <c r="R151" s="2"/>
      <c r="S151" s="2"/>
      <c r="T151" s="2"/>
      <c r="U151" s="2"/>
      <c r="V151" s="2"/>
    </row>
    <row r="152" spans="1:22" x14ac:dyDescent="0.35">
      <c r="A152" s="2"/>
      <c r="B152" s="2"/>
      <c r="C152" s="2"/>
      <c r="D152" s="3"/>
      <c r="E152" s="2"/>
      <c r="F152" s="2"/>
      <c r="G152" s="2"/>
      <c r="H152" s="2"/>
      <c r="I152" s="2"/>
      <c r="J152" s="2"/>
      <c r="K152" s="2"/>
      <c r="L152" s="2"/>
      <c r="M152" s="82" t="s">
        <v>210</v>
      </c>
      <c r="N152" s="143">
        <v>0</v>
      </c>
      <c r="O152" s="2"/>
      <c r="P152" s="2"/>
      <c r="Q152" s="2"/>
      <c r="R152" s="2"/>
      <c r="S152" s="2"/>
      <c r="T152" s="2"/>
      <c r="U152" s="2"/>
      <c r="V152" s="2"/>
    </row>
    <row r="153" spans="1:22" x14ac:dyDescent="0.35">
      <c r="A153" s="2"/>
      <c r="B153" s="2"/>
      <c r="C153" s="2"/>
      <c r="D153" s="3"/>
      <c r="E153" s="2"/>
      <c r="F153" s="2"/>
      <c r="G153" s="2"/>
      <c r="H153" s="2"/>
      <c r="I153" s="2"/>
      <c r="J153" s="2"/>
      <c r="K153" s="2"/>
      <c r="L153" s="2"/>
      <c r="M153" s="82" t="s">
        <v>211</v>
      </c>
      <c r="N153" s="143">
        <v>836</v>
      </c>
      <c r="O153" s="2"/>
      <c r="P153" s="2"/>
      <c r="Q153" s="2"/>
      <c r="R153" s="2"/>
      <c r="S153" s="2"/>
      <c r="T153" s="2"/>
      <c r="U153" s="2"/>
      <c r="V153" s="2"/>
    </row>
    <row r="154" spans="1:22" x14ac:dyDescent="0.35">
      <c r="A154" s="2"/>
      <c r="B154" s="2"/>
      <c r="C154" s="2"/>
      <c r="D154" s="3"/>
      <c r="E154" s="2"/>
      <c r="F154" s="2"/>
      <c r="G154" s="2"/>
      <c r="H154" s="2"/>
      <c r="I154" s="2"/>
      <c r="J154" s="2"/>
      <c r="K154" s="2"/>
      <c r="L154" s="2"/>
      <c r="M154" s="82" t="s">
        <v>212</v>
      </c>
      <c r="N154" s="143">
        <v>136</v>
      </c>
      <c r="O154" s="2"/>
      <c r="P154" s="2"/>
      <c r="Q154" s="2"/>
      <c r="R154" s="2"/>
      <c r="S154" s="2"/>
      <c r="T154" s="2"/>
      <c r="U154" s="2"/>
      <c r="V154" s="2"/>
    </row>
    <row r="155" spans="1:22" x14ac:dyDescent="0.35">
      <c r="A155" s="2"/>
      <c r="B155" s="2"/>
      <c r="C155" s="2"/>
      <c r="D155" s="3"/>
      <c r="E155" s="2"/>
      <c r="F155" s="2"/>
      <c r="G155" s="2"/>
      <c r="H155" s="2"/>
      <c r="I155" s="2"/>
      <c r="J155" s="2"/>
      <c r="K155" s="2"/>
      <c r="L155" s="2"/>
      <c r="M155" s="82" t="s">
        <v>213</v>
      </c>
      <c r="N155" s="143">
        <v>136</v>
      </c>
      <c r="O155" s="2"/>
      <c r="P155" s="2"/>
      <c r="Q155" s="2"/>
      <c r="R155" s="2"/>
      <c r="S155" s="2"/>
      <c r="T155" s="2"/>
      <c r="U155" s="2"/>
      <c r="V155" s="2"/>
    </row>
    <row r="156" spans="1:22" x14ac:dyDescent="0.35">
      <c r="A156" s="2"/>
      <c r="B156" s="2"/>
      <c r="C156" s="2"/>
      <c r="D156" s="3"/>
      <c r="E156" s="2"/>
      <c r="F156" s="2"/>
      <c r="G156" s="2"/>
      <c r="H156" s="2"/>
      <c r="I156" s="2"/>
      <c r="J156" s="2"/>
      <c r="K156" s="2"/>
      <c r="L156" s="2"/>
      <c r="M156" s="82" t="s">
        <v>214</v>
      </c>
      <c r="N156" s="143">
        <v>0</v>
      </c>
      <c r="O156" s="2"/>
      <c r="P156" s="2"/>
      <c r="Q156" s="2"/>
      <c r="R156" s="2"/>
      <c r="S156" s="2"/>
      <c r="T156" s="2"/>
      <c r="U156" s="2"/>
      <c r="V156" s="2"/>
    </row>
    <row r="157" spans="1:22" x14ac:dyDescent="0.35">
      <c r="A157" s="2"/>
      <c r="B157" s="2"/>
      <c r="C157" s="2"/>
      <c r="D157" s="3"/>
      <c r="E157" s="2"/>
      <c r="F157" s="2"/>
      <c r="G157" s="2"/>
      <c r="H157" s="2"/>
      <c r="I157" s="2"/>
      <c r="J157" s="2"/>
      <c r="K157" s="2"/>
      <c r="L157" s="2"/>
      <c r="M157" s="82" t="s">
        <v>215</v>
      </c>
      <c r="N157" s="143">
        <v>0</v>
      </c>
      <c r="O157" s="2"/>
      <c r="P157" s="2"/>
      <c r="Q157" s="2"/>
      <c r="R157" s="2"/>
      <c r="S157" s="2"/>
      <c r="T157" s="2"/>
      <c r="U157" s="2"/>
      <c r="V157" s="2"/>
    </row>
    <row r="158" spans="1:22" x14ac:dyDescent="0.35">
      <c r="A158" s="2"/>
      <c r="B158" s="2"/>
      <c r="C158" s="2"/>
      <c r="D158" s="3"/>
      <c r="E158" s="2"/>
      <c r="F158" s="2"/>
      <c r="G158" s="2"/>
      <c r="H158" s="2"/>
      <c r="I158" s="2"/>
      <c r="J158" s="2"/>
      <c r="K158" s="2"/>
      <c r="L158" s="2"/>
      <c r="M158" s="82" t="s">
        <v>216</v>
      </c>
      <c r="N158" s="143">
        <v>0</v>
      </c>
      <c r="O158" s="2"/>
      <c r="P158" s="2"/>
      <c r="Q158" s="2"/>
      <c r="R158" s="2"/>
      <c r="S158" s="2"/>
      <c r="T158" s="2"/>
      <c r="U158" s="2"/>
      <c r="V158" s="2"/>
    </row>
    <row r="159" spans="1:22" x14ac:dyDescent="0.35">
      <c r="A159" s="2"/>
      <c r="B159" s="2"/>
      <c r="C159" s="2"/>
      <c r="D159" s="3"/>
      <c r="E159" s="2"/>
      <c r="F159" s="2"/>
      <c r="G159" s="2"/>
      <c r="H159" s="2"/>
      <c r="I159" s="2"/>
      <c r="J159" s="2"/>
      <c r="K159" s="2"/>
      <c r="L159" s="2"/>
      <c r="M159" s="82" t="s">
        <v>217</v>
      </c>
      <c r="N159" s="143">
        <v>0</v>
      </c>
      <c r="O159" s="2"/>
      <c r="P159" s="2"/>
      <c r="Q159" s="2"/>
      <c r="R159" s="2"/>
      <c r="S159" s="2"/>
      <c r="T159" s="2"/>
      <c r="U159" s="2"/>
      <c r="V159" s="2"/>
    </row>
    <row r="160" spans="1:22" x14ac:dyDescent="0.35">
      <c r="A160" s="2"/>
      <c r="B160" s="2"/>
      <c r="C160" s="2"/>
      <c r="D160" s="3"/>
      <c r="E160" s="2"/>
      <c r="F160" s="2"/>
      <c r="G160" s="2"/>
      <c r="H160" s="2"/>
      <c r="I160" s="2"/>
      <c r="J160" s="2"/>
      <c r="K160" s="2"/>
      <c r="L160" s="2"/>
      <c r="M160" s="82" t="s">
        <v>218</v>
      </c>
      <c r="N160" s="143">
        <v>0</v>
      </c>
      <c r="O160" s="2"/>
      <c r="P160" s="2"/>
      <c r="Q160" s="2"/>
      <c r="R160" s="2"/>
      <c r="S160" s="2"/>
      <c r="T160" s="2"/>
      <c r="U160" s="2"/>
      <c r="V160" s="2"/>
    </row>
    <row r="161" spans="1:22" x14ac:dyDescent="0.35">
      <c r="A161" s="2"/>
      <c r="B161" s="2"/>
      <c r="C161" s="2"/>
      <c r="D161" s="3"/>
      <c r="E161" s="2"/>
      <c r="F161" s="2"/>
      <c r="G161" s="2"/>
      <c r="H161" s="2"/>
      <c r="I161" s="2"/>
      <c r="J161" s="2"/>
      <c r="K161" s="2"/>
      <c r="L161" s="2"/>
      <c r="M161" s="82" t="s">
        <v>219</v>
      </c>
      <c r="N161" s="143">
        <v>0</v>
      </c>
      <c r="O161" s="2"/>
      <c r="P161" s="2"/>
      <c r="Q161" s="2"/>
      <c r="R161" s="2"/>
      <c r="S161" s="2"/>
      <c r="T161" s="2"/>
      <c r="U161" s="2"/>
      <c r="V161" s="2"/>
    </row>
    <row r="162" spans="1:22" x14ac:dyDescent="0.35">
      <c r="A162" s="2"/>
      <c r="B162" s="2"/>
      <c r="C162" s="2"/>
      <c r="D162" s="3"/>
      <c r="E162" s="2"/>
      <c r="F162" s="2"/>
      <c r="G162" s="2"/>
      <c r="H162" s="2"/>
      <c r="I162" s="2"/>
      <c r="J162" s="2"/>
      <c r="K162" s="2"/>
      <c r="L162" s="2"/>
      <c r="M162" s="82" t="s">
        <v>220</v>
      </c>
      <c r="N162" s="143">
        <v>830</v>
      </c>
      <c r="O162" s="2"/>
      <c r="P162" s="2"/>
      <c r="Q162" s="2"/>
      <c r="R162" s="2"/>
      <c r="S162" s="2"/>
      <c r="T162" s="2"/>
      <c r="U162" s="2"/>
      <c r="V162" s="2"/>
    </row>
    <row r="163" spans="1:22" x14ac:dyDescent="0.35">
      <c r="A163" s="2"/>
      <c r="B163" s="2"/>
      <c r="C163" s="2"/>
      <c r="D163" s="3"/>
      <c r="E163" s="2"/>
      <c r="F163" s="2"/>
      <c r="G163" s="2"/>
      <c r="H163" s="2"/>
      <c r="I163" s="2"/>
      <c r="J163" s="2"/>
      <c r="K163" s="2"/>
      <c r="L163" s="2"/>
      <c r="M163" s="82" t="s">
        <v>221</v>
      </c>
      <c r="N163" s="143">
        <v>40</v>
      </c>
      <c r="O163" s="2"/>
      <c r="P163" s="2"/>
      <c r="Q163" s="2"/>
      <c r="R163" s="2"/>
      <c r="S163" s="2"/>
      <c r="T163" s="2"/>
      <c r="U163" s="2"/>
      <c r="V163" s="2"/>
    </row>
    <row r="164" spans="1:22" x14ac:dyDescent="0.35">
      <c r="A164" s="2"/>
      <c r="B164" s="2"/>
      <c r="C164" s="2"/>
      <c r="D164" s="3"/>
      <c r="E164" s="2"/>
      <c r="F164" s="2"/>
      <c r="G164" s="2"/>
      <c r="H164" s="2"/>
      <c r="I164" s="2"/>
      <c r="J164" s="2"/>
      <c r="K164" s="2"/>
      <c r="L164" s="2"/>
      <c r="M164" s="82" t="s">
        <v>222</v>
      </c>
      <c r="N164" s="143">
        <v>290</v>
      </c>
      <c r="O164" s="2"/>
      <c r="P164" s="2"/>
      <c r="Q164" s="2"/>
      <c r="R164" s="2"/>
      <c r="S164" s="2"/>
      <c r="T164" s="2"/>
      <c r="U164" s="2"/>
      <c r="V164" s="2"/>
    </row>
    <row r="165" spans="1:22" x14ac:dyDescent="0.35">
      <c r="A165" s="2"/>
      <c r="B165" s="2"/>
      <c r="C165" s="2"/>
      <c r="D165" s="3"/>
      <c r="E165" s="2"/>
      <c r="F165" s="2"/>
      <c r="G165" s="2"/>
      <c r="H165" s="2"/>
      <c r="I165" s="2"/>
      <c r="J165" s="2"/>
      <c r="K165" s="2"/>
      <c r="L165" s="2"/>
      <c r="M165" s="82" t="s">
        <v>223</v>
      </c>
      <c r="N165" s="143">
        <v>488</v>
      </c>
      <c r="O165" s="2"/>
      <c r="P165" s="2"/>
      <c r="Q165" s="2"/>
      <c r="R165" s="2"/>
      <c r="S165" s="2"/>
      <c r="T165" s="2"/>
      <c r="U165" s="2"/>
      <c r="V165" s="2"/>
    </row>
    <row r="166" spans="1:22" x14ac:dyDescent="0.35">
      <c r="A166" s="2"/>
      <c r="B166" s="2"/>
      <c r="C166" s="2"/>
      <c r="D166" s="3"/>
      <c r="E166" s="2"/>
      <c r="F166" s="2"/>
      <c r="G166" s="2"/>
      <c r="H166" s="2"/>
      <c r="I166" s="2"/>
      <c r="J166" s="2"/>
      <c r="K166" s="2"/>
      <c r="L166" s="2"/>
      <c r="M166" s="82" t="s">
        <v>224</v>
      </c>
      <c r="N166" s="143">
        <v>643</v>
      </c>
      <c r="O166" s="2"/>
      <c r="P166" s="2"/>
      <c r="Q166" s="2"/>
      <c r="R166" s="2"/>
      <c r="S166" s="2"/>
      <c r="T166" s="2"/>
      <c r="U166" s="2"/>
      <c r="V166" s="2"/>
    </row>
    <row r="167" spans="1:22" x14ac:dyDescent="0.35">
      <c r="A167" s="2"/>
      <c r="B167" s="2"/>
      <c r="C167" s="2"/>
      <c r="D167" s="3"/>
      <c r="E167" s="2"/>
      <c r="F167" s="2"/>
      <c r="G167" s="2"/>
      <c r="H167" s="2"/>
      <c r="I167" s="2"/>
      <c r="J167" s="2"/>
      <c r="K167" s="2"/>
      <c r="L167" s="2"/>
      <c r="M167" s="82" t="s">
        <v>225</v>
      </c>
      <c r="N167" s="143">
        <v>298</v>
      </c>
      <c r="O167" s="2"/>
      <c r="P167" s="2"/>
      <c r="Q167" s="2"/>
      <c r="R167" s="2"/>
      <c r="S167" s="2"/>
      <c r="T167" s="2"/>
      <c r="U167" s="2"/>
      <c r="V167" s="2"/>
    </row>
    <row r="168" spans="1:22" x14ac:dyDescent="0.35">
      <c r="A168" s="2"/>
      <c r="B168" s="2"/>
      <c r="C168" s="2"/>
      <c r="D168" s="3"/>
      <c r="E168" s="2"/>
      <c r="F168" s="2"/>
      <c r="G168" s="2"/>
      <c r="H168" s="2"/>
      <c r="I168" s="2"/>
      <c r="J168" s="2"/>
      <c r="K168" s="2"/>
      <c r="L168" s="2"/>
      <c r="M168" s="82" t="s">
        <v>226</v>
      </c>
      <c r="N168" s="143">
        <v>182</v>
      </c>
      <c r="O168" s="2"/>
      <c r="P168" s="2"/>
      <c r="Q168" s="2"/>
      <c r="R168" s="2"/>
      <c r="S168" s="2"/>
      <c r="T168" s="2"/>
      <c r="U168" s="2"/>
      <c r="V168" s="2"/>
    </row>
    <row r="169" spans="1:22" x14ac:dyDescent="0.35">
      <c r="A169" s="2"/>
      <c r="B169" s="2"/>
      <c r="C169" s="2"/>
      <c r="D169" s="3"/>
      <c r="E169" s="2"/>
      <c r="F169" s="2"/>
      <c r="G169" s="2"/>
      <c r="H169" s="2"/>
      <c r="I169" s="2"/>
      <c r="J169" s="2"/>
      <c r="K169" s="2"/>
      <c r="L169" s="2"/>
      <c r="M169" s="82" t="s">
        <v>227</v>
      </c>
      <c r="N169" s="143">
        <v>-1</v>
      </c>
      <c r="O169" s="2"/>
      <c r="P169" s="2"/>
      <c r="Q169" s="2"/>
      <c r="R169" s="2"/>
      <c r="S169" s="2"/>
      <c r="T169" s="2"/>
      <c r="U169" s="2"/>
      <c r="V169" s="2"/>
    </row>
    <row r="170" spans="1:22" x14ac:dyDescent="0.35">
      <c r="A170" s="2"/>
      <c r="B170" s="2"/>
      <c r="C170" s="2"/>
      <c r="D170" s="3"/>
      <c r="E170" s="2"/>
      <c r="F170" s="2"/>
      <c r="G170" s="2"/>
      <c r="H170" s="2"/>
      <c r="I170" s="2"/>
      <c r="J170" s="2"/>
      <c r="K170" s="2"/>
      <c r="L170" s="2"/>
      <c r="M170" s="82" t="s">
        <v>228</v>
      </c>
      <c r="N170" s="143">
        <v>206</v>
      </c>
      <c r="O170" s="2"/>
      <c r="P170" s="2"/>
      <c r="Q170" s="2"/>
      <c r="R170" s="2"/>
      <c r="S170" s="2"/>
      <c r="T170" s="2"/>
      <c r="U170" s="2"/>
      <c r="V170" s="2"/>
    </row>
    <row r="171" spans="1:22" x14ac:dyDescent="0.35">
      <c r="A171" s="2"/>
      <c r="B171" s="2"/>
      <c r="C171" s="2"/>
      <c r="D171" s="3"/>
      <c r="E171" s="2"/>
      <c r="F171" s="2"/>
      <c r="G171" s="2"/>
      <c r="H171" s="2"/>
      <c r="I171" s="2"/>
      <c r="J171" s="2"/>
      <c r="K171" s="2"/>
      <c r="L171" s="2"/>
      <c r="M171" s="82" t="s">
        <v>229</v>
      </c>
      <c r="N171" s="143">
        <v>345</v>
      </c>
      <c r="O171" s="2"/>
      <c r="P171" s="2"/>
      <c r="Q171" s="2"/>
      <c r="R171" s="2"/>
      <c r="S171" s="2"/>
      <c r="T171" s="2"/>
      <c r="U171" s="2"/>
      <c r="V171" s="2"/>
    </row>
    <row r="172" spans="1:22" x14ac:dyDescent="0.35">
      <c r="A172" s="2"/>
      <c r="B172" s="2"/>
      <c r="C172" s="2"/>
      <c r="D172" s="3"/>
      <c r="E172" s="2"/>
      <c r="F172" s="2"/>
      <c r="G172" s="2"/>
      <c r="H172" s="2"/>
      <c r="I172" s="2"/>
      <c r="J172" s="2"/>
      <c r="K172" s="2"/>
      <c r="L172" s="2"/>
      <c r="M172" s="82" t="s">
        <v>230</v>
      </c>
      <c r="N172" s="143">
        <v>108</v>
      </c>
      <c r="O172" s="2"/>
      <c r="P172" s="2"/>
      <c r="Q172" s="2"/>
      <c r="R172" s="2"/>
      <c r="S172" s="2"/>
      <c r="T172" s="2"/>
      <c r="U172" s="2"/>
      <c r="V172" s="2"/>
    </row>
    <row r="173" spans="1:22" x14ac:dyDescent="0.35">
      <c r="A173" s="2"/>
      <c r="B173" s="2"/>
      <c r="C173" s="2"/>
      <c r="D173" s="3"/>
      <c r="E173" s="2"/>
      <c r="F173" s="2"/>
      <c r="G173" s="2"/>
      <c r="H173" s="2"/>
      <c r="I173" s="2"/>
      <c r="J173" s="2"/>
      <c r="K173" s="2"/>
      <c r="L173" s="2"/>
      <c r="M173" s="82" t="s">
        <v>231</v>
      </c>
      <c r="N173" s="143">
        <v>40</v>
      </c>
      <c r="O173" s="2"/>
      <c r="P173" s="2"/>
      <c r="Q173" s="2"/>
      <c r="R173" s="2"/>
      <c r="S173" s="2"/>
      <c r="T173" s="2"/>
      <c r="U173" s="2"/>
      <c r="V173" s="2"/>
    </row>
    <row r="174" spans="1:22" x14ac:dyDescent="0.35">
      <c r="A174" s="2"/>
      <c r="B174" s="2"/>
      <c r="C174" s="2"/>
      <c r="D174" s="3"/>
      <c r="E174" s="2"/>
      <c r="F174" s="2"/>
      <c r="G174" s="2"/>
      <c r="H174" s="2"/>
      <c r="I174" s="2"/>
      <c r="J174" s="2"/>
      <c r="K174" s="2"/>
      <c r="L174" s="2"/>
      <c r="M174" s="82" t="s">
        <v>232</v>
      </c>
      <c r="N174" s="143">
        <v>601</v>
      </c>
      <c r="O174" s="2"/>
      <c r="P174" s="2"/>
      <c r="Q174" s="2"/>
      <c r="R174" s="2"/>
      <c r="S174" s="2"/>
      <c r="T174" s="2"/>
      <c r="U174" s="2"/>
      <c r="V174" s="2"/>
    </row>
    <row r="175" spans="1:22" x14ac:dyDescent="0.35">
      <c r="A175" s="2"/>
      <c r="B175" s="2"/>
      <c r="C175" s="2"/>
      <c r="D175" s="3"/>
      <c r="E175" s="2"/>
      <c r="F175" s="2"/>
      <c r="G175" s="2"/>
      <c r="H175" s="2"/>
      <c r="I175" s="2"/>
      <c r="J175" s="2"/>
      <c r="K175" s="2"/>
      <c r="L175" s="2"/>
      <c r="M175" s="82" t="s">
        <v>233</v>
      </c>
      <c r="N175" s="143">
        <v>331</v>
      </c>
      <c r="O175" s="2"/>
      <c r="P175" s="2"/>
      <c r="Q175" s="2"/>
      <c r="R175" s="2"/>
      <c r="S175" s="2"/>
      <c r="T175" s="2"/>
      <c r="U175" s="2"/>
      <c r="V175" s="2"/>
    </row>
    <row r="176" spans="1:22" x14ac:dyDescent="0.35">
      <c r="A176" s="2"/>
      <c r="B176" s="2"/>
      <c r="C176" s="2"/>
      <c r="D176" s="3"/>
      <c r="E176" s="2"/>
      <c r="F176" s="2"/>
      <c r="G176" s="2"/>
      <c r="H176" s="2"/>
      <c r="I176" s="2"/>
      <c r="J176" s="2"/>
      <c r="K176" s="2"/>
      <c r="L176" s="2"/>
      <c r="M176" s="82" t="s">
        <v>234</v>
      </c>
      <c r="N176" s="143">
        <v>123</v>
      </c>
      <c r="O176" s="2"/>
      <c r="P176" s="2"/>
      <c r="Q176" s="2"/>
      <c r="R176" s="2"/>
      <c r="S176" s="2"/>
      <c r="T176" s="2"/>
      <c r="U176" s="2"/>
      <c r="V176" s="2"/>
    </row>
    <row r="177" spans="1:22" x14ac:dyDescent="0.35">
      <c r="A177" s="2"/>
      <c r="B177" s="2"/>
      <c r="C177" s="2"/>
      <c r="D177" s="3"/>
      <c r="E177" s="2"/>
      <c r="F177" s="2"/>
      <c r="G177" s="2"/>
      <c r="H177" s="2"/>
      <c r="I177" s="2"/>
      <c r="J177" s="2"/>
      <c r="K177" s="2"/>
      <c r="L177" s="2"/>
      <c r="M177" s="82" t="s">
        <v>235</v>
      </c>
      <c r="N177" s="143">
        <v>0</v>
      </c>
      <c r="O177" s="2"/>
      <c r="P177" s="2"/>
      <c r="Q177" s="2"/>
      <c r="R177" s="2"/>
      <c r="S177" s="2"/>
      <c r="T177" s="2"/>
      <c r="U177" s="2"/>
      <c r="V177" s="2"/>
    </row>
    <row r="178" spans="1:22" x14ac:dyDescent="0.35">
      <c r="A178" s="2"/>
      <c r="B178" s="2"/>
      <c r="C178" s="2"/>
      <c r="D178" s="3"/>
      <c r="E178" s="2"/>
      <c r="F178" s="2"/>
      <c r="G178" s="2"/>
      <c r="H178" s="2"/>
      <c r="I178" s="2"/>
      <c r="J178" s="2"/>
      <c r="K178" s="2"/>
      <c r="L178" s="2"/>
      <c r="M178" s="82" t="s">
        <v>236</v>
      </c>
      <c r="N178" s="143">
        <v>30</v>
      </c>
      <c r="O178" s="2"/>
      <c r="P178" s="2"/>
      <c r="Q178" s="2"/>
      <c r="R178" s="2"/>
      <c r="S178" s="2"/>
      <c r="T178" s="2"/>
      <c r="U178" s="2"/>
      <c r="V178" s="2"/>
    </row>
    <row r="179" spans="1:22" x14ac:dyDescent="0.35">
      <c r="A179" s="2"/>
      <c r="B179" s="2"/>
      <c r="C179" s="2"/>
      <c r="D179" s="3"/>
      <c r="E179" s="2"/>
      <c r="F179" s="2"/>
      <c r="G179" s="2"/>
      <c r="H179" s="2"/>
      <c r="I179" s="2"/>
      <c r="J179" s="2"/>
      <c r="K179" s="2"/>
      <c r="L179" s="2"/>
      <c r="M179" s="82" t="s">
        <v>237</v>
      </c>
      <c r="N179" s="143">
        <v>72</v>
      </c>
      <c r="O179" s="2"/>
      <c r="P179" s="2"/>
      <c r="Q179" s="2"/>
      <c r="R179" s="2"/>
      <c r="S179" s="2"/>
      <c r="T179" s="2"/>
      <c r="U179" s="2"/>
      <c r="V179" s="2"/>
    </row>
    <row r="180" spans="1:22" x14ac:dyDescent="0.35">
      <c r="A180" s="2"/>
      <c r="B180" s="2"/>
      <c r="C180" s="2"/>
      <c r="D180" s="3"/>
      <c r="E180" s="2"/>
      <c r="F180" s="2"/>
      <c r="G180" s="2"/>
      <c r="H180" s="2"/>
      <c r="I180" s="2"/>
      <c r="J180" s="2"/>
      <c r="K180" s="2"/>
      <c r="L180" s="2"/>
      <c r="M180" s="82" t="s">
        <v>238</v>
      </c>
      <c r="N180" s="143">
        <v>200</v>
      </c>
      <c r="O180" s="2"/>
      <c r="P180" s="2"/>
      <c r="Q180" s="2"/>
      <c r="R180" s="2"/>
      <c r="S180" s="2"/>
      <c r="T180" s="2"/>
      <c r="U180" s="2"/>
      <c r="V180" s="2"/>
    </row>
    <row r="181" spans="1:22" x14ac:dyDescent="0.35">
      <c r="A181" s="2"/>
      <c r="B181" s="2"/>
      <c r="C181" s="2"/>
      <c r="D181" s="3"/>
      <c r="E181" s="2"/>
      <c r="F181" s="2"/>
      <c r="G181" s="2"/>
      <c r="H181" s="2"/>
      <c r="I181" s="2"/>
      <c r="J181" s="2"/>
      <c r="K181" s="2"/>
      <c r="L181" s="2"/>
      <c r="M181" s="82" t="s">
        <v>239</v>
      </c>
      <c r="N181" s="143">
        <v>116</v>
      </c>
      <c r="O181" s="2"/>
      <c r="P181" s="2"/>
      <c r="Q181" s="2"/>
      <c r="R181" s="2"/>
      <c r="S181" s="2"/>
      <c r="T181" s="2"/>
      <c r="U181" s="2"/>
      <c r="V181" s="2"/>
    </row>
    <row r="182" spans="1:22" x14ac:dyDescent="0.35">
      <c r="A182" s="2"/>
      <c r="B182" s="2"/>
      <c r="C182" s="2"/>
      <c r="D182" s="3"/>
      <c r="E182" s="2"/>
      <c r="F182" s="2"/>
      <c r="G182" s="2"/>
      <c r="H182" s="2"/>
      <c r="I182" s="2"/>
      <c r="J182" s="2"/>
      <c r="K182" s="2"/>
      <c r="L182" s="2"/>
      <c r="M182" s="82" t="s">
        <v>240</v>
      </c>
      <c r="N182" s="143">
        <v>369</v>
      </c>
      <c r="O182" s="2"/>
      <c r="P182" s="2"/>
      <c r="Q182" s="2"/>
      <c r="R182" s="2"/>
      <c r="S182" s="2"/>
      <c r="T182" s="2"/>
      <c r="U182" s="2"/>
      <c r="V182" s="2"/>
    </row>
    <row r="183" spans="1:22" x14ac:dyDescent="0.35">
      <c r="A183" s="2"/>
      <c r="B183" s="2"/>
      <c r="C183" s="2"/>
      <c r="D183" s="3"/>
      <c r="E183" s="2"/>
      <c r="F183" s="2"/>
      <c r="G183" s="2"/>
      <c r="H183" s="2"/>
      <c r="I183" s="2"/>
      <c r="J183" s="2"/>
      <c r="K183" s="2"/>
      <c r="L183" s="2"/>
      <c r="M183" s="82" t="s">
        <v>241</v>
      </c>
      <c r="N183" s="143">
        <v>0</v>
      </c>
      <c r="O183" s="2"/>
      <c r="P183" s="2"/>
      <c r="Q183" s="2"/>
      <c r="R183" s="2"/>
      <c r="S183" s="2"/>
      <c r="T183" s="2"/>
      <c r="U183" s="2"/>
      <c r="V183" s="2"/>
    </row>
    <row r="184" spans="1:22" x14ac:dyDescent="0.35">
      <c r="A184" s="2"/>
      <c r="B184" s="2"/>
      <c r="C184" s="2"/>
      <c r="D184" s="3"/>
      <c r="E184" s="2"/>
      <c r="F184" s="2"/>
      <c r="G184" s="2"/>
      <c r="H184" s="2"/>
      <c r="I184" s="2"/>
      <c r="J184" s="2"/>
      <c r="K184" s="2"/>
      <c r="L184" s="2"/>
      <c r="M184" s="82" t="s">
        <v>242</v>
      </c>
      <c r="N184" s="143">
        <v>55</v>
      </c>
      <c r="O184" s="2"/>
      <c r="P184" s="2"/>
      <c r="Q184" s="2"/>
      <c r="R184" s="2"/>
      <c r="S184" s="2"/>
      <c r="T184" s="2"/>
      <c r="U184" s="2"/>
      <c r="V184" s="2"/>
    </row>
    <row r="185" spans="1:22" x14ac:dyDescent="0.35">
      <c r="A185" s="2"/>
      <c r="B185" s="2"/>
      <c r="C185" s="2"/>
      <c r="D185" s="3"/>
      <c r="E185" s="2"/>
      <c r="F185" s="2"/>
      <c r="G185" s="2"/>
      <c r="H185" s="2"/>
      <c r="I185" s="2"/>
      <c r="J185" s="2"/>
      <c r="K185" s="2"/>
      <c r="L185" s="2"/>
      <c r="M185" s="82" t="s">
        <v>243</v>
      </c>
      <c r="N185" s="143">
        <v>200</v>
      </c>
      <c r="O185" s="2"/>
      <c r="P185" s="2"/>
      <c r="Q185" s="2"/>
      <c r="R185" s="2"/>
      <c r="S185" s="2"/>
      <c r="T185" s="2"/>
      <c r="U185" s="2"/>
      <c r="V185" s="2"/>
    </row>
    <row r="186" spans="1:22" x14ac:dyDescent="0.35">
      <c r="A186" s="2"/>
      <c r="B186" s="2"/>
      <c r="C186" s="2"/>
      <c r="D186" s="3"/>
      <c r="E186" s="2"/>
      <c r="F186" s="2"/>
      <c r="G186" s="2"/>
      <c r="H186" s="2"/>
      <c r="I186" s="2"/>
      <c r="J186" s="2"/>
      <c r="K186" s="2"/>
      <c r="L186" s="2"/>
      <c r="M186" s="82" t="s">
        <v>244</v>
      </c>
      <c r="N186" s="143">
        <v>200</v>
      </c>
      <c r="O186" s="2"/>
      <c r="P186" s="2"/>
      <c r="Q186" s="2"/>
      <c r="R186" s="2"/>
      <c r="S186" s="2"/>
      <c r="T186" s="2"/>
      <c r="U186" s="2"/>
      <c r="V186" s="2"/>
    </row>
    <row r="187" spans="1:22" x14ac:dyDescent="0.35">
      <c r="A187" s="2"/>
      <c r="B187" s="2"/>
      <c r="C187" s="2"/>
      <c r="D187" s="3"/>
      <c r="E187" s="2"/>
      <c r="F187" s="2"/>
      <c r="G187" s="2"/>
      <c r="H187" s="2"/>
      <c r="I187" s="2"/>
      <c r="J187" s="2"/>
      <c r="K187" s="2"/>
      <c r="L187" s="2"/>
      <c r="M187" s="82" t="s">
        <v>245</v>
      </c>
      <c r="N187" s="143">
        <v>184</v>
      </c>
      <c r="O187" s="2"/>
      <c r="P187" s="2"/>
      <c r="Q187" s="2"/>
      <c r="R187" s="2"/>
      <c r="S187" s="2"/>
      <c r="T187" s="2"/>
      <c r="U187" s="2"/>
      <c r="V187" s="2"/>
    </row>
    <row r="188" spans="1:22" x14ac:dyDescent="0.35">
      <c r="A188" s="2"/>
      <c r="B188" s="2"/>
      <c r="C188" s="2"/>
      <c r="D188" s="3"/>
      <c r="E188" s="2"/>
      <c r="F188" s="2"/>
      <c r="G188" s="2"/>
      <c r="H188" s="2"/>
      <c r="I188" s="2"/>
      <c r="J188" s="2"/>
      <c r="K188" s="2"/>
      <c r="L188" s="2"/>
      <c r="M188" s="82" t="s">
        <v>246</v>
      </c>
      <c r="N188" s="143">
        <v>114</v>
      </c>
      <c r="O188" s="2"/>
      <c r="P188" s="2"/>
      <c r="Q188" s="2"/>
      <c r="R188" s="2"/>
      <c r="S188" s="2"/>
      <c r="T188" s="2"/>
      <c r="U188" s="2"/>
      <c r="V188" s="2"/>
    </row>
    <row r="189" spans="1:22" x14ac:dyDescent="0.35">
      <c r="A189" s="2"/>
      <c r="B189" s="2"/>
      <c r="C189" s="2"/>
      <c r="D189" s="3"/>
      <c r="E189" s="2"/>
      <c r="F189" s="2"/>
      <c r="G189" s="2"/>
      <c r="H189" s="2"/>
      <c r="I189" s="2"/>
      <c r="J189" s="2"/>
      <c r="K189" s="2"/>
      <c r="L189" s="2"/>
      <c r="M189" s="82" t="s">
        <v>247</v>
      </c>
      <c r="N189" s="143">
        <v>0</v>
      </c>
      <c r="O189" s="2"/>
      <c r="P189" s="2"/>
      <c r="Q189" s="2"/>
      <c r="R189" s="2"/>
      <c r="S189" s="2"/>
      <c r="T189" s="2"/>
      <c r="U189" s="2"/>
      <c r="V189" s="2"/>
    </row>
    <row r="190" spans="1:22" x14ac:dyDescent="0.35">
      <c r="A190" s="2"/>
      <c r="B190" s="2"/>
      <c r="C190" s="2"/>
      <c r="D190" s="3"/>
      <c r="E190" s="2"/>
      <c r="F190" s="2"/>
      <c r="G190" s="2"/>
      <c r="H190" s="2"/>
      <c r="I190" s="2"/>
      <c r="J190" s="2"/>
      <c r="K190" s="2"/>
      <c r="L190" s="2"/>
      <c r="M190" s="82" t="s">
        <v>248</v>
      </c>
      <c r="N190" s="143">
        <v>18</v>
      </c>
      <c r="O190" s="2"/>
      <c r="P190" s="2"/>
      <c r="Q190" s="2"/>
      <c r="R190" s="2"/>
      <c r="S190" s="2"/>
      <c r="T190" s="2"/>
      <c r="U190" s="2"/>
      <c r="V190" s="2"/>
    </row>
    <row r="191" spans="1:22" x14ac:dyDescent="0.35">
      <c r="A191" s="2"/>
      <c r="B191" s="2"/>
      <c r="C191" s="2"/>
      <c r="D191" s="3"/>
      <c r="E191" s="2"/>
      <c r="F191" s="2"/>
      <c r="G191" s="2"/>
      <c r="H191" s="2"/>
      <c r="I191" s="2"/>
      <c r="J191" s="2"/>
      <c r="K191" s="2"/>
      <c r="L191" s="2"/>
      <c r="M191" s="82" t="s">
        <v>249</v>
      </c>
      <c r="N191" s="143">
        <v>1</v>
      </c>
      <c r="O191" s="2"/>
      <c r="P191" s="2"/>
      <c r="Q191" s="2"/>
      <c r="R191" s="2"/>
      <c r="S191" s="2"/>
      <c r="T191" s="2"/>
      <c r="U191" s="2"/>
      <c r="V191" s="2"/>
    </row>
    <row r="192" spans="1:22" x14ac:dyDescent="0.35">
      <c r="A192" s="2"/>
      <c r="B192" s="2"/>
      <c r="C192" s="2"/>
      <c r="D192" s="3"/>
      <c r="E192" s="2"/>
      <c r="F192" s="2"/>
      <c r="G192" s="2"/>
      <c r="H192" s="2"/>
      <c r="I192" s="2"/>
      <c r="J192" s="2"/>
      <c r="K192" s="2"/>
      <c r="L192" s="2"/>
      <c r="M192" s="82" t="s">
        <v>250</v>
      </c>
      <c r="N192" s="143">
        <v>440</v>
      </c>
      <c r="O192" s="2"/>
      <c r="P192" s="2"/>
      <c r="Q192" s="2"/>
      <c r="R192" s="2"/>
      <c r="S192" s="2"/>
      <c r="T192" s="2"/>
      <c r="U192" s="2"/>
      <c r="V192" s="2"/>
    </row>
    <row r="193" spans="1:22" x14ac:dyDescent="0.35">
      <c r="A193" s="2"/>
      <c r="B193" s="2"/>
      <c r="C193" s="2"/>
      <c r="D193" s="3"/>
      <c r="E193" s="2"/>
      <c r="F193" s="2"/>
      <c r="G193" s="2"/>
      <c r="H193" s="2"/>
      <c r="I193" s="2"/>
      <c r="J193" s="2"/>
      <c r="K193" s="2"/>
      <c r="L193" s="2"/>
      <c r="M193" s="82" t="s">
        <v>251</v>
      </c>
      <c r="N193" s="143">
        <v>40</v>
      </c>
      <c r="O193" s="2"/>
      <c r="P193" s="2"/>
      <c r="Q193" s="2"/>
      <c r="R193" s="2"/>
      <c r="S193" s="2"/>
      <c r="T193" s="2"/>
      <c r="U193" s="2"/>
      <c r="V193" s="2"/>
    </row>
    <row r="194" spans="1:22" x14ac:dyDescent="0.35">
      <c r="A194" s="2"/>
      <c r="B194" s="2"/>
      <c r="C194" s="2"/>
      <c r="D194" s="3"/>
      <c r="E194" s="2"/>
      <c r="F194" s="2"/>
      <c r="G194" s="2"/>
      <c r="H194" s="2"/>
      <c r="I194" s="2"/>
      <c r="J194" s="2"/>
      <c r="K194" s="2"/>
      <c r="L194" s="2"/>
      <c r="M194" s="82" t="s">
        <v>252</v>
      </c>
      <c r="N194" s="143">
        <v>0</v>
      </c>
      <c r="O194" s="2"/>
      <c r="P194" s="2"/>
      <c r="Q194" s="2"/>
      <c r="R194" s="2"/>
      <c r="S194" s="2"/>
      <c r="T194" s="2"/>
      <c r="U194" s="2"/>
      <c r="V194" s="2"/>
    </row>
    <row r="195" spans="1:22" x14ac:dyDescent="0.35">
      <c r="A195" s="2"/>
      <c r="B195" s="2"/>
      <c r="C195" s="2"/>
      <c r="D195" s="3"/>
      <c r="E195" s="2"/>
      <c r="F195" s="2"/>
      <c r="G195" s="2"/>
      <c r="H195" s="2"/>
      <c r="I195" s="2"/>
      <c r="J195" s="2"/>
      <c r="K195" s="2"/>
      <c r="L195" s="2"/>
      <c r="M195" s="82" t="s">
        <v>253</v>
      </c>
      <c r="N195" s="143">
        <v>0</v>
      </c>
      <c r="O195" s="2"/>
      <c r="P195" s="2"/>
      <c r="Q195" s="2"/>
      <c r="R195" s="2"/>
      <c r="S195" s="2"/>
      <c r="T195" s="2"/>
      <c r="U195" s="2"/>
      <c r="V195" s="2"/>
    </row>
    <row r="196" spans="1:22" x14ac:dyDescent="0.35">
      <c r="A196" s="2"/>
      <c r="B196" s="2"/>
      <c r="C196" s="2"/>
      <c r="D196" s="3"/>
      <c r="E196" s="2"/>
      <c r="F196" s="2"/>
      <c r="G196" s="2"/>
      <c r="H196" s="2"/>
      <c r="I196" s="2"/>
      <c r="J196" s="2"/>
      <c r="K196" s="2"/>
      <c r="L196" s="2"/>
      <c r="M196" s="82" t="s">
        <v>254</v>
      </c>
      <c r="N196" s="143">
        <v>0</v>
      </c>
      <c r="O196" s="2"/>
      <c r="P196" s="2"/>
      <c r="Q196" s="2"/>
      <c r="R196" s="2"/>
      <c r="S196" s="2"/>
      <c r="T196" s="2"/>
      <c r="U196" s="2"/>
      <c r="V196" s="2"/>
    </row>
    <row r="197" spans="1:22" x14ac:dyDescent="0.35">
      <c r="A197" s="2"/>
      <c r="B197" s="2"/>
      <c r="C197" s="2"/>
      <c r="D197" s="3"/>
      <c r="E197" s="2"/>
      <c r="F197" s="2"/>
      <c r="G197" s="2"/>
      <c r="H197" s="2"/>
      <c r="I197" s="2"/>
      <c r="J197" s="2"/>
      <c r="K197" s="2"/>
      <c r="L197" s="2"/>
      <c r="M197" s="82" t="s">
        <v>255</v>
      </c>
      <c r="N197" s="143">
        <v>345</v>
      </c>
      <c r="O197" s="2"/>
      <c r="P197" s="2"/>
      <c r="Q197" s="2"/>
      <c r="R197" s="2"/>
      <c r="S197" s="2"/>
      <c r="T197" s="2"/>
      <c r="U197" s="2"/>
      <c r="V197" s="2"/>
    </row>
    <row r="198" spans="1:22" x14ac:dyDescent="0.35">
      <c r="A198" s="2"/>
      <c r="B198" s="2"/>
      <c r="C198" s="2"/>
      <c r="D198" s="3"/>
      <c r="E198" s="2"/>
      <c r="F198" s="2"/>
      <c r="G198" s="2"/>
      <c r="H198" s="2"/>
      <c r="I198" s="2"/>
      <c r="J198" s="2"/>
      <c r="K198" s="2"/>
      <c r="L198" s="2"/>
      <c r="M198" s="82" t="s">
        <v>256</v>
      </c>
      <c r="N198" s="143">
        <v>400</v>
      </c>
      <c r="O198" s="2"/>
      <c r="P198" s="2"/>
      <c r="Q198" s="2"/>
      <c r="R198" s="2"/>
      <c r="S198" s="2"/>
      <c r="T198" s="2"/>
      <c r="U198" s="2"/>
      <c r="V198" s="2"/>
    </row>
    <row r="199" spans="1:22" x14ac:dyDescent="0.35">
      <c r="A199" s="2"/>
      <c r="B199" s="2"/>
      <c r="C199" s="2"/>
      <c r="D199" s="3"/>
      <c r="E199" s="2"/>
      <c r="F199" s="2"/>
      <c r="G199" s="2"/>
      <c r="H199" s="2"/>
      <c r="I199" s="2"/>
      <c r="J199" s="2"/>
      <c r="K199" s="2"/>
      <c r="L199" s="2"/>
      <c r="M199" s="82" t="s">
        <v>257</v>
      </c>
      <c r="N199" s="143">
        <v>150</v>
      </c>
      <c r="O199" s="2"/>
      <c r="P199" s="2"/>
      <c r="Q199" s="2"/>
      <c r="R199" s="2"/>
      <c r="S199" s="2"/>
      <c r="T199" s="2"/>
      <c r="U199" s="2"/>
      <c r="V199" s="2"/>
    </row>
    <row r="200" spans="1:22" x14ac:dyDescent="0.35">
      <c r="A200" s="2"/>
      <c r="B200" s="2"/>
      <c r="C200" s="2"/>
      <c r="D200" s="3"/>
      <c r="E200" s="2"/>
      <c r="F200" s="2"/>
      <c r="G200" s="2"/>
      <c r="H200" s="2"/>
      <c r="I200" s="2"/>
      <c r="J200" s="2"/>
      <c r="K200" s="2"/>
      <c r="L200" s="2"/>
      <c r="M200" s="82" t="s">
        <v>258</v>
      </c>
      <c r="N200" s="143">
        <v>420</v>
      </c>
      <c r="O200" s="2"/>
      <c r="P200" s="2"/>
      <c r="Q200" s="2"/>
      <c r="R200" s="2"/>
      <c r="S200" s="2"/>
      <c r="T200" s="2"/>
      <c r="U200" s="2"/>
      <c r="V200" s="2"/>
    </row>
    <row r="201" spans="1:22" x14ac:dyDescent="0.35">
      <c r="A201" s="2"/>
      <c r="B201" s="2"/>
      <c r="C201" s="2"/>
      <c r="D201" s="3"/>
      <c r="E201" s="2"/>
      <c r="F201" s="2"/>
      <c r="G201" s="2"/>
      <c r="H201" s="2"/>
      <c r="I201" s="2"/>
      <c r="J201" s="2"/>
      <c r="K201" s="2"/>
      <c r="L201" s="2"/>
      <c r="M201" s="82" t="s">
        <v>259</v>
      </c>
      <c r="N201" s="143">
        <v>500</v>
      </c>
      <c r="O201" s="2"/>
      <c r="P201" s="2"/>
      <c r="Q201" s="2"/>
      <c r="R201" s="2"/>
      <c r="S201" s="2"/>
      <c r="T201" s="2"/>
      <c r="U201" s="2"/>
      <c r="V201" s="2"/>
    </row>
    <row r="202" spans="1:22" x14ac:dyDescent="0.35">
      <c r="A202" s="2"/>
      <c r="B202" s="2"/>
      <c r="C202" s="2"/>
      <c r="D202" s="3"/>
      <c r="E202" s="2"/>
      <c r="F202" s="2"/>
      <c r="G202" s="2"/>
      <c r="H202" s="2"/>
      <c r="I202" s="2"/>
      <c r="J202" s="2"/>
      <c r="K202" s="2"/>
      <c r="L202" s="2"/>
      <c r="M202" s="82" t="s">
        <v>260</v>
      </c>
      <c r="N202" s="143">
        <v>345</v>
      </c>
      <c r="O202" s="2"/>
      <c r="P202" s="2"/>
      <c r="Q202" s="2"/>
      <c r="R202" s="2"/>
      <c r="S202" s="2"/>
      <c r="T202" s="2"/>
      <c r="U202" s="2"/>
      <c r="V202" s="2"/>
    </row>
    <row r="203" spans="1:22" x14ac:dyDescent="0.35">
      <c r="A203" s="2"/>
      <c r="B203" s="2"/>
      <c r="C203" s="2"/>
      <c r="D203" s="3"/>
      <c r="E203" s="2"/>
      <c r="F203" s="2"/>
      <c r="G203" s="2"/>
      <c r="H203" s="2"/>
      <c r="I203" s="2"/>
      <c r="J203" s="2"/>
      <c r="K203" s="2"/>
      <c r="L203" s="2"/>
      <c r="M203" s="82" t="s">
        <v>261</v>
      </c>
      <c r="N203" s="143">
        <v>106</v>
      </c>
      <c r="O203" s="2"/>
      <c r="P203" s="2"/>
      <c r="Q203" s="2"/>
      <c r="R203" s="2"/>
      <c r="S203" s="2"/>
      <c r="T203" s="2"/>
      <c r="U203" s="2"/>
      <c r="V203" s="2"/>
    </row>
    <row r="204" spans="1:22" x14ac:dyDescent="0.35">
      <c r="A204" s="2"/>
      <c r="B204" s="2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82" t="s">
        <v>262</v>
      </c>
      <c r="N204" s="143">
        <v>531</v>
      </c>
      <c r="O204" s="2"/>
      <c r="P204" s="2"/>
      <c r="Q204" s="2"/>
      <c r="R204" s="2"/>
      <c r="S204" s="2"/>
      <c r="T204" s="2"/>
      <c r="U204" s="2"/>
      <c r="V204" s="2"/>
    </row>
    <row r="205" spans="1:22" x14ac:dyDescent="0.35">
      <c r="A205" s="2"/>
      <c r="B205" s="2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82" t="s">
        <v>263</v>
      </c>
      <c r="N205" s="143">
        <v>406</v>
      </c>
      <c r="O205" s="2"/>
      <c r="P205" s="2"/>
      <c r="Q205" s="2"/>
      <c r="R205" s="2"/>
      <c r="S205" s="2"/>
      <c r="T205" s="2"/>
      <c r="U205" s="2"/>
      <c r="V205" s="2"/>
    </row>
    <row r="206" spans="1:22" x14ac:dyDescent="0.35">
      <c r="A206" s="2"/>
      <c r="B206" s="2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82" t="s">
        <v>265</v>
      </c>
      <c r="N206" s="143">
        <v>72</v>
      </c>
      <c r="O206" s="2"/>
      <c r="P206" s="2"/>
      <c r="Q206" s="2"/>
      <c r="R206" s="2"/>
      <c r="S206" s="2"/>
      <c r="T206" s="2"/>
      <c r="U206" s="2"/>
      <c r="V206" s="2"/>
    </row>
    <row r="207" spans="1:22" x14ac:dyDescent="0.35">
      <c r="A207" s="2"/>
      <c r="B207" s="2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82" t="s">
        <v>266</v>
      </c>
      <c r="N207" s="143">
        <v>213</v>
      </c>
      <c r="O207" s="2"/>
      <c r="P207" s="2"/>
      <c r="Q207" s="2"/>
      <c r="R207" s="2"/>
      <c r="S207" s="2"/>
      <c r="T207" s="2"/>
      <c r="U207" s="2"/>
      <c r="V207" s="2"/>
    </row>
    <row r="208" spans="1:22" x14ac:dyDescent="0.35">
      <c r="A208" s="2"/>
      <c r="B208" s="2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82" t="s">
        <v>267</v>
      </c>
      <c r="N208" s="143">
        <v>213</v>
      </c>
      <c r="O208" s="2"/>
      <c r="P208" s="2"/>
      <c r="Q208" s="2"/>
      <c r="R208" s="2"/>
      <c r="S208" s="2"/>
      <c r="T208" s="2"/>
      <c r="U208" s="2"/>
      <c r="V208" s="2"/>
    </row>
    <row r="209" spans="1:22" x14ac:dyDescent="0.35">
      <c r="A209" s="2"/>
      <c r="B209" s="2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82" t="s">
        <v>268</v>
      </c>
      <c r="N209" s="143">
        <v>4</v>
      </c>
      <c r="O209" s="2"/>
      <c r="P209" s="2"/>
      <c r="Q209" s="2"/>
      <c r="R209" s="2"/>
      <c r="S209" s="2"/>
      <c r="T209" s="2"/>
      <c r="U209" s="2"/>
      <c r="V209" s="2"/>
    </row>
    <row r="210" spans="1:22" x14ac:dyDescent="0.35">
      <c r="A210" s="2"/>
      <c r="B210" s="2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82" t="s">
        <v>269</v>
      </c>
      <c r="N210" s="143">
        <v>125</v>
      </c>
      <c r="O210" s="2"/>
      <c r="P210" s="2"/>
      <c r="Q210" s="2"/>
      <c r="R210" s="2"/>
      <c r="S210" s="2"/>
      <c r="T210" s="2"/>
      <c r="U210" s="2"/>
      <c r="V210" s="2"/>
    </row>
    <row r="211" spans="1:22" x14ac:dyDescent="0.35">
      <c r="A211" s="2"/>
      <c r="B211" s="2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82" t="s">
        <v>270</v>
      </c>
      <c r="N211" s="143">
        <v>643</v>
      </c>
      <c r="O211" s="2"/>
      <c r="P211" s="2"/>
      <c r="Q211" s="2"/>
      <c r="R211" s="2"/>
      <c r="S211" s="2"/>
      <c r="T211" s="2"/>
      <c r="U211" s="2"/>
      <c r="V211" s="2"/>
    </row>
    <row r="212" spans="1:22" x14ac:dyDescent="0.35">
      <c r="A212" s="2"/>
      <c r="B212" s="2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82" t="s">
        <v>271</v>
      </c>
      <c r="N212" s="143">
        <v>0</v>
      </c>
      <c r="O212" s="2"/>
      <c r="P212" s="2"/>
      <c r="Q212" s="2"/>
      <c r="R212" s="2"/>
      <c r="S212" s="2"/>
      <c r="T212" s="2"/>
      <c r="U212" s="2"/>
      <c r="V212" s="2"/>
    </row>
    <row r="213" spans="1:22" x14ac:dyDescent="0.35">
      <c r="A213" s="2"/>
      <c r="B213" s="2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82" t="s">
        <v>272</v>
      </c>
      <c r="N213" s="143">
        <v>0</v>
      </c>
      <c r="O213" s="2"/>
      <c r="P213" s="2"/>
      <c r="Q213" s="2"/>
      <c r="R213" s="2"/>
      <c r="S213" s="2"/>
      <c r="T213" s="2"/>
      <c r="U213" s="2"/>
      <c r="V213" s="2"/>
    </row>
    <row r="214" spans="1:22" x14ac:dyDescent="0.35">
      <c r="A214" s="2"/>
      <c r="B214" s="2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82" t="s">
        <v>273</v>
      </c>
      <c r="N214" s="143">
        <v>432</v>
      </c>
      <c r="O214" s="2"/>
      <c r="P214" s="2"/>
      <c r="Q214" s="2"/>
      <c r="R214" s="2"/>
      <c r="S214" s="2"/>
      <c r="T214" s="2"/>
      <c r="U214" s="2"/>
      <c r="V214" s="2"/>
    </row>
    <row r="215" spans="1:22" x14ac:dyDescent="0.35">
      <c r="A215" s="2"/>
      <c r="B215" s="2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82" t="s">
        <v>274</v>
      </c>
      <c r="N215" s="143">
        <v>0</v>
      </c>
      <c r="O215" s="2"/>
      <c r="P215" s="2"/>
      <c r="Q215" s="2"/>
      <c r="R215" s="2"/>
      <c r="S215" s="2"/>
      <c r="T215" s="2"/>
      <c r="U215" s="2"/>
      <c r="V215" s="2"/>
    </row>
    <row r="216" spans="1:22" x14ac:dyDescent="0.35">
      <c r="A216" s="2"/>
      <c r="B216" s="2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82" t="s">
        <v>275</v>
      </c>
      <c r="N216" s="143">
        <v>0</v>
      </c>
      <c r="O216" s="2"/>
      <c r="P216" s="2"/>
      <c r="Q216" s="2"/>
      <c r="R216" s="2"/>
      <c r="S216" s="2"/>
      <c r="T216" s="2"/>
      <c r="U216" s="2"/>
      <c r="V216" s="2"/>
    </row>
    <row r="217" spans="1:22" x14ac:dyDescent="0.35">
      <c r="A217" s="2"/>
      <c r="B217" s="2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82" t="s">
        <v>276</v>
      </c>
      <c r="N217" s="143">
        <v>0</v>
      </c>
      <c r="O217" s="2"/>
      <c r="P217" s="2"/>
      <c r="Q217" s="2"/>
      <c r="R217" s="2"/>
      <c r="S217" s="2"/>
      <c r="T217" s="2"/>
      <c r="U217" s="2"/>
      <c r="V217" s="2"/>
    </row>
    <row r="218" spans="1:22" x14ac:dyDescent="0.35">
      <c r="A218" s="2"/>
      <c r="B218" s="2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82" t="s">
        <v>277</v>
      </c>
      <c r="N218" s="143">
        <v>185</v>
      </c>
      <c r="O218" s="2"/>
      <c r="P218" s="2"/>
      <c r="Q218" s="2"/>
      <c r="R218" s="2"/>
      <c r="S218" s="2"/>
      <c r="T218" s="2"/>
      <c r="U218" s="2"/>
      <c r="V218" s="2"/>
    </row>
    <row r="219" spans="1:22" x14ac:dyDescent="0.35">
      <c r="A219" s="2"/>
      <c r="B219" s="2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139"/>
      <c r="O219" s="2"/>
      <c r="P219" s="2"/>
      <c r="Q219" s="2"/>
      <c r="R219" s="2"/>
      <c r="S219" s="2"/>
      <c r="T219" s="2"/>
      <c r="U219" s="2"/>
      <c r="V219" s="2"/>
    </row>
    <row r="220" spans="1:22" x14ac:dyDescent="0.35">
      <c r="A220" s="2"/>
      <c r="B220" s="2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139"/>
      <c r="O220" s="2"/>
      <c r="P220" s="2"/>
      <c r="Q220" s="2"/>
      <c r="R220" s="2"/>
      <c r="S220" s="2"/>
      <c r="T220" s="2"/>
      <c r="U220" s="2"/>
      <c r="V220" s="2"/>
    </row>
    <row r="221" spans="1:22" x14ac:dyDescent="0.35">
      <c r="A221" s="2"/>
      <c r="B221" s="2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139"/>
      <c r="O221" s="2"/>
      <c r="P221" s="2"/>
      <c r="Q221" s="2"/>
      <c r="R221" s="2"/>
      <c r="S221" s="2"/>
      <c r="T221" s="2"/>
      <c r="U221" s="2"/>
      <c r="V221" s="2"/>
    </row>
    <row r="222" spans="1:22" x14ac:dyDescent="0.35">
      <c r="A222" s="2"/>
      <c r="B222" s="2"/>
      <c r="C222" s="2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139"/>
      <c r="O222" s="2"/>
      <c r="P222" s="2"/>
      <c r="Q222" s="2"/>
      <c r="R222" s="2"/>
      <c r="S222" s="2"/>
      <c r="T222" s="2"/>
      <c r="U222" s="2"/>
      <c r="V222" s="2"/>
    </row>
    <row r="223" spans="1:22" x14ac:dyDescent="0.35">
      <c r="A223" s="2"/>
      <c r="B223" s="2"/>
      <c r="C223" s="2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139"/>
      <c r="O223" s="2"/>
      <c r="P223" s="2"/>
      <c r="Q223" s="2"/>
      <c r="R223" s="2"/>
      <c r="S223" s="2"/>
      <c r="T223" s="2"/>
      <c r="U223" s="2"/>
      <c r="V223" s="2"/>
    </row>
    <row r="224" spans="1:22" x14ac:dyDescent="0.35">
      <c r="A224" s="2"/>
      <c r="B224" s="2"/>
      <c r="C224" s="2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139"/>
      <c r="O224" s="2"/>
      <c r="P224" s="2"/>
      <c r="Q224" s="2"/>
      <c r="R224" s="2"/>
      <c r="S224" s="2"/>
      <c r="T224" s="2"/>
      <c r="U224" s="2"/>
      <c r="V224" s="2"/>
    </row>
    <row r="225" spans="1:22" x14ac:dyDescent="0.35">
      <c r="A225" s="2"/>
      <c r="B225" s="2"/>
      <c r="C225" s="2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139"/>
      <c r="O225" s="2"/>
      <c r="P225" s="2"/>
      <c r="Q225" s="2"/>
      <c r="R225" s="2"/>
      <c r="S225" s="2"/>
      <c r="T225" s="2"/>
      <c r="U225" s="2"/>
      <c r="V225" s="2"/>
    </row>
    <row r="226" spans="1:22" x14ac:dyDescent="0.35">
      <c r="A226" s="2"/>
      <c r="B226" s="2"/>
      <c r="C226" s="2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139"/>
      <c r="O226" s="2"/>
      <c r="P226" s="2"/>
      <c r="Q226" s="2"/>
      <c r="R226" s="2"/>
      <c r="S226" s="2"/>
      <c r="T226" s="2"/>
      <c r="U226" s="2"/>
      <c r="V226" s="2"/>
    </row>
    <row r="227" spans="1:22" x14ac:dyDescent="0.35">
      <c r="A227" s="2"/>
      <c r="B227" s="2"/>
      <c r="C227" s="2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139"/>
      <c r="O227" s="2"/>
      <c r="P227" s="2"/>
      <c r="Q227" s="2"/>
      <c r="R227" s="2"/>
      <c r="S227" s="2"/>
      <c r="T227" s="2"/>
      <c r="U227" s="2"/>
      <c r="V227" s="2"/>
    </row>
    <row r="228" spans="1:22" x14ac:dyDescent="0.35">
      <c r="A228" s="2"/>
      <c r="B228" s="2"/>
      <c r="C228" s="2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139"/>
      <c r="O228" s="2"/>
      <c r="P228" s="2"/>
      <c r="Q228" s="2"/>
      <c r="R228" s="2"/>
      <c r="S228" s="2"/>
      <c r="T228" s="2"/>
      <c r="U228" s="2"/>
      <c r="V228" s="2"/>
    </row>
    <row r="229" spans="1:22" x14ac:dyDescent="0.35">
      <c r="A229" s="2"/>
      <c r="B229" s="2"/>
      <c r="C229" s="2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139"/>
      <c r="O229" s="2"/>
      <c r="P229" s="2"/>
      <c r="Q229" s="2"/>
      <c r="R229" s="2"/>
      <c r="S229" s="2"/>
      <c r="T229" s="2"/>
      <c r="U229" s="2"/>
      <c r="V229" s="2"/>
    </row>
  </sheetData>
  <mergeCells count="6">
    <mergeCell ref="M4:M5"/>
    <mergeCell ref="N4:N5"/>
    <mergeCell ref="C17:D17"/>
    <mergeCell ref="C23:D23"/>
    <mergeCell ref="C29:D29"/>
    <mergeCell ref="C35:D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L20 - Tetrahedral Dices</vt:lpstr>
      <vt:lpstr>L20 - Normal Dices</vt:lpstr>
      <vt:lpstr>L20 Klout Scores</vt:lpstr>
      <vt:lpstr>L21 Sampling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 Florensia</dc:creator>
  <cp:lastModifiedBy>Sisi Florensia</cp:lastModifiedBy>
  <dcterms:created xsi:type="dcterms:W3CDTF">2018-05-22T15:41:31Z</dcterms:created>
  <dcterms:modified xsi:type="dcterms:W3CDTF">2018-05-23T12:47:41Z</dcterms:modified>
</cp:coreProperties>
</file>