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4"/>
  </bookViews>
  <sheets>
    <sheet name="Floodplain (new flows)" sheetId="5" r:id="rId1"/>
    <sheet name="Floodplain" sheetId="4" r:id="rId2"/>
    <sheet name="Spawning WUA" sheetId="2" r:id="rId3"/>
    <sheet name="Instream WUA" sheetId="3" r:id="rId4"/>
    <sheet name="Above normal" sheetId="12" r:id="rId5"/>
    <sheet name="Below Normal" sheetId="13" r:id="rId6"/>
    <sheet name="dry" sheetId="11" r:id="rId7"/>
  </sheets>
  <calcPr calcId="145621"/>
</workbook>
</file>

<file path=xl/calcChain.xml><?xml version="1.0" encoding="utf-8"?>
<calcChain xmlns="http://schemas.openxmlformats.org/spreadsheetml/2006/main">
  <c r="G68" i="13" l="1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D46" i="13"/>
  <c r="E46" i="13" s="1"/>
  <c r="G45" i="13"/>
  <c r="F45" i="13"/>
  <c r="D45" i="13"/>
  <c r="E45" i="13" s="1"/>
  <c r="G44" i="13"/>
  <c r="F44" i="13"/>
  <c r="D44" i="13"/>
  <c r="E44" i="13" s="1"/>
  <c r="G43" i="13"/>
  <c r="F43" i="13"/>
  <c r="E43" i="13"/>
  <c r="D43" i="13"/>
  <c r="G42" i="13"/>
  <c r="F42" i="13"/>
  <c r="D42" i="13"/>
  <c r="E42" i="13" s="1"/>
  <c r="G41" i="13"/>
  <c r="F41" i="13"/>
  <c r="D41" i="13"/>
  <c r="E41" i="13" s="1"/>
  <c r="G40" i="13"/>
  <c r="F40" i="13"/>
  <c r="D40" i="13"/>
  <c r="E40" i="13" s="1"/>
  <c r="G39" i="13"/>
  <c r="F39" i="13"/>
  <c r="E39" i="13"/>
  <c r="D39" i="13"/>
  <c r="G38" i="13"/>
  <c r="F38" i="13"/>
  <c r="D38" i="13"/>
  <c r="E38" i="13" s="1"/>
  <c r="G37" i="13"/>
  <c r="F37" i="13"/>
  <c r="D37" i="13"/>
  <c r="E37" i="13" s="1"/>
  <c r="G36" i="13"/>
  <c r="F36" i="13"/>
  <c r="D36" i="13"/>
  <c r="E36" i="13" s="1"/>
  <c r="G35" i="13"/>
  <c r="F35" i="13"/>
  <c r="E35" i="13"/>
  <c r="D35" i="13"/>
  <c r="G34" i="13"/>
  <c r="F34" i="13"/>
  <c r="D34" i="13"/>
  <c r="E34" i="13" s="1"/>
  <c r="G33" i="13"/>
  <c r="F33" i="13"/>
  <c r="D33" i="13"/>
  <c r="E33" i="13" s="1"/>
  <c r="G32" i="13"/>
  <c r="F32" i="13"/>
  <c r="D32" i="13"/>
  <c r="E32" i="13" s="1"/>
  <c r="G31" i="13"/>
  <c r="F31" i="13"/>
  <c r="E31" i="13"/>
  <c r="D31" i="13"/>
  <c r="G30" i="13"/>
  <c r="F30" i="13"/>
  <c r="D30" i="13"/>
  <c r="E30" i="13" s="1"/>
  <c r="G29" i="13"/>
  <c r="F29" i="13"/>
  <c r="D29" i="13"/>
  <c r="E29" i="13" s="1"/>
  <c r="G28" i="13"/>
  <c r="F28" i="13"/>
  <c r="D28" i="13"/>
  <c r="E28" i="13" s="1"/>
  <c r="G27" i="13"/>
  <c r="F27" i="13"/>
  <c r="E27" i="13"/>
  <c r="D27" i="13"/>
  <c r="G26" i="13"/>
  <c r="F26" i="13"/>
  <c r="D26" i="13"/>
  <c r="E26" i="13" s="1"/>
  <c r="G25" i="13"/>
  <c r="F25" i="13"/>
  <c r="D25" i="13"/>
  <c r="E25" i="13" s="1"/>
  <c r="G24" i="13"/>
  <c r="F24" i="13"/>
  <c r="D24" i="13"/>
  <c r="G23" i="13"/>
  <c r="F23" i="13"/>
  <c r="E23" i="13"/>
  <c r="D23" i="13"/>
  <c r="G22" i="13"/>
  <c r="F22" i="13"/>
  <c r="D22" i="13"/>
  <c r="D66" i="13" s="1"/>
  <c r="E66" i="13" s="1"/>
  <c r="G21" i="13"/>
  <c r="F21" i="13"/>
  <c r="D21" i="13"/>
  <c r="D65" i="13" s="1"/>
  <c r="E65" i="13" s="1"/>
  <c r="G20" i="13"/>
  <c r="F20" i="13"/>
  <c r="D20" i="13"/>
  <c r="G19" i="13"/>
  <c r="F19" i="13"/>
  <c r="E19" i="13"/>
  <c r="D19" i="13"/>
  <c r="G18" i="13"/>
  <c r="F18" i="13"/>
  <c r="D18" i="13"/>
  <c r="D62" i="13" s="1"/>
  <c r="E62" i="13" s="1"/>
  <c r="G17" i="13"/>
  <c r="F17" i="13"/>
  <c r="D17" i="13"/>
  <c r="D61" i="13" s="1"/>
  <c r="E61" i="13" s="1"/>
  <c r="G16" i="13"/>
  <c r="F16" i="13"/>
  <c r="D16" i="13"/>
  <c r="G15" i="13"/>
  <c r="F15" i="13"/>
  <c r="E15" i="13"/>
  <c r="D15" i="13"/>
  <c r="G14" i="13"/>
  <c r="F14" i="13"/>
  <c r="D14" i="13"/>
  <c r="D58" i="13" s="1"/>
  <c r="E58" i="13" s="1"/>
  <c r="G13" i="13"/>
  <c r="F13" i="13"/>
  <c r="D13" i="13"/>
  <c r="D57" i="13" s="1"/>
  <c r="E57" i="13" s="1"/>
  <c r="G12" i="13"/>
  <c r="F12" i="13"/>
  <c r="D12" i="13"/>
  <c r="G11" i="13"/>
  <c r="F11" i="13"/>
  <c r="E11" i="13"/>
  <c r="D11" i="13"/>
  <c r="G10" i="13"/>
  <c r="F10" i="13"/>
  <c r="D10" i="13"/>
  <c r="D54" i="13" s="1"/>
  <c r="E54" i="13" s="1"/>
  <c r="G9" i="13"/>
  <c r="F9" i="13"/>
  <c r="D9" i="13"/>
  <c r="D53" i="13" s="1"/>
  <c r="E53" i="13" s="1"/>
  <c r="G8" i="13"/>
  <c r="F8" i="13"/>
  <c r="D8" i="13"/>
  <c r="G7" i="13"/>
  <c r="F7" i="13"/>
  <c r="E7" i="13"/>
  <c r="D7" i="13"/>
  <c r="G6" i="13"/>
  <c r="F6" i="13"/>
  <c r="D6" i="13"/>
  <c r="D50" i="13" s="1"/>
  <c r="E50" i="13" s="1"/>
  <c r="G5" i="13"/>
  <c r="F5" i="13"/>
  <c r="D5" i="13"/>
  <c r="D49" i="13" s="1"/>
  <c r="E49" i="13" s="1"/>
  <c r="G4" i="13"/>
  <c r="F4" i="13"/>
  <c r="D4" i="13"/>
  <c r="G3" i="13"/>
  <c r="F3" i="13"/>
  <c r="E3" i="13"/>
  <c r="D3" i="13"/>
  <c r="D17" i="12"/>
  <c r="E17" i="12" s="1"/>
  <c r="F67" i="12"/>
  <c r="F65" i="12"/>
  <c r="F63" i="12"/>
  <c r="F61" i="12"/>
  <c r="F59" i="12"/>
  <c r="F56" i="12"/>
  <c r="F54" i="12"/>
  <c r="F52" i="12"/>
  <c r="F50" i="12"/>
  <c r="F48" i="12"/>
  <c r="D45" i="12"/>
  <c r="E45" i="12" s="1"/>
  <c r="F45" i="12"/>
  <c r="D43" i="12"/>
  <c r="E43" i="12" s="1"/>
  <c r="F43" i="12"/>
  <c r="D41" i="12"/>
  <c r="E41" i="12" s="1"/>
  <c r="F41" i="12"/>
  <c r="D39" i="12"/>
  <c r="E39" i="12" s="1"/>
  <c r="F39" i="12"/>
  <c r="D37" i="12"/>
  <c r="E37" i="12" s="1"/>
  <c r="F37" i="12"/>
  <c r="D34" i="12"/>
  <c r="E34" i="12" s="1"/>
  <c r="F34" i="12"/>
  <c r="D32" i="12"/>
  <c r="E32" i="12" s="1"/>
  <c r="F32" i="12"/>
  <c r="D30" i="12"/>
  <c r="E30" i="12" s="1"/>
  <c r="F30" i="12"/>
  <c r="D28" i="12"/>
  <c r="E28" i="12" s="1"/>
  <c r="F28" i="12"/>
  <c r="D26" i="12"/>
  <c r="E26" i="12" s="1"/>
  <c r="F26" i="12"/>
  <c r="D23" i="12"/>
  <c r="E23" i="12" s="1"/>
  <c r="F23" i="12"/>
  <c r="D21" i="12"/>
  <c r="E21" i="12" s="1"/>
  <c r="F21" i="12"/>
  <c r="D19" i="12"/>
  <c r="E19" i="12" s="1"/>
  <c r="F19" i="12"/>
  <c r="F17" i="12"/>
  <c r="D15" i="12"/>
  <c r="E15" i="12" s="1"/>
  <c r="F15" i="12"/>
  <c r="D12" i="12"/>
  <c r="E12" i="12" s="1"/>
  <c r="F12" i="12"/>
  <c r="D10" i="12"/>
  <c r="E10" i="12" s="1"/>
  <c r="F10" i="12"/>
  <c r="D8" i="12"/>
  <c r="E8" i="12" s="1"/>
  <c r="F8" i="12"/>
  <c r="D6" i="12"/>
  <c r="E6" i="12" s="1"/>
  <c r="F6" i="12"/>
  <c r="D4" i="12"/>
  <c r="E4" i="12" s="1"/>
  <c r="F4" i="12"/>
  <c r="F68" i="12"/>
  <c r="F66" i="12"/>
  <c r="F64" i="12"/>
  <c r="F62" i="12"/>
  <c r="F60" i="12"/>
  <c r="F58" i="12"/>
  <c r="F57" i="12"/>
  <c r="F55" i="12"/>
  <c r="F53" i="12"/>
  <c r="F51" i="12"/>
  <c r="F49" i="12"/>
  <c r="F47" i="12"/>
  <c r="F46" i="12"/>
  <c r="D46" i="12"/>
  <c r="E46" i="12" s="1"/>
  <c r="F44" i="12"/>
  <c r="D44" i="12"/>
  <c r="E44" i="12" s="1"/>
  <c r="F42" i="12"/>
  <c r="D42" i="12"/>
  <c r="E42" i="12" s="1"/>
  <c r="F40" i="12"/>
  <c r="D40" i="12"/>
  <c r="E40" i="12" s="1"/>
  <c r="F38" i="12"/>
  <c r="D38" i="12"/>
  <c r="E38" i="12" s="1"/>
  <c r="F36" i="12"/>
  <c r="D36" i="12"/>
  <c r="E36" i="12" s="1"/>
  <c r="F35" i="12"/>
  <c r="D35" i="12"/>
  <c r="E35" i="12" s="1"/>
  <c r="F33" i="12"/>
  <c r="D33" i="12"/>
  <c r="E33" i="12" s="1"/>
  <c r="F31" i="12"/>
  <c r="D31" i="12"/>
  <c r="E31" i="12" s="1"/>
  <c r="F29" i="12"/>
  <c r="D29" i="12"/>
  <c r="E29" i="12" s="1"/>
  <c r="F27" i="12"/>
  <c r="D27" i="12"/>
  <c r="E27" i="12" s="1"/>
  <c r="F25" i="12"/>
  <c r="D25" i="12"/>
  <c r="E25" i="12" s="1"/>
  <c r="F24" i="12"/>
  <c r="D24" i="12"/>
  <c r="D68" i="12" s="1"/>
  <c r="E68" i="12" s="1"/>
  <c r="F22" i="12"/>
  <c r="D22" i="12"/>
  <c r="E22" i="12" s="1"/>
  <c r="F20" i="12"/>
  <c r="D20" i="12"/>
  <c r="E20" i="12" s="1"/>
  <c r="F18" i="12"/>
  <c r="D18" i="12"/>
  <c r="E18" i="12" s="1"/>
  <c r="F16" i="12"/>
  <c r="D16" i="12"/>
  <c r="D60" i="12" s="1"/>
  <c r="E60" i="12" s="1"/>
  <c r="F14" i="12"/>
  <c r="D14" i="12"/>
  <c r="E14" i="12" s="1"/>
  <c r="F13" i="12"/>
  <c r="D13" i="12"/>
  <c r="E13" i="12" s="1"/>
  <c r="F11" i="12"/>
  <c r="D11" i="12"/>
  <c r="E11" i="12" s="1"/>
  <c r="F9" i="12"/>
  <c r="D9" i="12"/>
  <c r="E9" i="12" s="1"/>
  <c r="F7" i="12"/>
  <c r="D7" i="12"/>
  <c r="E7" i="12" s="1"/>
  <c r="F5" i="12"/>
  <c r="D5" i="12"/>
  <c r="E5" i="12" s="1"/>
  <c r="F3" i="12"/>
  <c r="D3" i="12"/>
  <c r="E3" i="12" s="1"/>
  <c r="D67" i="11"/>
  <c r="E67" i="11" s="1"/>
  <c r="F67" i="11"/>
  <c r="F65" i="11"/>
  <c r="F63" i="11"/>
  <c r="F61" i="11"/>
  <c r="F59" i="11"/>
  <c r="F48" i="11"/>
  <c r="F49" i="11"/>
  <c r="F50" i="11"/>
  <c r="F51" i="11"/>
  <c r="F52" i="11"/>
  <c r="F53" i="11"/>
  <c r="F54" i="11"/>
  <c r="F55" i="11"/>
  <c r="F56" i="11"/>
  <c r="D45" i="11"/>
  <c r="E45" i="11" s="1"/>
  <c r="F45" i="11"/>
  <c r="D43" i="11"/>
  <c r="E43" i="11" s="1"/>
  <c r="F43" i="11"/>
  <c r="D41" i="11"/>
  <c r="E41" i="11" s="1"/>
  <c r="F41" i="11"/>
  <c r="D39" i="11"/>
  <c r="E39" i="11" s="1"/>
  <c r="F39" i="11"/>
  <c r="D37" i="11"/>
  <c r="E37" i="11" s="1"/>
  <c r="F37" i="11"/>
  <c r="D34" i="11"/>
  <c r="E34" i="11" s="1"/>
  <c r="F34" i="11"/>
  <c r="D32" i="11"/>
  <c r="E32" i="11" s="1"/>
  <c r="F32" i="11"/>
  <c r="D30" i="11"/>
  <c r="E30" i="11" s="1"/>
  <c r="F30" i="11"/>
  <c r="D28" i="11"/>
  <c r="E28" i="11" s="1"/>
  <c r="F28" i="11"/>
  <c r="D26" i="11"/>
  <c r="E26" i="11" s="1"/>
  <c r="F26" i="11"/>
  <c r="D23" i="11"/>
  <c r="E23" i="11" s="1"/>
  <c r="F23" i="11"/>
  <c r="D21" i="11"/>
  <c r="E21" i="11" s="1"/>
  <c r="F21" i="11"/>
  <c r="D19" i="11"/>
  <c r="E19" i="11" s="1"/>
  <c r="F19" i="11"/>
  <c r="D17" i="11"/>
  <c r="E17" i="11" s="1"/>
  <c r="F17" i="11"/>
  <c r="D15" i="11"/>
  <c r="E15" i="11" s="1"/>
  <c r="F15" i="11"/>
  <c r="D12" i="11"/>
  <c r="E12" i="11" s="1"/>
  <c r="F12" i="11"/>
  <c r="D10" i="11"/>
  <c r="E10" i="11" s="1"/>
  <c r="F10" i="11"/>
  <c r="D8" i="11"/>
  <c r="E8" i="11" s="1"/>
  <c r="F8" i="11"/>
  <c r="D6" i="11"/>
  <c r="E6" i="11" s="1"/>
  <c r="F6" i="11"/>
  <c r="D4" i="11"/>
  <c r="E4" i="11" s="1"/>
  <c r="F4" i="11"/>
  <c r="F68" i="11"/>
  <c r="F66" i="11"/>
  <c r="F64" i="11"/>
  <c r="F62" i="11"/>
  <c r="F60" i="11"/>
  <c r="F58" i="11"/>
  <c r="F57" i="11"/>
  <c r="F47" i="11"/>
  <c r="F46" i="11"/>
  <c r="D46" i="11"/>
  <c r="E46" i="11" s="1"/>
  <c r="F44" i="11"/>
  <c r="D44" i="11"/>
  <c r="E44" i="11" s="1"/>
  <c r="F42" i="11"/>
  <c r="D42" i="11"/>
  <c r="E42" i="11" s="1"/>
  <c r="F40" i="11"/>
  <c r="D40" i="11"/>
  <c r="E40" i="11" s="1"/>
  <c r="F38" i="11"/>
  <c r="D38" i="11"/>
  <c r="E38" i="11" s="1"/>
  <c r="F36" i="11"/>
  <c r="D36" i="11"/>
  <c r="E36" i="11" s="1"/>
  <c r="F35" i="11"/>
  <c r="D35" i="11"/>
  <c r="E35" i="11" s="1"/>
  <c r="F33" i="11"/>
  <c r="D33" i="11"/>
  <c r="E33" i="11" s="1"/>
  <c r="F31" i="11"/>
  <c r="D31" i="11"/>
  <c r="E31" i="11" s="1"/>
  <c r="F29" i="11"/>
  <c r="D29" i="11"/>
  <c r="E29" i="11" s="1"/>
  <c r="F27" i="11"/>
  <c r="D27" i="11"/>
  <c r="E27" i="11" s="1"/>
  <c r="F25" i="11"/>
  <c r="D25" i="11"/>
  <c r="E25" i="11" s="1"/>
  <c r="F24" i="11"/>
  <c r="D24" i="11"/>
  <c r="E24" i="11" s="1"/>
  <c r="F22" i="11"/>
  <c r="D22" i="11"/>
  <c r="E22" i="11" s="1"/>
  <c r="F20" i="11"/>
  <c r="D20" i="11"/>
  <c r="E20" i="11" s="1"/>
  <c r="F18" i="11"/>
  <c r="D18" i="11"/>
  <c r="E18" i="11" s="1"/>
  <c r="F16" i="11"/>
  <c r="D16" i="11"/>
  <c r="E16" i="11" s="1"/>
  <c r="F14" i="11"/>
  <c r="D14" i="11"/>
  <c r="E14" i="11" s="1"/>
  <c r="F13" i="11"/>
  <c r="D13" i="11"/>
  <c r="E13" i="11" s="1"/>
  <c r="F11" i="11"/>
  <c r="D11" i="11"/>
  <c r="E11" i="11" s="1"/>
  <c r="F9" i="11"/>
  <c r="D9" i="11"/>
  <c r="E9" i="11" s="1"/>
  <c r="F7" i="11"/>
  <c r="D7" i="11"/>
  <c r="E7" i="11" s="1"/>
  <c r="F5" i="11"/>
  <c r="D5" i="11"/>
  <c r="E5" i="11" s="1"/>
  <c r="F3" i="11"/>
  <c r="D3" i="11"/>
  <c r="E3" i="11" s="1"/>
  <c r="D65" i="12" l="1"/>
  <c r="E65" i="12" s="1"/>
  <c r="D67" i="12"/>
  <c r="E67" i="12" s="1"/>
  <c r="D51" i="13"/>
  <c r="E51" i="13" s="1"/>
  <c r="D52" i="13"/>
  <c r="E52" i="13" s="1"/>
  <c r="E9" i="13"/>
  <c r="D59" i="13"/>
  <c r="E59" i="13" s="1"/>
  <c r="D60" i="13"/>
  <c r="E60" i="13" s="1"/>
  <c r="E17" i="13"/>
  <c r="D67" i="13"/>
  <c r="E67" i="13" s="1"/>
  <c r="D68" i="13"/>
  <c r="E68" i="13" s="1"/>
  <c r="D47" i="13"/>
  <c r="E47" i="13" s="1"/>
  <c r="D48" i="13"/>
  <c r="E48" i="13" s="1"/>
  <c r="E5" i="13"/>
  <c r="D55" i="13"/>
  <c r="E55" i="13" s="1"/>
  <c r="D56" i="13"/>
  <c r="E56" i="13" s="1"/>
  <c r="E13" i="13"/>
  <c r="D63" i="13"/>
  <c r="E63" i="13" s="1"/>
  <c r="D64" i="13"/>
  <c r="E64" i="13" s="1"/>
  <c r="E21" i="13"/>
  <c r="E4" i="13"/>
  <c r="E8" i="13"/>
  <c r="E12" i="13"/>
  <c r="E16" i="13"/>
  <c r="E20" i="13"/>
  <c r="E24" i="13"/>
  <c r="E6" i="13"/>
  <c r="E10" i="13"/>
  <c r="E14" i="13"/>
  <c r="E18" i="13"/>
  <c r="E22" i="13"/>
  <c r="D63" i="12"/>
  <c r="E63" i="12" s="1"/>
  <c r="D61" i="12"/>
  <c r="E61" i="12" s="1"/>
  <c r="D59" i="12"/>
  <c r="E59" i="12" s="1"/>
  <c r="D56" i="12"/>
  <c r="E56" i="12" s="1"/>
  <c r="D54" i="12"/>
  <c r="E54" i="12" s="1"/>
  <c r="D52" i="12"/>
  <c r="E52" i="12" s="1"/>
  <c r="D51" i="12"/>
  <c r="E51" i="12" s="1"/>
  <c r="D50" i="12"/>
  <c r="E50" i="12" s="1"/>
  <c r="D49" i="12"/>
  <c r="E49" i="12" s="1"/>
  <c r="D48" i="12"/>
  <c r="E48" i="12" s="1"/>
  <c r="D53" i="12"/>
  <c r="E53" i="12" s="1"/>
  <c r="D57" i="12"/>
  <c r="E57" i="12" s="1"/>
  <c r="D64" i="12"/>
  <c r="E64" i="12" s="1"/>
  <c r="E16" i="12"/>
  <c r="E24" i="12"/>
  <c r="D47" i="12"/>
  <c r="E47" i="12" s="1"/>
  <c r="D55" i="12"/>
  <c r="E55" i="12" s="1"/>
  <c r="D58" i="12"/>
  <c r="E58" i="12" s="1"/>
  <c r="D62" i="12"/>
  <c r="E62" i="12" s="1"/>
  <c r="D66" i="12"/>
  <c r="E66" i="12" s="1"/>
  <c r="D65" i="11"/>
  <c r="E65" i="11" s="1"/>
  <c r="D63" i="11"/>
  <c r="E63" i="11" s="1"/>
  <c r="D61" i="11"/>
  <c r="E61" i="11" s="1"/>
  <c r="D56" i="11"/>
  <c r="E56" i="11" s="1"/>
  <c r="D59" i="11"/>
  <c r="E59" i="11" s="1"/>
  <c r="D52" i="11"/>
  <c r="E52" i="11" s="1"/>
  <c r="D48" i="11"/>
  <c r="E48" i="11" s="1"/>
  <c r="D51" i="11"/>
  <c r="E51" i="11" s="1"/>
  <c r="D54" i="11"/>
  <c r="E54" i="11" s="1"/>
  <c r="D49" i="11"/>
  <c r="E49" i="11" s="1"/>
  <c r="D55" i="11"/>
  <c r="E55" i="11" s="1"/>
  <c r="D53" i="11"/>
  <c r="E53" i="11" s="1"/>
  <c r="D50" i="11"/>
  <c r="E50" i="11" s="1"/>
  <c r="D47" i="11"/>
  <c r="E47" i="11" s="1"/>
  <c r="D58" i="11"/>
  <c r="E58" i="11" s="1"/>
  <c r="D62" i="11"/>
  <c r="E62" i="11" s="1"/>
  <c r="D66" i="11"/>
  <c r="E66" i="11" s="1"/>
  <c r="D57" i="11"/>
  <c r="E57" i="11" s="1"/>
  <c r="D60" i="11"/>
  <c r="E60" i="11" s="1"/>
  <c r="D64" i="11"/>
  <c r="E64" i="11" s="1"/>
  <c r="D68" i="11"/>
  <c r="E68" i="11" s="1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E26" i="5"/>
  <c r="D26" i="5"/>
  <c r="I25" i="5"/>
  <c r="H25" i="5"/>
  <c r="G25" i="5"/>
  <c r="F25" i="5"/>
  <c r="E25" i="5"/>
  <c r="D25" i="5"/>
  <c r="I24" i="5"/>
  <c r="H24" i="5"/>
  <c r="G24" i="5"/>
  <c r="F24" i="5"/>
  <c r="E24" i="5"/>
  <c r="D24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20" i="5"/>
  <c r="H20" i="5"/>
  <c r="G20" i="5"/>
  <c r="F20" i="5"/>
  <c r="E20" i="5"/>
  <c r="D20" i="5"/>
  <c r="I19" i="5"/>
  <c r="H19" i="5"/>
  <c r="G19" i="5"/>
  <c r="F19" i="5"/>
  <c r="E19" i="5"/>
  <c r="D19" i="5"/>
  <c r="I18" i="5"/>
  <c r="H18" i="5"/>
  <c r="G18" i="5"/>
  <c r="F18" i="5"/>
  <c r="E18" i="5"/>
  <c r="D18" i="5"/>
  <c r="I17" i="5"/>
  <c r="H17" i="5"/>
  <c r="G17" i="5"/>
  <c r="F17" i="5"/>
  <c r="E17" i="5"/>
  <c r="D17" i="5"/>
  <c r="I16" i="5"/>
  <c r="H16" i="5"/>
  <c r="G16" i="5"/>
  <c r="F16" i="5"/>
  <c r="E16" i="5"/>
  <c r="D16" i="5"/>
  <c r="I15" i="5"/>
  <c r="H15" i="5"/>
  <c r="G15" i="5"/>
  <c r="F15" i="5"/>
  <c r="E15" i="5"/>
  <c r="D15" i="5"/>
  <c r="I14" i="5"/>
  <c r="H14" i="5"/>
  <c r="G14" i="5"/>
  <c r="F14" i="5"/>
  <c r="E14" i="5"/>
  <c r="D14" i="5"/>
  <c r="D38" i="5" s="1"/>
  <c r="E38" i="5" s="1"/>
  <c r="I13" i="5"/>
  <c r="H13" i="5"/>
  <c r="G13" i="5"/>
  <c r="F13" i="5"/>
  <c r="E13" i="5"/>
  <c r="D13" i="5"/>
  <c r="D37" i="5" s="1"/>
  <c r="E37" i="5" s="1"/>
  <c r="I12" i="5"/>
  <c r="H12" i="5"/>
  <c r="G12" i="5"/>
  <c r="F12" i="5"/>
  <c r="E12" i="5"/>
  <c r="D12" i="5"/>
  <c r="D36" i="5" s="1"/>
  <c r="E36" i="5" s="1"/>
  <c r="I11" i="5"/>
  <c r="H11" i="5"/>
  <c r="G11" i="5"/>
  <c r="F11" i="5"/>
  <c r="E11" i="5"/>
  <c r="D11" i="5"/>
  <c r="D35" i="5" s="1"/>
  <c r="E35" i="5" s="1"/>
  <c r="I10" i="5"/>
  <c r="H10" i="5"/>
  <c r="G10" i="5"/>
  <c r="F10" i="5"/>
  <c r="E10" i="5"/>
  <c r="D10" i="5"/>
  <c r="D34" i="5" s="1"/>
  <c r="E34" i="5" s="1"/>
  <c r="I9" i="5"/>
  <c r="H9" i="5"/>
  <c r="G9" i="5"/>
  <c r="F9" i="5"/>
  <c r="D9" i="5"/>
  <c r="D33" i="5" s="1"/>
  <c r="E33" i="5" s="1"/>
  <c r="I8" i="5"/>
  <c r="H8" i="5"/>
  <c r="G8" i="5"/>
  <c r="F8" i="5"/>
  <c r="E8" i="5"/>
  <c r="D8" i="5"/>
  <c r="D32" i="5" s="1"/>
  <c r="E32" i="5" s="1"/>
  <c r="I7" i="5"/>
  <c r="H7" i="5"/>
  <c r="G7" i="5"/>
  <c r="F7" i="5"/>
  <c r="E7" i="5"/>
  <c r="D7" i="5"/>
  <c r="D31" i="5" s="1"/>
  <c r="E31" i="5" s="1"/>
  <c r="I6" i="5"/>
  <c r="H6" i="5"/>
  <c r="G6" i="5"/>
  <c r="F6" i="5"/>
  <c r="E6" i="5"/>
  <c r="D6" i="5"/>
  <c r="D30" i="5" s="1"/>
  <c r="E30" i="5" s="1"/>
  <c r="I5" i="5"/>
  <c r="H5" i="5"/>
  <c r="G5" i="5"/>
  <c r="F5" i="5"/>
  <c r="E5" i="5"/>
  <c r="D5" i="5"/>
  <c r="D29" i="5" s="1"/>
  <c r="E29" i="5" s="1"/>
  <c r="I4" i="5"/>
  <c r="H4" i="5"/>
  <c r="G4" i="5"/>
  <c r="F4" i="5"/>
  <c r="E4" i="5"/>
  <c r="D4" i="5"/>
  <c r="D28" i="5" s="1"/>
  <c r="E28" i="5" s="1"/>
  <c r="I3" i="5"/>
  <c r="H3" i="5"/>
  <c r="G3" i="5"/>
  <c r="F3" i="5"/>
  <c r="D3" i="5"/>
  <c r="D27" i="5" s="1"/>
  <c r="E27" i="5" s="1"/>
  <c r="E9" i="5" l="1"/>
  <c r="E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" i="4"/>
  <c r="D22" i="4" l="1"/>
  <c r="E22" i="4" s="1"/>
  <c r="D23" i="4"/>
  <c r="D24" i="4"/>
  <c r="D25" i="4"/>
  <c r="E25" i="4" s="1"/>
  <c r="D26" i="4"/>
  <c r="D38" i="4" s="1"/>
  <c r="E38" i="4" s="1"/>
  <c r="D21" i="4"/>
  <c r="E21" i="4" s="1"/>
  <c r="D16" i="4"/>
  <c r="D17" i="4"/>
  <c r="E17" i="4" s="1"/>
  <c r="D18" i="4"/>
  <c r="E18" i="4" s="1"/>
  <c r="D19" i="4"/>
  <c r="D20" i="4"/>
  <c r="E20" i="4" s="1"/>
  <c r="D15" i="4"/>
  <c r="E15" i="4" s="1"/>
  <c r="E16" i="4"/>
  <c r="E19" i="4"/>
  <c r="E23" i="4"/>
  <c r="E24" i="4"/>
  <c r="D10" i="4"/>
  <c r="D11" i="4"/>
  <c r="E11" i="4" s="1"/>
  <c r="D12" i="4"/>
  <c r="E12" i="4" s="1"/>
  <c r="D13" i="4"/>
  <c r="D14" i="4"/>
  <c r="D9" i="4"/>
  <c r="E9" i="4" s="1"/>
  <c r="K2" i="3"/>
  <c r="D4" i="4"/>
  <c r="D28" i="4" s="1"/>
  <c r="E28" i="4" s="1"/>
  <c r="D5" i="4"/>
  <c r="E5" i="4" s="1"/>
  <c r="D6" i="4"/>
  <c r="D30" i="4" s="1"/>
  <c r="E30" i="4" s="1"/>
  <c r="D7" i="4"/>
  <c r="E7" i="4" s="1"/>
  <c r="D8" i="4"/>
  <c r="D32" i="4" s="1"/>
  <c r="E32" i="4" s="1"/>
  <c r="D3" i="4"/>
  <c r="E3" i="4" s="1"/>
  <c r="E4" i="4"/>
  <c r="E8" i="4"/>
  <c r="E10" i="4"/>
  <c r="E13" i="4"/>
  <c r="E14" i="4"/>
  <c r="E26" i="4" l="1"/>
  <c r="D34" i="4"/>
  <c r="E34" i="4" s="1"/>
  <c r="D37" i="4"/>
  <c r="E37" i="4" s="1"/>
  <c r="D29" i="4"/>
  <c r="E29" i="4" s="1"/>
  <c r="D27" i="4"/>
  <c r="E27" i="4" s="1"/>
  <c r="D33" i="4"/>
  <c r="E33" i="4" s="1"/>
  <c r="D31" i="4"/>
  <c r="E31" i="4" s="1"/>
  <c r="D36" i="4"/>
  <c r="E36" i="4" s="1"/>
  <c r="E6" i="4"/>
  <c r="D35" i="4"/>
  <c r="E35" i="4" s="1"/>
  <c r="P27" i="3" l="1"/>
  <c r="B27" i="3" s="1"/>
  <c r="J27" i="3"/>
  <c r="C27" i="3" s="1"/>
  <c r="P26" i="3"/>
  <c r="B26" i="3" s="1"/>
  <c r="J26" i="3"/>
  <c r="C26" i="3" s="1"/>
  <c r="P25" i="3"/>
  <c r="B25" i="3" s="1"/>
  <c r="J25" i="3"/>
  <c r="C25" i="3" s="1"/>
  <c r="P24" i="3"/>
  <c r="B24" i="3" s="1"/>
  <c r="J24" i="3"/>
  <c r="C24" i="3" s="1"/>
  <c r="P23" i="3"/>
  <c r="B23" i="3" s="1"/>
  <c r="J23" i="3"/>
  <c r="C23" i="3" s="1"/>
  <c r="P22" i="3"/>
  <c r="B22" i="3" s="1"/>
  <c r="J22" i="3"/>
  <c r="C22" i="3" s="1"/>
  <c r="P21" i="3"/>
  <c r="B21" i="3" s="1"/>
  <c r="J21" i="3"/>
  <c r="C21" i="3" s="1"/>
  <c r="P20" i="3"/>
  <c r="B20" i="3" s="1"/>
  <c r="J20" i="3"/>
  <c r="C20" i="3" s="1"/>
  <c r="P19" i="3"/>
  <c r="B19" i="3" s="1"/>
  <c r="J19" i="3"/>
  <c r="C19" i="3" s="1"/>
  <c r="P18" i="3"/>
  <c r="B18" i="3" s="1"/>
  <c r="J18" i="3"/>
  <c r="C18" i="3" s="1"/>
  <c r="C14" i="3"/>
  <c r="B14" i="3"/>
  <c r="C13" i="3"/>
  <c r="B13" i="3"/>
  <c r="C12" i="3"/>
  <c r="B12" i="3"/>
  <c r="H5" i="3"/>
  <c r="H6" i="3" s="1"/>
  <c r="F5" i="3"/>
  <c r="F6" i="3" s="1"/>
  <c r="L4" i="2" l="1"/>
  <c r="L5" i="2"/>
  <c r="L3" i="2"/>
</calcChain>
</file>

<file path=xl/sharedStrings.xml><?xml version="1.0" encoding="utf-8"?>
<sst xmlns="http://schemas.openxmlformats.org/spreadsheetml/2006/main" count="412" uniqueCount="56">
  <si>
    <t>* find out what the spawning base flow was to estimate suitable spawning habitat</t>
  </si>
  <si>
    <t>Flow</t>
  </si>
  <si>
    <t>Chinook</t>
  </si>
  <si>
    <t>Steelhead</t>
  </si>
  <si>
    <t>spawning</t>
  </si>
  <si>
    <t>(ft2)</t>
  </si>
  <si>
    <t>acres</t>
  </si>
  <si>
    <t>assuming 400 cfs =</t>
  </si>
  <si>
    <t xml:space="preserve">assuming 300 cfs = </t>
  </si>
  <si>
    <t>assuming 200 cfs</t>
  </si>
  <si>
    <t>N&amp;A</t>
  </si>
  <si>
    <t>BN</t>
  </si>
  <si>
    <t>D&amp;CD</t>
  </si>
  <si>
    <t>SHIRA</t>
  </si>
  <si>
    <t>RM 64 to 62.9</t>
  </si>
  <si>
    <t>1.1 RM</t>
  </si>
  <si>
    <t>fry WUA (~300cfs) total (acres)</t>
  </si>
  <si>
    <t>Juv WUA (~300cfs) total (acres)</t>
  </si>
  <si>
    <t>Below SHIRA to Elliot Rd.</t>
  </si>
  <si>
    <t>RM 62.9-53.5</t>
  </si>
  <si>
    <t>9.4 RM</t>
  </si>
  <si>
    <t>1999 SHIRA fry (ft^2/1000 ft)</t>
  </si>
  <si>
    <t>1999 SHIRA juvenile (ft^2/1000 ft)</t>
  </si>
  <si>
    <t>Below Elliot Rd to approx. tidal influence</t>
  </si>
  <si>
    <t>RM 53.5 to 28.8</t>
  </si>
  <si>
    <t>24.7 RM</t>
  </si>
  <si>
    <t>Fish Screen (ft^2/1000 ft)</t>
  </si>
  <si>
    <t>Spillway (ft^2/1000 ft)</t>
  </si>
  <si>
    <t>Pasture</t>
  </si>
  <si>
    <t>Bruella</t>
  </si>
  <si>
    <t>Juv Average (ft^2/1000ft)</t>
  </si>
  <si>
    <t>Fry Average (ft^2/1000ft)</t>
  </si>
  <si>
    <r>
      <t>Fall-run fry (ft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</t>
    </r>
  </si>
  <si>
    <r>
      <t>Fall-run juvenile (ft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</t>
    </r>
  </si>
  <si>
    <t>Location</t>
  </si>
  <si>
    <t>Camanche to tidal</t>
  </si>
  <si>
    <t>Camanche to WIDD</t>
  </si>
  <si>
    <t>Suitable acres</t>
  </si>
  <si>
    <t>Total acres</t>
  </si>
  <si>
    <t>High estimate</t>
  </si>
  <si>
    <t>Low estimate</t>
  </si>
  <si>
    <t>Average estimate</t>
  </si>
  <si>
    <t xml:space="preserve">*The high estimate was derived from a low resolution hydraulic model used to estimate habitat area from rkm 85 to 103 (1997)
</t>
  </si>
  <si>
    <t xml:space="preserve">* The low estimate was dervied from a high resolution 2D hydraulic model used to estimate habitat area from rkm 101 to 103 (2017)
</t>
  </si>
  <si>
    <t>This data is from 1997, and the output cell size is about 900 sq ft</t>
  </si>
  <si>
    <t xml:space="preserve">The low resolution hydraulic model extends from camanche dam to Mackville Rd, basically encompassing the spawning reaches.  </t>
  </si>
  <si>
    <t xml:space="preserve">The cell size in the high resolution model is 4 sq ft, but the data feeding that model only extends through the 2 rkm restoration reach. </t>
  </si>
  <si>
    <t xml:space="preserve">*In-channel habitat defined as &lt;=400 cfs
</t>
  </si>
  <si>
    <t>* The average estimate is an average between the high and low habitat estimates</t>
  </si>
  <si>
    <t>AN</t>
  </si>
  <si>
    <t>AF @ 18d</t>
  </si>
  <si>
    <t>AF @18 d</t>
  </si>
  <si>
    <t>D</t>
  </si>
  <si>
    <t>AF @14 d</t>
  </si>
  <si>
    <t>AF @16 d</t>
  </si>
  <si>
    <t>Low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</si>
</sst>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color theme="1" tint="0.499984740745262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3" fillId="0" borderId="0" xfId="0" applyFont="1" applyAlignment="1"/>
    <xf numFmtId="0" fontId="4" fillId="2" borderId="0" xfId="0" applyFont="1" applyFill="1" applyAlignment="1">
      <alignment wrapText="1"/>
    </xf>
    <xf numFmtId="0" fontId="0" fillId="0" borderId="0" xfId="0" applyFont="1" applyAlignment="1"/>
    <xf numFmtId="0" fontId="3" fillId="0" borderId="2" xfId="0" applyFont="1" applyBorder="1" applyAlignment="1"/>
    <xf numFmtId="0" fontId="5" fillId="0" borderId="2" xfId="0" applyFont="1" applyBorder="1"/>
    <xf numFmtId="0" fontId="5" fillId="0" borderId="0" xfId="0" applyFont="1" applyAlignment="1"/>
    <xf numFmtId="3" fontId="5" fillId="0" borderId="0" xfId="0" applyNumberFormat="1" applyFont="1" applyAlignment="1"/>
    <xf numFmtId="3" fontId="5" fillId="0" borderId="0" xfId="0" applyNumberFormat="1" applyFont="1"/>
    <xf numFmtId="0" fontId="3" fillId="0" borderId="1" xfId="0" applyFont="1" applyBorder="1" applyAlignment="1"/>
    <xf numFmtId="0" fontId="0" fillId="0" borderId="1" xfId="0" applyFont="1" applyBorder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4" fillId="2" borderId="0" xfId="0" applyFont="1" applyFill="1" applyAlignment="1"/>
    <xf numFmtId="0" fontId="5" fillId="0" borderId="0" xfId="0" applyFont="1" applyFill="1" applyAlignment="1"/>
    <xf numFmtId="0" fontId="2" fillId="0" borderId="1" xfId="0" applyFont="1" applyBorder="1" applyAlignment="1">
      <alignment wrapText="1"/>
    </xf>
    <xf numFmtId="3" fontId="0" fillId="0" borderId="0" xfId="0" applyNumberFormat="1" applyFont="1" applyFill="1" applyAlignment="1"/>
    <xf numFmtId="0" fontId="7" fillId="0" borderId="0" xfId="0" applyFont="1" applyFill="1" applyAlignment="1"/>
    <xf numFmtId="3" fontId="7" fillId="0" borderId="0" xfId="0" applyNumberFormat="1" applyFont="1" applyFill="1" applyAlignment="1"/>
    <xf numFmtId="0" fontId="7" fillId="0" borderId="0" xfId="0" applyFont="1" applyAlignment="1"/>
    <xf numFmtId="3" fontId="0" fillId="0" borderId="0" xfId="0" applyNumberFormat="1" applyFont="1" applyAlignment="1"/>
    <xf numFmtId="0" fontId="8" fillId="0" borderId="0" xfId="0" applyFont="1" applyAlignment="1"/>
    <xf numFmtId="0" fontId="9" fillId="0" borderId="0" xfId="0" applyFont="1"/>
    <xf numFmtId="3" fontId="10" fillId="0" borderId="0" xfId="0" applyNumberFormat="1" applyFont="1"/>
    <xf numFmtId="3" fontId="11" fillId="0" borderId="0" xfId="0" applyNumberFormat="1" applyFont="1" applyFill="1" applyAlignment="1"/>
    <xf numFmtId="0" fontId="11" fillId="0" borderId="0" xfId="0" applyFont="1" applyFill="1" applyAlignment="1"/>
    <xf numFmtId="1" fontId="5" fillId="0" borderId="0" xfId="0" applyNumberFormat="1" applyFont="1" applyAlignment="1">
      <alignment horizontal="right" vertical="top"/>
    </xf>
    <xf numFmtId="0" fontId="11" fillId="0" borderId="0" xfId="0" applyFont="1" applyAlignment="1"/>
    <xf numFmtId="0" fontId="0" fillId="0" borderId="0" xfId="0" applyFont="1"/>
    <xf numFmtId="1" fontId="0" fillId="0" borderId="0" xfId="0" applyNumberFormat="1" applyFont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horizontal="left" vertical="center" readingOrder="1"/>
    </xf>
    <xf numFmtId="0" fontId="13" fillId="0" borderId="6" xfId="0" applyFont="1" applyBorder="1"/>
    <xf numFmtId="0" fontId="13" fillId="0" borderId="7" xfId="0" applyFont="1" applyFill="1" applyBorder="1"/>
    <xf numFmtId="0" fontId="0" fillId="2" borderId="0" xfId="0" applyFont="1" applyFill="1"/>
    <xf numFmtId="1" fontId="0" fillId="2" borderId="0" xfId="0" applyNumberFormat="1" applyFont="1" applyFill="1"/>
    <xf numFmtId="0" fontId="0" fillId="6" borderId="0" xfId="0" applyFont="1" applyFill="1"/>
    <xf numFmtId="0" fontId="0" fillId="0" borderId="0" xfId="0" applyFont="1" applyFill="1"/>
    <xf numFmtId="1" fontId="0" fillId="6" borderId="0" xfId="0" applyNumberFormat="1" applyFont="1" applyFill="1"/>
    <xf numFmtId="0" fontId="0" fillId="7" borderId="0" xfId="0" applyFont="1" applyFill="1"/>
    <xf numFmtId="1" fontId="0" fillId="7" borderId="0" xfId="0" applyNumberFormat="1" applyFont="1" applyFill="1"/>
    <xf numFmtId="0" fontId="0" fillId="7" borderId="0" xfId="0" applyFill="1"/>
    <xf numFmtId="0" fontId="13" fillId="7" borderId="7" xfId="0" applyFont="1" applyFill="1" applyBorder="1"/>
    <xf numFmtId="0" fontId="0" fillId="6" borderId="0" xfId="0" applyFill="1"/>
    <xf numFmtId="0" fontId="13" fillId="6" borderId="7" xfId="0" applyFont="1" applyFill="1" applyBorder="1"/>
    <xf numFmtId="0" fontId="0" fillId="2" borderId="0" xfId="0" applyFill="1"/>
    <xf numFmtId="0" fontId="13" fillId="2" borderId="7" xfId="0" applyFont="1" applyFill="1" applyBorder="1"/>
    <xf numFmtId="0" fontId="12" fillId="3" borderId="3" xfId="0" applyFont="1" applyFill="1" applyBorder="1" applyAlignment="1">
      <alignment horizontal="center" vertical="center" textRotation="180"/>
    </xf>
    <xf numFmtId="0" fontId="12" fillId="3" borderId="4" xfId="0" applyFont="1" applyFill="1" applyBorder="1" applyAlignment="1">
      <alignment horizontal="center" vertical="center" textRotation="180"/>
    </xf>
    <xf numFmtId="0" fontId="12" fillId="3" borderId="5" xfId="0" applyFont="1" applyFill="1" applyBorder="1" applyAlignment="1">
      <alignment horizontal="center" vertical="center" textRotation="180"/>
    </xf>
    <xf numFmtId="0" fontId="12" fillId="4" borderId="3" xfId="0" applyFont="1" applyFill="1" applyBorder="1" applyAlignment="1">
      <alignment horizontal="center" vertical="center" textRotation="180" wrapText="1"/>
    </xf>
    <xf numFmtId="0" fontId="12" fillId="4" borderId="4" xfId="0" applyFont="1" applyFill="1" applyBorder="1" applyAlignment="1">
      <alignment horizontal="center" vertical="center" textRotation="180" wrapText="1"/>
    </xf>
    <xf numFmtId="0" fontId="12" fillId="4" borderId="5" xfId="0" applyFont="1" applyFill="1" applyBorder="1" applyAlignment="1">
      <alignment horizontal="center" vertical="center" textRotation="180" wrapText="1"/>
    </xf>
    <xf numFmtId="0" fontId="12" fillId="5" borderId="3" xfId="0" applyFont="1" applyFill="1" applyBorder="1" applyAlignment="1">
      <alignment horizontal="center" vertical="center" textRotation="180"/>
    </xf>
    <xf numFmtId="0" fontId="12" fillId="5" borderId="4" xfId="0" applyFont="1" applyFill="1" applyBorder="1" applyAlignment="1">
      <alignment horizontal="center" vertical="center" textRotation="180"/>
    </xf>
    <xf numFmtId="0" fontId="12" fillId="5" borderId="5" xfId="0" applyFont="1" applyFill="1" applyBorder="1" applyAlignment="1">
      <alignment horizontal="center" vertical="center" textRotation="180"/>
    </xf>
    <xf numFmtId="0" fontId="0" fillId="0" borderId="0" xfId="0" applyFill="1"/>
    <xf numFmtId="0" fontId="13" fillId="0" borderId="6" xfId="0" applyFont="1" applyFill="1" applyBorder="1"/>
    <xf numFmtId="1" fontId="0" fillId="0" borderId="0" xfId="0" applyNumberFormat="1" applyFont="1" applyFill="1"/>
    <xf numFmtId="0" fontId="0" fillId="0" borderId="0" xfId="0" applyFont="1" applyFill="1" applyBorder="1"/>
    <xf numFmtId="0" fontId="12" fillId="5" borderId="8" xfId="0" applyFont="1" applyFill="1" applyBorder="1" applyAlignment="1">
      <alignment horizontal="center" vertical="center" textRotation="180"/>
    </xf>
    <xf numFmtId="0" fontId="12" fillId="5" borderId="0" xfId="0" applyFont="1" applyFill="1" applyBorder="1" applyAlignment="1">
      <alignment horizontal="center" vertical="center" textRotation="180"/>
    </xf>
    <xf numFmtId="0" fontId="12" fillId="0" borderId="0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'Floodplain (new flows)'!$A$3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'Floodplain (new flows)'!$C$3:$C$8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'Floodplain (new flows)'!$E$3:$E$8</c:f>
              <c:numCache>
                <c:formatCode>0</c:formatCode>
                <c:ptCount val="6"/>
                <c:pt idx="0">
                  <c:v>56.746169999999992</c:v>
                </c:pt>
                <c:pt idx="1">
                  <c:v>64.727910000000008</c:v>
                </c:pt>
                <c:pt idx="2">
                  <c:v>80.312310000000025</c:v>
                </c:pt>
                <c:pt idx="3">
                  <c:v>95.39127000000002</c:v>
                </c:pt>
                <c:pt idx="4">
                  <c:v>109.96479000000002</c:v>
                </c:pt>
                <c:pt idx="5">
                  <c:v>124.03287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'Floodplain (new flows)'!$A$15</c:f>
              <c:strCache>
                <c:ptCount val="1"/>
                <c:pt idx="0">
                  <c:v>Low estimate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'Floodplain (new flows)'!$C$15:$C$20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'Floodplain (new flows)'!$E$15:$E$20</c:f>
              <c:numCache>
                <c:formatCode>0</c:formatCode>
                <c:ptCount val="6"/>
                <c:pt idx="0">
                  <c:v>25.164140802789721</c:v>
                </c:pt>
                <c:pt idx="1">
                  <c:v>29.847097011700082</c:v>
                </c:pt>
                <c:pt idx="2">
                  <c:v>37.825598109280726</c:v>
                </c:pt>
                <c:pt idx="3">
                  <c:v>44.467530528814279</c:v>
                </c:pt>
                <c:pt idx="4">
                  <c:v>50.157101870670637</c:v>
                </c:pt>
                <c:pt idx="5">
                  <c:v>55.133485049765824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'Floodplain (new flows)'!$A$27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'Floodplain (new flows)'!$C$27:$C$32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'Floodplain (new flows)'!$E$27:$E$32</c:f>
              <c:numCache>
                <c:formatCode>0</c:formatCode>
                <c:ptCount val="6"/>
                <c:pt idx="0">
                  <c:v>40.955155401394855</c:v>
                </c:pt>
                <c:pt idx="1">
                  <c:v>47.287503505850047</c:v>
                </c:pt>
                <c:pt idx="2">
                  <c:v>59.068954054640379</c:v>
                </c:pt>
                <c:pt idx="3">
                  <c:v>69.92940026440715</c:v>
                </c:pt>
                <c:pt idx="4">
                  <c:v>80.060945935335326</c:v>
                </c:pt>
                <c:pt idx="5">
                  <c:v>89.583177524882913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09024"/>
        <c:axId val="376611584"/>
      </c:scatterChart>
      <c:valAx>
        <c:axId val="3766090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611584"/>
        <c:crosses val="autoZero"/>
        <c:crossBetween val="midCat"/>
      </c:valAx>
      <c:valAx>
        <c:axId val="376611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76609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Floodplain!$A$3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Floodplain!$C$3:$C$8</c:f>
              <c:numCache>
                <c:formatCode>General</c:formatCode>
                <c:ptCount val="6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Floodplain!$E$3:$E$8</c:f>
              <c:numCache>
                <c:formatCode>0</c:formatCode>
                <c:ptCount val="6"/>
                <c:pt idx="0">
                  <c:v>48.638069999999999</c:v>
                </c:pt>
                <c:pt idx="1">
                  <c:v>64.727910000000008</c:v>
                </c:pt>
                <c:pt idx="2">
                  <c:v>80.312310000000025</c:v>
                </c:pt>
                <c:pt idx="3">
                  <c:v>95.39127000000002</c:v>
                </c:pt>
                <c:pt idx="4">
                  <c:v>109.96479000000002</c:v>
                </c:pt>
                <c:pt idx="5">
                  <c:v>124.03287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Floodplain!$A$15</c:f>
              <c:strCache>
                <c:ptCount val="1"/>
                <c:pt idx="0">
                  <c:v>Low estimate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Floodplain!$C$15:$C$20</c:f>
              <c:numCache>
                <c:formatCode>General</c:formatCode>
                <c:ptCount val="6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Floodplain!$E$15:$E$20</c:f>
              <c:numCache>
                <c:formatCode>0</c:formatCode>
                <c:ptCount val="6"/>
                <c:pt idx="0">
                  <c:v>19.855042928968977</c:v>
                </c:pt>
                <c:pt idx="1">
                  <c:v>29.847097011700082</c:v>
                </c:pt>
                <c:pt idx="2">
                  <c:v>37.825598109280726</c:v>
                </c:pt>
                <c:pt idx="3">
                  <c:v>44.467530528814279</c:v>
                </c:pt>
                <c:pt idx="4">
                  <c:v>50.157101870670637</c:v>
                </c:pt>
                <c:pt idx="5">
                  <c:v>55.133485049765824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Floodplain!$A$27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Floodplain!$C$27:$C$32</c:f>
              <c:numCache>
                <c:formatCode>General</c:formatCode>
                <c:ptCount val="6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Floodplain!$E$27:$E$32</c:f>
              <c:numCache>
                <c:formatCode>0</c:formatCode>
                <c:ptCount val="6"/>
                <c:pt idx="0">
                  <c:v>34.246556464484492</c:v>
                </c:pt>
                <c:pt idx="1">
                  <c:v>47.287503505850047</c:v>
                </c:pt>
                <c:pt idx="2">
                  <c:v>59.068954054640379</c:v>
                </c:pt>
                <c:pt idx="3">
                  <c:v>69.92940026440715</c:v>
                </c:pt>
                <c:pt idx="4">
                  <c:v>80.060945935335326</c:v>
                </c:pt>
                <c:pt idx="5">
                  <c:v>89.583177524882913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49248"/>
        <c:axId val="401368192"/>
      </c:scatterChart>
      <c:valAx>
        <c:axId val="4013492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368192"/>
        <c:crosses val="autoZero"/>
        <c:crossBetween val="midCat"/>
      </c:valAx>
      <c:valAx>
        <c:axId val="401368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0134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5507436570429"/>
          <c:y val="5.1400554097404488E-2"/>
          <c:w val="0.80595494313210847"/>
          <c:h val="0.79095290172061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'Spawning WUA'!$B$1</c:f>
              <c:strCache>
                <c:ptCount val="1"/>
                <c:pt idx="0">
                  <c:v>Chinook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0"/>
            <c:dispEq val="0"/>
          </c:trendline>
          <c:xVal>
            <c:numRef>
              <c:f>'Spawning WUA'!$A$12:$A$16</c:f>
              <c:numCache>
                <c:formatCode>General</c:formatCode>
                <c:ptCount val="5"/>
                <c:pt idx="0">
                  <c:v>0</c:v>
                </c:pt>
                <c:pt idx="1">
                  <c:v>105</c:v>
                </c:pt>
                <c:pt idx="2">
                  <c:v>140</c:v>
                </c:pt>
                <c:pt idx="3">
                  <c:v>180</c:v>
                </c:pt>
                <c:pt idx="4">
                  <c:v>480</c:v>
                </c:pt>
              </c:numCache>
            </c:numRef>
          </c:xVal>
          <c:yVal>
            <c:numRef>
              <c:f>'Spawning WUA'!$B$12:$B$16</c:f>
              <c:numCache>
                <c:formatCode>General</c:formatCode>
                <c:ptCount val="5"/>
                <c:pt idx="0">
                  <c:v>0</c:v>
                </c:pt>
                <c:pt idx="1">
                  <c:v>6.9352685950413218</c:v>
                </c:pt>
                <c:pt idx="2">
                  <c:v>8.594018595041323</c:v>
                </c:pt>
                <c:pt idx="3">
                  <c:v>10.092463842975206</c:v>
                </c:pt>
                <c:pt idx="4">
                  <c:v>13.924535123966942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20640"/>
        <c:axId val="404322560"/>
      </c:scatterChart>
      <c:valAx>
        <c:axId val="4043206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322560"/>
        <c:crosses val="autoZero"/>
        <c:crossBetween val="midCat"/>
      </c:valAx>
      <c:valAx>
        <c:axId val="40432256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Suitable spawning habitat (acres)</a:t>
                </a:r>
              </a:p>
            </c:rich>
          </c:tx>
          <c:layout>
            <c:manualLayout>
              <c:xMode val="edge"/>
              <c:yMode val="edge"/>
              <c:x val="2.7208223972003499E-2"/>
              <c:y val="0.108543671624380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432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'Above normal'!$A$3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'Above normal'!$C$3:$C$13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'Above normal'!$E$3:$E$13</c:f>
              <c:numCache>
                <c:formatCode>0</c:formatCode>
                <c:ptCount val="11"/>
                <c:pt idx="0">
                  <c:v>48.638069999999999</c:v>
                </c:pt>
                <c:pt idx="1">
                  <c:v>56.746169999999992</c:v>
                </c:pt>
                <c:pt idx="2">
                  <c:v>64.727910000000008</c:v>
                </c:pt>
                <c:pt idx="3">
                  <c:v>72.583290000000005</c:v>
                </c:pt>
                <c:pt idx="4">
                  <c:v>80.312310000000025</c:v>
                </c:pt>
                <c:pt idx="5">
                  <c:v>87.914969999999997</c:v>
                </c:pt>
                <c:pt idx="6">
                  <c:v>95.39127000000002</c:v>
                </c:pt>
                <c:pt idx="7">
                  <c:v>102.74121</c:v>
                </c:pt>
                <c:pt idx="8">
                  <c:v>109.96479000000002</c:v>
                </c:pt>
                <c:pt idx="9">
                  <c:v>117.06201000000001</c:v>
                </c:pt>
                <c:pt idx="10">
                  <c:v>124.03287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'Above normal'!$A$15</c:f>
              <c:strCache>
                <c:ptCount val="1"/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'Above normal'!$C$25:$C$35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'Above normal'!$E$25:$E$35</c:f>
              <c:numCache>
                <c:formatCode>0</c:formatCode>
                <c:ptCount val="11"/>
                <c:pt idx="0">
                  <c:v>19.855042928968977</c:v>
                </c:pt>
                <c:pt idx="1">
                  <c:v>25.164140802789721</c:v>
                </c:pt>
                <c:pt idx="2">
                  <c:v>29.847097011700082</c:v>
                </c:pt>
                <c:pt idx="3">
                  <c:v>34.036144086469278</c:v>
                </c:pt>
                <c:pt idx="4">
                  <c:v>37.825598109280726</c:v>
                </c:pt>
                <c:pt idx="5">
                  <c:v>41.28509858699104</c:v>
                </c:pt>
                <c:pt idx="6">
                  <c:v>44.467530528814279</c:v>
                </c:pt>
                <c:pt idx="7">
                  <c:v>47.414002288461283</c:v>
                </c:pt>
                <c:pt idx="8">
                  <c:v>50.157101870670637</c:v>
                </c:pt>
                <c:pt idx="9">
                  <c:v>52.723100162281995</c:v>
                </c:pt>
                <c:pt idx="10">
                  <c:v>55.133485049765824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'Above normal'!$A$47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'Above normal'!$C$47:$C$57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'Above normal'!$E$47:$E$57</c:f>
              <c:numCache>
                <c:formatCode>0</c:formatCode>
                <c:ptCount val="11"/>
                <c:pt idx="0">
                  <c:v>34.246556464484492</c:v>
                </c:pt>
                <c:pt idx="1">
                  <c:v>40.955155401394855</c:v>
                </c:pt>
                <c:pt idx="2">
                  <c:v>47.287503505850047</c:v>
                </c:pt>
                <c:pt idx="3">
                  <c:v>53.309717043234642</c:v>
                </c:pt>
                <c:pt idx="4">
                  <c:v>59.068954054640379</c:v>
                </c:pt>
                <c:pt idx="5">
                  <c:v>64.600034293495526</c:v>
                </c:pt>
                <c:pt idx="6">
                  <c:v>69.92940026440715</c:v>
                </c:pt>
                <c:pt idx="7">
                  <c:v>75.077606144230643</c:v>
                </c:pt>
                <c:pt idx="8">
                  <c:v>80.060945935335326</c:v>
                </c:pt>
                <c:pt idx="9">
                  <c:v>84.892555081141012</c:v>
                </c:pt>
                <c:pt idx="10">
                  <c:v>89.583177524882913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0464"/>
        <c:axId val="162034816"/>
      </c:scatterChart>
      <c:valAx>
        <c:axId val="1601904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034816"/>
        <c:crosses val="autoZero"/>
        <c:crossBetween val="midCat"/>
      </c:valAx>
      <c:valAx>
        <c:axId val="162034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019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'Below Normal'!$A$3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'Below Normal'!$C$3:$C$13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'Below Normal'!$E$3:$E$13</c:f>
              <c:numCache>
                <c:formatCode>0</c:formatCode>
                <c:ptCount val="11"/>
                <c:pt idx="0">
                  <c:v>48.638069999999999</c:v>
                </c:pt>
                <c:pt idx="1">
                  <c:v>56.746169999999992</c:v>
                </c:pt>
                <c:pt idx="2">
                  <c:v>64.727910000000008</c:v>
                </c:pt>
                <c:pt idx="3">
                  <c:v>72.583290000000005</c:v>
                </c:pt>
                <c:pt idx="4">
                  <c:v>80.312310000000025</c:v>
                </c:pt>
                <c:pt idx="5">
                  <c:v>87.914969999999997</c:v>
                </c:pt>
                <c:pt idx="6">
                  <c:v>95.39127000000002</c:v>
                </c:pt>
                <c:pt idx="7">
                  <c:v>102.74121</c:v>
                </c:pt>
                <c:pt idx="8">
                  <c:v>109.96479000000002</c:v>
                </c:pt>
                <c:pt idx="9">
                  <c:v>117.06201000000001</c:v>
                </c:pt>
                <c:pt idx="10">
                  <c:v>124.03287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'Below Normal'!$A$15</c:f>
              <c:strCache>
                <c:ptCount val="1"/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'Below Normal'!$C$25:$C$35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'Below Normal'!$E$25:$E$35</c:f>
              <c:numCache>
                <c:formatCode>0</c:formatCode>
                <c:ptCount val="11"/>
                <c:pt idx="0">
                  <c:v>19.855042928968977</c:v>
                </c:pt>
                <c:pt idx="1">
                  <c:v>25.164140802789721</c:v>
                </c:pt>
                <c:pt idx="2">
                  <c:v>29.847097011700082</c:v>
                </c:pt>
                <c:pt idx="3">
                  <c:v>34.036144086469278</c:v>
                </c:pt>
                <c:pt idx="4">
                  <c:v>37.825598109280726</c:v>
                </c:pt>
                <c:pt idx="5">
                  <c:v>41.28509858699104</c:v>
                </c:pt>
                <c:pt idx="6">
                  <c:v>44.467530528814279</c:v>
                </c:pt>
                <c:pt idx="7">
                  <c:v>47.414002288461283</c:v>
                </c:pt>
                <c:pt idx="8">
                  <c:v>50.157101870670637</c:v>
                </c:pt>
                <c:pt idx="9">
                  <c:v>52.723100162281995</c:v>
                </c:pt>
                <c:pt idx="10">
                  <c:v>55.133485049765824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'Below Normal'!$A$47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'Below Normal'!$C$47:$C$57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'Below Normal'!$E$47:$E$57</c:f>
              <c:numCache>
                <c:formatCode>0</c:formatCode>
                <c:ptCount val="11"/>
                <c:pt idx="0">
                  <c:v>34.246556464484492</c:v>
                </c:pt>
                <c:pt idx="1">
                  <c:v>40.955155401394855</c:v>
                </c:pt>
                <c:pt idx="2">
                  <c:v>47.287503505850047</c:v>
                </c:pt>
                <c:pt idx="3">
                  <c:v>53.309717043234642</c:v>
                </c:pt>
                <c:pt idx="4">
                  <c:v>59.068954054640379</c:v>
                </c:pt>
                <c:pt idx="5">
                  <c:v>64.600034293495526</c:v>
                </c:pt>
                <c:pt idx="6">
                  <c:v>69.92940026440715</c:v>
                </c:pt>
                <c:pt idx="7">
                  <c:v>75.077606144230643</c:v>
                </c:pt>
                <c:pt idx="8">
                  <c:v>80.060945935335326</c:v>
                </c:pt>
                <c:pt idx="9">
                  <c:v>84.892555081141012</c:v>
                </c:pt>
                <c:pt idx="10">
                  <c:v>89.583177524882913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0544"/>
        <c:axId val="68462848"/>
      </c:scatterChart>
      <c:valAx>
        <c:axId val="684605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62848"/>
        <c:crosses val="autoZero"/>
        <c:crossBetween val="midCat"/>
      </c:valAx>
      <c:valAx>
        <c:axId val="68462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6846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dry!$A$3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dry!$C$3:$C$13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dry!$E$3:$E$13</c:f>
              <c:numCache>
                <c:formatCode>0</c:formatCode>
                <c:ptCount val="11"/>
                <c:pt idx="0">
                  <c:v>48.638069999999999</c:v>
                </c:pt>
                <c:pt idx="1">
                  <c:v>56.746169999999992</c:v>
                </c:pt>
                <c:pt idx="2">
                  <c:v>64.727910000000008</c:v>
                </c:pt>
                <c:pt idx="3">
                  <c:v>72.583290000000005</c:v>
                </c:pt>
                <c:pt idx="4">
                  <c:v>80.312310000000025</c:v>
                </c:pt>
                <c:pt idx="5">
                  <c:v>87.914969999999997</c:v>
                </c:pt>
                <c:pt idx="6">
                  <c:v>95.39127000000002</c:v>
                </c:pt>
                <c:pt idx="7">
                  <c:v>102.74121</c:v>
                </c:pt>
                <c:pt idx="8">
                  <c:v>109.96479000000002</c:v>
                </c:pt>
                <c:pt idx="9">
                  <c:v>117.06201000000001</c:v>
                </c:pt>
                <c:pt idx="10">
                  <c:v>124.03287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dry!$A$25</c:f>
              <c:strCache>
                <c:ptCount val="1"/>
                <c:pt idx="0">
                  <c:v>Low estimate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dry!$C$25:$C$35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dry!$E$25:$E$35</c:f>
              <c:numCache>
                <c:formatCode>0</c:formatCode>
                <c:ptCount val="11"/>
                <c:pt idx="0">
                  <c:v>19.855042928968977</c:v>
                </c:pt>
                <c:pt idx="1">
                  <c:v>25.164140802789721</c:v>
                </c:pt>
                <c:pt idx="2">
                  <c:v>29.847097011700082</c:v>
                </c:pt>
                <c:pt idx="3">
                  <c:v>34.036144086469278</c:v>
                </c:pt>
                <c:pt idx="4">
                  <c:v>37.825598109280726</c:v>
                </c:pt>
                <c:pt idx="5">
                  <c:v>41.28509858699104</c:v>
                </c:pt>
                <c:pt idx="6">
                  <c:v>44.467530528814279</c:v>
                </c:pt>
                <c:pt idx="7">
                  <c:v>47.414002288461283</c:v>
                </c:pt>
                <c:pt idx="8">
                  <c:v>50.157101870670637</c:v>
                </c:pt>
                <c:pt idx="9">
                  <c:v>52.723100162281995</c:v>
                </c:pt>
                <c:pt idx="10">
                  <c:v>55.133485049765824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dry!$A$47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dry!$C$47:$C$57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dry!$E$47:$E$57</c:f>
              <c:numCache>
                <c:formatCode>0</c:formatCode>
                <c:ptCount val="11"/>
                <c:pt idx="0">
                  <c:v>34.246556464484492</c:v>
                </c:pt>
                <c:pt idx="1">
                  <c:v>40.955155401394855</c:v>
                </c:pt>
                <c:pt idx="2">
                  <c:v>47.287503505850047</c:v>
                </c:pt>
                <c:pt idx="3">
                  <c:v>53.309717043234642</c:v>
                </c:pt>
                <c:pt idx="4">
                  <c:v>59.068954054640379</c:v>
                </c:pt>
                <c:pt idx="5">
                  <c:v>64.600034293495526</c:v>
                </c:pt>
                <c:pt idx="6">
                  <c:v>69.92940026440715</c:v>
                </c:pt>
                <c:pt idx="7">
                  <c:v>75.077606144230643</c:v>
                </c:pt>
                <c:pt idx="8">
                  <c:v>80.060945935335326</c:v>
                </c:pt>
                <c:pt idx="9">
                  <c:v>84.892555081141012</c:v>
                </c:pt>
                <c:pt idx="10">
                  <c:v>89.583177524882913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7232"/>
        <c:axId val="69569536"/>
      </c:scatterChart>
      <c:valAx>
        <c:axId val="69567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569536"/>
        <c:crosses val="autoZero"/>
        <c:crossBetween val="midCat"/>
      </c:valAx>
      <c:valAx>
        <c:axId val="69569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6956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243417</xdr:colOff>
      <xdr:row>16</xdr:row>
      <xdr:rowOff>105832</xdr:rowOff>
    </xdr:from>
    <xdr:to>
      <xdr:col>19</xdr:col>
      <xdr:colOff>571501</xdr:colOff>
      <xdr:row>30</xdr:row>
      <xdr:rowOff>128056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243417</xdr:colOff>
      <xdr:row>16</xdr:row>
      <xdr:rowOff>105832</xdr:rowOff>
    </xdr:from>
    <xdr:to>
      <xdr:col>19</xdr:col>
      <xdr:colOff>571501</xdr:colOff>
      <xdr:row>30</xdr:row>
      <xdr:rowOff>128056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128587</xdr:rowOff>
    </xdr:from>
    <xdr:to>
      <xdr:col>11</xdr:col>
      <xdr:colOff>504825</xdr:colOff>
      <xdr:row>21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243417</xdr:colOff>
      <xdr:row>16</xdr:row>
      <xdr:rowOff>105832</xdr:rowOff>
    </xdr:from>
    <xdr:to>
      <xdr:col>16</xdr:col>
      <xdr:colOff>571501</xdr:colOff>
      <xdr:row>30</xdr:row>
      <xdr:rowOff>128056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243417</xdr:colOff>
      <xdr:row>16</xdr:row>
      <xdr:rowOff>105832</xdr:rowOff>
    </xdr:from>
    <xdr:to>
      <xdr:col>17</xdr:col>
      <xdr:colOff>571501</xdr:colOff>
      <xdr:row>30</xdr:row>
      <xdr:rowOff>128056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243417</xdr:colOff>
      <xdr:row>16</xdr:row>
      <xdr:rowOff>105832</xdr:rowOff>
    </xdr:from>
    <xdr:to>
      <xdr:col>16</xdr:col>
      <xdr:colOff>571501</xdr:colOff>
      <xdr:row>30</xdr:row>
      <xdr:rowOff>128056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90" zoomScaleNormal="90" workbookViewId="0">
      <selection activeCell="J7" sqref="J7"/>
    </sheetView>
  </sheetViews>
  <sheetFormatPr defaultRowHeight="15" x14ac:dyDescent="0.25"/>
  <cols>
    <col min="1" max="1" width="7" customWidth="1"/>
    <col min="2" max="2" width="18.5703125" style="59" customWidth="1"/>
    <col min="3" max="3" width="10.140625" style="59" customWidth="1"/>
    <col min="4" max="4" width="13.28515625" style="59" customWidth="1"/>
    <col min="5" max="5" width="13" style="59" customWidth="1"/>
    <col min="6" max="8" width="10.5703125" style="59" customWidth="1"/>
    <col min="9" max="10" width="10.5703125" customWidth="1"/>
  </cols>
  <sheetData>
    <row r="1" spans="1:11" x14ac:dyDescent="0.25">
      <c r="F1" s="59" t="s">
        <v>49</v>
      </c>
      <c r="G1" s="59" t="s">
        <v>11</v>
      </c>
      <c r="H1" s="59" t="s">
        <v>11</v>
      </c>
      <c r="I1" t="s">
        <v>52</v>
      </c>
    </row>
    <row r="2" spans="1:11" ht="16.5" thickBot="1" x14ac:dyDescent="0.3">
      <c r="B2" s="60" t="s">
        <v>34</v>
      </c>
      <c r="C2" s="60" t="s">
        <v>1</v>
      </c>
      <c r="D2" s="60" t="s">
        <v>38</v>
      </c>
      <c r="E2" s="60" t="s">
        <v>37</v>
      </c>
      <c r="F2" s="36" t="s">
        <v>50</v>
      </c>
      <c r="G2" s="36" t="s">
        <v>51</v>
      </c>
      <c r="H2" s="36" t="s">
        <v>54</v>
      </c>
      <c r="I2" s="36" t="s">
        <v>53</v>
      </c>
      <c r="J2" s="30"/>
    </row>
    <row r="3" spans="1:11" x14ac:dyDescent="0.25">
      <c r="A3" s="50" t="s">
        <v>39</v>
      </c>
      <c r="B3" s="40" t="s">
        <v>36</v>
      </c>
      <c r="C3" s="40">
        <v>800</v>
      </c>
      <c r="D3" s="61">
        <f>((-0.0000006*(C3^2))+(0.0086*C3)-1.107)*39</f>
        <v>210.17099999999996</v>
      </c>
      <c r="E3" s="61">
        <f t="shared" ref="E3:E14" si="0">D3*0.27</f>
        <v>56.746169999999992</v>
      </c>
      <c r="F3" s="40">
        <f>((C3-325)*1.98)*18</f>
        <v>16929</v>
      </c>
      <c r="G3" s="40">
        <f>((C3-250)*1.98)*18</f>
        <v>19602</v>
      </c>
      <c r="H3" s="40">
        <f>((C3-250)*1.98)*16</f>
        <v>17424</v>
      </c>
      <c r="I3" s="30">
        <f>((C3-220)*1.98)*14</f>
        <v>16077.600000000002</v>
      </c>
      <c r="J3" s="30"/>
      <c r="K3" s="5" t="s">
        <v>42</v>
      </c>
    </row>
    <row r="4" spans="1:11" x14ac:dyDescent="0.25">
      <c r="A4" s="51"/>
      <c r="B4" s="40" t="s">
        <v>36</v>
      </c>
      <c r="C4" s="40">
        <v>900</v>
      </c>
      <c r="D4" s="61">
        <f t="shared" ref="D4:D8" si="1">((-0.0000006*(C4^2))+(0.0086*C4)-1.107)*39</f>
        <v>239.733</v>
      </c>
      <c r="E4" s="61">
        <f t="shared" si="0"/>
        <v>64.727910000000008</v>
      </c>
      <c r="F4" s="40">
        <f t="shared" ref="F4:F38" si="2">((C4-325)*1.98)*18</f>
        <v>20493</v>
      </c>
      <c r="G4" s="40">
        <f t="shared" ref="G4:G38" si="3">((C4-250)*1.98)*18</f>
        <v>23166</v>
      </c>
      <c r="H4" s="40">
        <f t="shared" ref="H4:H38" si="4">((C4-250)*1.98)*16</f>
        <v>20592</v>
      </c>
      <c r="I4" s="30">
        <f t="shared" ref="I4:I38" si="5">((C4-220)*1.98)*14</f>
        <v>18849.600000000002</v>
      </c>
      <c r="J4" s="30"/>
      <c r="K4" s="33" t="s">
        <v>45</v>
      </c>
    </row>
    <row r="5" spans="1:11" x14ac:dyDescent="0.25">
      <c r="A5" s="51"/>
      <c r="B5" s="40" t="s">
        <v>36</v>
      </c>
      <c r="C5" s="40">
        <v>1100</v>
      </c>
      <c r="D5" s="61">
        <f t="shared" si="1"/>
        <v>297.45300000000009</v>
      </c>
      <c r="E5" s="61">
        <f t="shared" si="0"/>
        <v>80.312310000000025</v>
      </c>
      <c r="F5" s="40">
        <f t="shared" si="2"/>
        <v>27621</v>
      </c>
      <c r="G5" s="40">
        <f t="shared" si="3"/>
        <v>30294</v>
      </c>
      <c r="H5" s="40">
        <f t="shared" si="4"/>
        <v>26928</v>
      </c>
      <c r="I5" s="30">
        <f t="shared" si="5"/>
        <v>24393.600000000002</v>
      </c>
      <c r="J5" s="30"/>
      <c r="K5" s="30" t="s">
        <v>44</v>
      </c>
    </row>
    <row r="6" spans="1:11" x14ac:dyDescent="0.25">
      <c r="A6" s="51"/>
      <c r="B6" s="40" t="s">
        <v>36</v>
      </c>
      <c r="C6" s="40">
        <v>1300</v>
      </c>
      <c r="D6" s="61">
        <f t="shared" si="1"/>
        <v>353.30100000000004</v>
      </c>
      <c r="E6" s="61">
        <f t="shared" si="0"/>
        <v>95.39127000000002</v>
      </c>
      <c r="F6" s="40">
        <f t="shared" si="2"/>
        <v>34749</v>
      </c>
      <c r="G6" s="40">
        <f t="shared" si="3"/>
        <v>37422</v>
      </c>
      <c r="H6" s="40">
        <f t="shared" si="4"/>
        <v>33264</v>
      </c>
      <c r="I6" s="30">
        <f t="shared" si="5"/>
        <v>29937.600000000002</v>
      </c>
      <c r="J6" s="30"/>
    </row>
    <row r="7" spans="1:11" x14ac:dyDescent="0.25">
      <c r="A7" s="51"/>
      <c r="B7" s="40" t="s">
        <v>36</v>
      </c>
      <c r="C7" s="40">
        <v>1500</v>
      </c>
      <c r="D7" s="61">
        <f t="shared" si="1"/>
        <v>407.27700000000004</v>
      </c>
      <c r="E7" s="61">
        <f t="shared" si="0"/>
        <v>109.96479000000002</v>
      </c>
      <c r="F7" s="40">
        <f t="shared" si="2"/>
        <v>41877</v>
      </c>
      <c r="G7" s="40">
        <f t="shared" si="3"/>
        <v>44550</v>
      </c>
      <c r="H7" s="40">
        <f t="shared" si="4"/>
        <v>39600</v>
      </c>
      <c r="I7" s="30">
        <f t="shared" si="5"/>
        <v>35481.599999999999</v>
      </c>
      <c r="J7" s="30"/>
    </row>
    <row r="8" spans="1:11" x14ac:dyDescent="0.25">
      <c r="A8" s="51"/>
      <c r="B8" s="40" t="s">
        <v>36</v>
      </c>
      <c r="C8" s="40">
        <v>1700</v>
      </c>
      <c r="D8" s="61">
        <f t="shared" si="1"/>
        <v>459.38099999999997</v>
      </c>
      <c r="E8" s="61">
        <f t="shared" si="0"/>
        <v>124.03287</v>
      </c>
      <c r="F8" s="40">
        <f t="shared" si="2"/>
        <v>49005</v>
      </c>
      <c r="G8" s="40">
        <f t="shared" si="3"/>
        <v>51678</v>
      </c>
      <c r="H8" s="40">
        <f t="shared" si="4"/>
        <v>45936</v>
      </c>
      <c r="I8" s="30">
        <f t="shared" si="5"/>
        <v>41025.599999999999</v>
      </c>
      <c r="J8" s="30"/>
      <c r="K8" s="32" t="s">
        <v>43</v>
      </c>
    </row>
    <row r="9" spans="1:11" x14ac:dyDescent="0.25">
      <c r="A9" s="51"/>
      <c r="B9" s="40" t="s">
        <v>35</v>
      </c>
      <c r="C9" s="40">
        <v>800</v>
      </c>
      <c r="D9" s="61">
        <f>((-0.0000006*(C9^2))+(0.0086*C9)-1.107)*56.7</f>
        <v>305.55629999999996</v>
      </c>
      <c r="E9" s="61">
        <f t="shared" si="0"/>
        <v>82.50020099999999</v>
      </c>
      <c r="F9" s="40">
        <f t="shared" si="2"/>
        <v>16929</v>
      </c>
      <c r="G9" s="40">
        <f t="shared" si="3"/>
        <v>19602</v>
      </c>
      <c r="H9" s="40">
        <f t="shared" si="4"/>
        <v>17424</v>
      </c>
      <c r="I9" s="30">
        <f t="shared" si="5"/>
        <v>16077.600000000002</v>
      </c>
      <c r="J9" s="30"/>
      <c r="K9" s="34" t="s">
        <v>46</v>
      </c>
    </row>
    <row r="10" spans="1:11" x14ac:dyDescent="0.25">
      <c r="A10" s="51"/>
      <c r="B10" s="40" t="s">
        <v>35</v>
      </c>
      <c r="C10" s="40">
        <v>900</v>
      </c>
      <c r="D10" s="61">
        <f t="shared" ref="D10:D14" si="6">((-0.0000006*(C10^2))+(0.0086*C10)-1.107)*56.7</f>
        <v>348.53490000000005</v>
      </c>
      <c r="E10" s="61">
        <f t="shared" si="0"/>
        <v>94.104423000000025</v>
      </c>
      <c r="F10" s="40">
        <f t="shared" si="2"/>
        <v>20493</v>
      </c>
      <c r="G10" s="40">
        <f t="shared" si="3"/>
        <v>23166</v>
      </c>
      <c r="H10" s="40">
        <f t="shared" si="4"/>
        <v>20592</v>
      </c>
      <c r="I10" s="30">
        <f t="shared" si="5"/>
        <v>18849.600000000002</v>
      </c>
      <c r="J10" s="30"/>
    </row>
    <row r="11" spans="1:11" x14ac:dyDescent="0.25">
      <c r="A11" s="51"/>
      <c r="B11" s="40" t="s">
        <v>35</v>
      </c>
      <c r="C11" s="40">
        <v>1100</v>
      </c>
      <c r="D11" s="61">
        <f t="shared" si="6"/>
        <v>432.4509000000001</v>
      </c>
      <c r="E11" s="61">
        <f t="shared" si="0"/>
        <v>116.76174300000004</v>
      </c>
      <c r="F11" s="40">
        <f t="shared" si="2"/>
        <v>27621</v>
      </c>
      <c r="G11" s="40">
        <f t="shared" si="3"/>
        <v>30294</v>
      </c>
      <c r="H11" s="40">
        <f t="shared" si="4"/>
        <v>26928</v>
      </c>
      <c r="I11" s="30">
        <f t="shared" si="5"/>
        <v>24393.600000000002</v>
      </c>
      <c r="J11" s="30"/>
      <c r="K11" t="s">
        <v>48</v>
      </c>
    </row>
    <row r="12" spans="1:11" x14ac:dyDescent="0.25">
      <c r="A12" s="51"/>
      <c r="B12" s="40" t="s">
        <v>35</v>
      </c>
      <c r="C12" s="40">
        <v>1300</v>
      </c>
      <c r="D12" s="61">
        <f t="shared" si="6"/>
        <v>513.64530000000013</v>
      </c>
      <c r="E12" s="61">
        <f t="shared" si="0"/>
        <v>138.68423100000004</v>
      </c>
      <c r="F12" s="40">
        <f t="shared" si="2"/>
        <v>34749</v>
      </c>
      <c r="G12" s="40">
        <f t="shared" si="3"/>
        <v>37422</v>
      </c>
      <c r="H12" s="40">
        <f t="shared" si="4"/>
        <v>33264</v>
      </c>
      <c r="I12" s="30">
        <f t="shared" si="5"/>
        <v>29937.600000000002</v>
      </c>
      <c r="J12" s="30"/>
    </row>
    <row r="13" spans="1:11" x14ac:dyDescent="0.25">
      <c r="A13" s="51"/>
      <c r="B13" s="40" t="s">
        <v>35</v>
      </c>
      <c r="C13" s="40">
        <v>1500</v>
      </c>
      <c r="D13" s="61">
        <f t="shared" si="6"/>
        <v>592.11810000000014</v>
      </c>
      <c r="E13" s="61">
        <f t="shared" si="0"/>
        <v>159.87188700000004</v>
      </c>
      <c r="F13" s="40">
        <f t="shared" si="2"/>
        <v>41877</v>
      </c>
      <c r="G13" s="40">
        <f t="shared" si="3"/>
        <v>44550</v>
      </c>
      <c r="H13" s="40">
        <f t="shared" si="4"/>
        <v>39600</v>
      </c>
      <c r="I13" s="30">
        <f t="shared" si="5"/>
        <v>35481.599999999999</v>
      </c>
      <c r="J13" s="30"/>
      <c r="K13" s="32" t="s">
        <v>47</v>
      </c>
    </row>
    <row r="14" spans="1:11" ht="15.75" thickBot="1" x14ac:dyDescent="0.3">
      <c r="A14" s="52"/>
      <c r="B14" s="40" t="s">
        <v>35</v>
      </c>
      <c r="C14" s="40">
        <v>1700</v>
      </c>
      <c r="D14" s="61">
        <f t="shared" si="6"/>
        <v>667.86930000000007</v>
      </c>
      <c r="E14" s="61">
        <f t="shared" si="0"/>
        <v>180.32471100000004</v>
      </c>
      <c r="F14" s="40">
        <f t="shared" si="2"/>
        <v>49005</v>
      </c>
      <c r="G14" s="40">
        <f t="shared" si="3"/>
        <v>51678</v>
      </c>
      <c r="H14" s="40">
        <f t="shared" si="4"/>
        <v>45936</v>
      </c>
      <c r="I14" s="30">
        <f t="shared" si="5"/>
        <v>41025.599999999999</v>
      </c>
      <c r="J14" s="30"/>
    </row>
    <row r="15" spans="1:11" x14ac:dyDescent="0.25">
      <c r="A15" s="53" t="s">
        <v>40</v>
      </c>
      <c r="B15" s="40" t="s">
        <v>36</v>
      </c>
      <c r="C15" s="40">
        <v>800</v>
      </c>
      <c r="D15" s="61">
        <f>(3.7758*LN(C15)-22.85)*39</f>
        <v>93.200521491813774</v>
      </c>
      <c r="E15" s="61">
        <f>D15*0.27</f>
        <v>25.164140802789721</v>
      </c>
      <c r="F15" s="40">
        <f t="shared" si="2"/>
        <v>16929</v>
      </c>
      <c r="G15" s="40">
        <f t="shared" si="3"/>
        <v>19602</v>
      </c>
      <c r="H15" s="40">
        <f t="shared" si="4"/>
        <v>17424</v>
      </c>
      <c r="I15" s="30">
        <f t="shared" si="5"/>
        <v>16077.600000000002</v>
      </c>
      <c r="J15" s="30"/>
    </row>
    <row r="16" spans="1:11" x14ac:dyDescent="0.25">
      <c r="A16" s="54"/>
      <c r="B16" s="40" t="s">
        <v>36</v>
      </c>
      <c r="C16" s="40">
        <v>900</v>
      </c>
      <c r="D16" s="61">
        <f t="shared" ref="D16:D20" si="7">(3.7758*LN(C16)-22.85)*39</f>
        <v>110.54480374703734</v>
      </c>
      <c r="E16" s="61">
        <f t="shared" ref="E16:E38" si="8">D16*0.27</f>
        <v>29.847097011700082</v>
      </c>
      <c r="F16" s="40">
        <f t="shared" si="2"/>
        <v>20493</v>
      </c>
      <c r="G16" s="40">
        <f t="shared" si="3"/>
        <v>23166</v>
      </c>
      <c r="H16" s="40">
        <f t="shared" si="4"/>
        <v>20592</v>
      </c>
      <c r="I16" s="30">
        <f t="shared" si="5"/>
        <v>18849.600000000002</v>
      </c>
      <c r="J16" s="30"/>
    </row>
    <row r="17" spans="1:10" x14ac:dyDescent="0.25">
      <c r="A17" s="54"/>
      <c r="B17" s="40" t="s">
        <v>36</v>
      </c>
      <c r="C17" s="40">
        <v>1100</v>
      </c>
      <c r="D17" s="61">
        <f t="shared" si="7"/>
        <v>140.09480781215083</v>
      </c>
      <c r="E17" s="61">
        <f t="shared" si="8"/>
        <v>37.825598109280726</v>
      </c>
      <c r="F17" s="40">
        <f t="shared" si="2"/>
        <v>27621</v>
      </c>
      <c r="G17" s="40">
        <f t="shared" si="3"/>
        <v>30294</v>
      </c>
      <c r="H17" s="40">
        <f t="shared" si="4"/>
        <v>26928</v>
      </c>
      <c r="I17" s="30">
        <f t="shared" si="5"/>
        <v>24393.600000000002</v>
      </c>
      <c r="J17" s="30"/>
    </row>
    <row r="18" spans="1:10" x14ac:dyDescent="0.25">
      <c r="A18" s="54"/>
      <c r="B18" s="40" t="s">
        <v>36</v>
      </c>
      <c r="C18" s="40">
        <v>1300</v>
      </c>
      <c r="D18" s="61">
        <f t="shared" si="7"/>
        <v>164.69455751412696</v>
      </c>
      <c r="E18" s="61">
        <f t="shared" si="8"/>
        <v>44.467530528814279</v>
      </c>
      <c r="F18" s="40">
        <f t="shared" si="2"/>
        <v>34749</v>
      </c>
      <c r="G18" s="40">
        <f t="shared" si="3"/>
        <v>37422</v>
      </c>
      <c r="H18" s="40">
        <f t="shared" si="4"/>
        <v>33264</v>
      </c>
      <c r="I18" s="30">
        <f t="shared" si="5"/>
        <v>29937.600000000002</v>
      </c>
      <c r="J18" s="30"/>
    </row>
    <row r="19" spans="1:10" x14ac:dyDescent="0.25">
      <c r="A19" s="54"/>
      <c r="B19" s="40" t="s">
        <v>36</v>
      </c>
      <c r="C19" s="40">
        <v>1500</v>
      </c>
      <c r="D19" s="61">
        <f t="shared" si="7"/>
        <v>185.76704396544679</v>
      </c>
      <c r="E19" s="61">
        <f t="shared" si="8"/>
        <v>50.157101870670637</v>
      </c>
      <c r="F19" s="40">
        <f t="shared" si="2"/>
        <v>41877</v>
      </c>
      <c r="G19" s="40">
        <f t="shared" si="3"/>
        <v>44550</v>
      </c>
      <c r="H19" s="40">
        <f t="shared" si="4"/>
        <v>39600</v>
      </c>
      <c r="I19" s="30">
        <f t="shared" si="5"/>
        <v>35481.599999999999</v>
      </c>
      <c r="J19" s="30"/>
    </row>
    <row r="20" spans="1:10" x14ac:dyDescent="0.25">
      <c r="A20" s="54"/>
      <c r="B20" s="40" t="s">
        <v>36</v>
      </c>
      <c r="C20" s="40">
        <v>1700</v>
      </c>
      <c r="D20" s="61">
        <f t="shared" si="7"/>
        <v>204.19809277691044</v>
      </c>
      <c r="E20" s="61">
        <f t="shared" si="8"/>
        <v>55.133485049765824</v>
      </c>
      <c r="F20" s="40">
        <f t="shared" si="2"/>
        <v>49005</v>
      </c>
      <c r="G20" s="40">
        <f t="shared" si="3"/>
        <v>51678</v>
      </c>
      <c r="H20" s="40">
        <f t="shared" si="4"/>
        <v>45936</v>
      </c>
      <c r="I20" s="30">
        <f t="shared" si="5"/>
        <v>41025.599999999999</v>
      </c>
      <c r="J20" s="30"/>
    </row>
    <row r="21" spans="1:10" x14ac:dyDescent="0.25">
      <c r="A21" s="54"/>
      <c r="B21" s="40" t="s">
        <v>35</v>
      </c>
      <c r="C21" s="40">
        <v>800</v>
      </c>
      <c r="D21" s="61">
        <f>(3.7758*LN(C21)-22.85)*56.7</f>
        <v>135.49921970732927</v>
      </c>
      <c r="E21" s="61">
        <f t="shared" si="8"/>
        <v>36.584789320978906</v>
      </c>
      <c r="F21" s="40">
        <f t="shared" si="2"/>
        <v>16929</v>
      </c>
      <c r="G21" s="40">
        <f t="shared" si="3"/>
        <v>19602</v>
      </c>
      <c r="H21" s="40">
        <f t="shared" si="4"/>
        <v>17424</v>
      </c>
      <c r="I21" s="30">
        <f t="shared" si="5"/>
        <v>16077.600000000002</v>
      </c>
      <c r="J21" s="30"/>
    </row>
    <row r="22" spans="1:10" x14ac:dyDescent="0.25">
      <c r="A22" s="54"/>
      <c r="B22" s="40" t="s">
        <v>35</v>
      </c>
      <c r="C22" s="40">
        <v>900</v>
      </c>
      <c r="D22" s="61">
        <f t="shared" ref="D22:D26" si="9">(3.7758*LN(C22)-22.85)*56.7</f>
        <v>160.71513775530815</v>
      </c>
      <c r="E22" s="61">
        <f t="shared" si="8"/>
        <v>43.393087193933205</v>
      </c>
      <c r="F22" s="40">
        <f t="shared" si="2"/>
        <v>20493</v>
      </c>
      <c r="G22" s="40">
        <f t="shared" si="3"/>
        <v>23166</v>
      </c>
      <c r="H22" s="40">
        <f t="shared" si="4"/>
        <v>20592</v>
      </c>
      <c r="I22" s="30">
        <f t="shared" si="5"/>
        <v>18849.600000000002</v>
      </c>
      <c r="J22" s="30"/>
    </row>
    <row r="23" spans="1:10" x14ac:dyDescent="0.25">
      <c r="A23" s="54"/>
      <c r="B23" s="40" t="s">
        <v>35</v>
      </c>
      <c r="C23" s="40">
        <v>1100</v>
      </c>
      <c r="D23" s="61">
        <f t="shared" si="9"/>
        <v>203.67629751151162</v>
      </c>
      <c r="E23" s="61">
        <f t="shared" si="8"/>
        <v>54.992600328108139</v>
      </c>
      <c r="F23" s="40">
        <f t="shared" si="2"/>
        <v>27621</v>
      </c>
      <c r="G23" s="40">
        <f t="shared" si="3"/>
        <v>30294</v>
      </c>
      <c r="H23" s="40">
        <f t="shared" si="4"/>
        <v>26928</v>
      </c>
      <c r="I23" s="30">
        <f t="shared" si="5"/>
        <v>24393.600000000002</v>
      </c>
      <c r="J23" s="30"/>
    </row>
    <row r="24" spans="1:10" x14ac:dyDescent="0.25">
      <c r="A24" s="54"/>
      <c r="B24" s="40" t="s">
        <v>35</v>
      </c>
      <c r="C24" s="40">
        <v>1300</v>
      </c>
      <c r="D24" s="61">
        <f t="shared" si="9"/>
        <v>239.44054900130766</v>
      </c>
      <c r="E24" s="61">
        <f t="shared" si="8"/>
        <v>64.648948230353071</v>
      </c>
      <c r="F24" s="40">
        <f t="shared" si="2"/>
        <v>34749</v>
      </c>
      <c r="G24" s="40">
        <f t="shared" si="3"/>
        <v>37422</v>
      </c>
      <c r="H24" s="40">
        <f t="shared" si="4"/>
        <v>33264</v>
      </c>
      <c r="I24" s="30">
        <f t="shared" si="5"/>
        <v>29937.600000000002</v>
      </c>
      <c r="J24" s="30"/>
    </row>
    <row r="25" spans="1:10" x14ac:dyDescent="0.25">
      <c r="A25" s="54"/>
      <c r="B25" s="40" t="s">
        <v>35</v>
      </c>
      <c r="C25" s="40">
        <v>1500</v>
      </c>
      <c r="D25" s="61">
        <f t="shared" si="9"/>
        <v>270.07670238053419</v>
      </c>
      <c r="E25" s="61">
        <f t="shared" si="8"/>
        <v>72.920709642744228</v>
      </c>
      <c r="F25" s="40">
        <f t="shared" si="2"/>
        <v>41877</v>
      </c>
      <c r="G25" s="40">
        <f t="shared" si="3"/>
        <v>44550</v>
      </c>
      <c r="H25" s="40">
        <f t="shared" si="4"/>
        <v>39600</v>
      </c>
      <c r="I25" s="30">
        <f t="shared" si="5"/>
        <v>35481.599999999999</v>
      </c>
      <c r="J25" s="30"/>
    </row>
    <row r="26" spans="1:10" ht="15.75" thickBot="1" x14ac:dyDescent="0.3">
      <c r="A26" s="55"/>
      <c r="B26" s="40" t="s">
        <v>35</v>
      </c>
      <c r="C26" s="40">
        <v>1700</v>
      </c>
      <c r="D26" s="61">
        <f t="shared" si="9"/>
        <v>296.87261180643134</v>
      </c>
      <c r="E26" s="61">
        <f t="shared" si="8"/>
        <v>80.155605187736469</v>
      </c>
      <c r="F26" s="40">
        <f t="shared" si="2"/>
        <v>49005</v>
      </c>
      <c r="G26" s="40">
        <f t="shared" si="3"/>
        <v>51678</v>
      </c>
      <c r="H26" s="40">
        <f t="shared" si="4"/>
        <v>45936</v>
      </c>
      <c r="I26" s="30">
        <f t="shared" si="5"/>
        <v>41025.599999999999</v>
      </c>
      <c r="J26" s="30"/>
    </row>
    <row r="27" spans="1:10" x14ac:dyDescent="0.25">
      <c r="A27" s="56" t="s">
        <v>41</v>
      </c>
      <c r="B27" s="40" t="s">
        <v>36</v>
      </c>
      <c r="C27" s="40">
        <v>800</v>
      </c>
      <c r="D27" s="61">
        <f>AVERAGE(D3,D15)</f>
        <v>151.68576074590686</v>
      </c>
      <c r="E27" s="61">
        <f t="shared" si="8"/>
        <v>40.955155401394855</v>
      </c>
      <c r="F27" s="40">
        <f t="shared" si="2"/>
        <v>16929</v>
      </c>
      <c r="G27" s="40">
        <f t="shared" si="3"/>
        <v>19602</v>
      </c>
      <c r="H27" s="40">
        <f t="shared" si="4"/>
        <v>17424</v>
      </c>
      <c r="I27" s="30">
        <f t="shared" si="5"/>
        <v>16077.600000000002</v>
      </c>
      <c r="J27" s="30"/>
    </row>
    <row r="28" spans="1:10" x14ac:dyDescent="0.25">
      <c r="A28" s="57"/>
      <c r="B28" s="40" t="s">
        <v>36</v>
      </c>
      <c r="C28" s="40">
        <v>900</v>
      </c>
      <c r="D28" s="61">
        <f t="shared" ref="D28:D31" si="10">AVERAGE(D4,D16)</f>
        <v>175.13890187351868</v>
      </c>
      <c r="E28" s="61">
        <f t="shared" si="8"/>
        <v>47.287503505850047</v>
      </c>
      <c r="F28" s="40">
        <f t="shared" si="2"/>
        <v>20493</v>
      </c>
      <c r="G28" s="40">
        <f t="shared" si="3"/>
        <v>23166</v>
      </c>
      <c r="H28" s="40">
        <f t="shared" si="4"/>
        <v>20592</v>
      </c>
      <c r="I28" s="30">
        <f t="shared" si="5"/>
        <v>18849.600000000002</v>
      </c>
      <c r="J28" s="30"/>
    </row>
    <row r="29" spans="1:10" x14ac:dyDescent="0.25">
      <c r="A29" s="57"/>
      <c r="B29" s="40" t="s">
        <v>36</v>
      </c>
      <c r="C29" s="40">
        <v>1100</v>
      </c>
      <c r="D29" s="61">
        <f t="shared" si="10"/>
        <v>218.77390390607547</v>
      </c>
      <c r="E29" s="61">
        <f t="shared" si="8"/>
        <v>59.068954054640379</v>
      </c>
      <c r="F29" s="40">
        <f t="shared" si="2"/>
        <v>27621</v>
      </c>
      <c r="G29" s="40">
        <f t="shared" si="3"/>
        <v>30294</v>
      </c>
      <c r="H29" s="40">
        <f t="shared" si="4"/>
        <v>26928</v>
      </c>
      <c r="I29" s="30">
        <f t="shared" si="5"/>
        <v>24393.600000000002</v>
      </c>
      <c r="J29" s="30"/>
    </row>
    <row r="30" spans="1:10" x14ac:dyDescent="0.25">
      <c r="A30" s="57"/>
      <c r="B30" s="40" t="s">
        <v>36</v>
      </c>
      <c r="C30" s="40">
        <v>1300</v>
      </c>
      <c r="D30" s="61">
        <f t="shared" si="10"/>
        <v>258.99777875706349</v>
      </c>
      <c r="E30" s="61">
        <f t="shared" si="8"/>
        <v>69.92940026440715</v>
      </c>
      <c r="F30" s="40">
        <f t="shared" si="2"/>
        <v>34749</v>
      </c>
      <c r="G30" s="40">
        <f t="shared" si="3"/>
        <v>37422</v>
      </c>
      <c r="H30" s="40">
        <f t="shared" si="4"/>
        <v>33264</v>
      </c>
      <c r="I30" s="30">
        <f t="shared" si="5"/>
        <v>29937.600000000002</v>
      </c>
      <c r="J30" s="30"/>
    </row>
    <row r="31" spans="1:10" x14ac:dyDescent="0.25">
      <c r="A31" s="57"/>
      <c r="B31" s="40" t="s">
        <v>36</v>
      </c>
      <c r="C31" s="40">
        <v>1500</v>
      </c>
      <c r="D31" s="61">
        <f t="shared" si="10"/>
        <v>296.5220219827234</v>
      </c>
      <c r="E31" s="61">
        <f t="shared" si="8"/>
        <v>80.060945935335326</v>
      </c>
      <c r="F31" s="40">
        <f t="shared" si="2"/>
        <v>41877</v>
      </c>
      <c r="G31" s="40">
        <f t="shared" si="3"/>
        <v>44550</v>
      </c>
      <c r="H31" s="40">
        <f t="shared" si="4"/>
        <v>39600</v>
      </c>
      <c r="I31" s="30">
        <f t="shared" si="5"/>
        <v>35481.599999999999</v>
      </c>
      <c r="J31" s="30"/>
    </row>
    <row r="32" spans="1:10" x14ac:dyDescent="0.25">
      <c r="A32" s="57"/>
      <c r="B32" s="40" t="s">
        <v>36</v>
      </c>
      <c r="C32" s="40">
        <v>1700</v>
      </c>
      <c r="D32" s="61">
        <f>AVERAGE(D8,D20)</f>
        <v>331.78954638845522</v>
      </c>
      <c r="E32" s="61">
        <f t="shared" si="8"/>
        <v>89.583177524882913</v>
      </c>
      <c r="F32" s="40">
        <f t="shared" si="2"/>
        <v>49005</v>
      </c>
      <c r="G32" s="40">
        <f t="shared" si="3"/>
        <v>51678</v>
      </c>
      <c r="H32" s="40">
        <f t="shared" si="4"/>
        <v>45936</v>
      </c>
      <c r="I32" s="30">
        <f t="shared" si="5"/>
        <v>41025.599999999999</v>
      </c>
      <c r="J32" s="30"/>
    </row>
    <row r="33" spans="1:10" x14ac:dyDescent="0.25">
      <c r="A33" s="57"/>
      <c r="B33" s="40" t="s">
        <v>35</v>
      </c>
      <c r="C33" s="40">
        <v>800</v>
      </c>
      <c r="D33" s="61">
        <f>AVERAGE(D9,D21)</f>
        <v>220.52775985366463</v>
      </c>
      <c r="E33" s="61">
        <f t="shared" si="8"/>
        <v>59.542495160489452</v>
      </c>
      <c r="F33" s="40">
        <f t="shared" si="2"/>
        <v>16929</v>
      </c>
      <c r="G33" s="40">
        <f t="shared" si="3"/>
        <v>19602</v>
      </c>
      <c r="H33" s="40">
        <f t="shared" si="4"/>
        <v>17424</v>
      </c>
      <c r="I33" s="30">
        <f t="shared" si="5"/>
        <v>16077.600000000002</v>
      </c>
      <c r="J33" s="30"/>
    </row>
    <row r="34" spans="1:10" x14ac:dyDescent="0.25">
      <c r="A34" s="57"/>
      <c r="B34" s="40" t="s">
        <v>35</v>
      </c>
      <c r="C34" s="40">
        <v>900</v>
      </c>
      <c r="D34" s="61">
        <f t="shared" ref="D34:D38" si="11">AVERAGE(D10,D22)</f>
        <v>254.6250188776541</v>
      </c>
      <c r="E34" s="61">
        <f t="shared" si="8"/>
        <v>68.748755096966605</v>
      </c>
      <c r="F34" s="40">
        <f t="shared" si="2"/>
        <v>20493</v>
      </c>
      <c r="G34" s="40">
        <f t="shared" si="3"/>
        <v>23166</v>
      </c>
      <c r="H34" s="40">
        <f t="shared" si="4"/>
        <v>20592</v>
      </c>
      <c r="I34" s="30">
        <f t="shared" si="5"/>
        <v>18849.600000000002</v>
      </c>
      <c r="J34" s="30"/>
    </row>
    <row r="35" spans="1:10" x14ac:dyDescent="0.25">
      <c r="A35" s="57"/>
      <c r="B35" s="40" t="s">
        <v>35</v>
      </c>
      <c r="C35" s="40">
        <v>1100</v>
      </c>
      <c r="D35" s="61">
        <f t="shared" si="11"/>
        <v>318.06359875575583</v>
      </c>
      <c r="E35" s="61">
        <f t="shared" si="8"/>
        <v>85.877171664054075</v>
      </c>
      <c r="F35" s="40">
        <f t="shared" si="2"/>
        <v>27621</v>
      </c>
      <c r="G35" s="40">
        <f t="shared" si="3"/>
        <v>30294</v>
      </c>
      <c r="H35" s="40">
        <f t="shared" si="4"/>
        <v>26928</v>
      </c>
      <c r="I35" s="30">
        <f t="shared" si="5"/>
        <v>24393.600000000002</v>
      </c>
      <c r="J35" s="30"/>
    </row>
    <row r="36" spans="1:10" x14ac:dyDescent="0.25">
      <c r="A36" s="57"/>
      <c r="B36" s="40" t="s">
        <v>35</v>
      </c>
      <c r="C36" s="40">
        <v>1300</v>
      </c>
      <c r="D36" s="61">
        <f t="shared" si="11"/>
        <v>376.5429245006539</v>
      </c>
      <c r="E36" s="61">
        <f t="shared" si="8"/>
        <v>101.66658961517656</v>
      </c>
      <c r="F36" s="40">
        <f t="shared" si="2"/>
        <v>34749</v>
      </c>
      <c r="G36" s="40">
        <f t="shared" si="3"/>
        <v>37422</v>
      </c>
      <c r="H36" s="40">
        <f t="shared" si="4"/>
        <v>33264</v>
      </c>
      <c r="I36" s="30">
        <f t="shared" si="5"/>
        <v>29937.600000000002</v>
      </c>
      <c r="J36" s="30"/>
    </row>
    <row r="37" spans="1:10" x14ac:dyDescent="0.25">
      <c r="A37" s="57"/>
      <c r="B37" s="40" t="s">
        <v>35</v>
      </c>
      <c r="C37" s="40">
        <v>1500</v>
      </c>
      <c r="D37" s="61">
        <f t="shared" si="11"/>
        <v>431.09740119026719</v>
      </c>
      <c r="E37" s="61">
        <f t="shared" si="8"/>
        <v>116.39629832137214</v>
      </c>
      <c r="F37" s="40">
        <f t="shared" si="2"/>
        <v>41877</v>
      </c>
      <c r="G37" s="40">
        <f t="shared" si="3"/>
        <v>44550</v>
      </c>
      <c r="H37" s="40">
        <f t="shared" si="4"/>
        <v>39600</v>
      </c>
      <c r="I37" s="30">
        <f t="shared" si="5"/>
        <v>35481.599999999999</v>
      </c>
      <c r="J37" s="30"/>
    </row>
    <row r="38" spans="1:10" ht="15.75" thickBot="1" x14ac:dyDescent="0.3">
      <c r="A38" s="58"/>
      <c r="B38" s="40" t="s">
        <v>35</v>
      </c>
      <c r="C38" s="40">
        <v>1700</v>
      </c>
      <c r="D38" s="61">
        <f t="shared" si="11"/>
        <v>482.3709559032157</v>
      </c>
      <c r="E38" s="61">
        <f t="shared" si="8"/>
        <v>130.24015809386825</v>
      </c>
      <c r="F38" s="40">
        <f t="shared" si="2"/>
        <v>49005</v>
      </c>
      <c r="G38" s="40">
        <f t="shared" si="3"/>
        <v>51678</v>
      </c>
      <c r="H38" s="40">
        <f t="shared" si="4"/>
        <v>45936</v>
      </c>
      <c r="I38" s="30">
        <f t="shared" si="5"/>
        <v>41025.599999999999</v>
      </c>
      <c r="J38" s="30"/>
    </row>
  </sheetData>
  <mergeCells count="3">
    <mergeCell ref="A3:A14"/>
    <mergeCell ref="A15:A26"/>
    <mergeCell ref="A27:A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90" zoomScaleNormal="90" workbookViewId="0">
      <selection sqref="A1:P38"/>
    </sheetView>
  </sheetViews>
  <sheetFormatPr defaultRowHeight="15" x14ac:dyDescent="0.25"/>
  <cols>
    <col min="1" max="1" width="7" customWidth="1"/>
    <col min="2" max="2" width="18.5703125" customWidth="1"/>
    <col min="3" max="3" width="10.140625" customWidth="1"/>
    <col min="4" max="4" width="13.28515625" customWidth="1"/>
    <col min="5" max="5" width="13" customWidth="1"/>
    <col min="6" max="10" width="10.5703125" customWidth="1"/>
  </cols>
  <sheetData>
    <row r="1" spans="1:11" x14ac:dyDescent="0.25">
      <c r="F1" s="48" t="s">
        <v>49</v>
      </c>
      <c r="G1" s="46" t="s">
        <v>11</v>
      </c>
      <c r="H1" s="44" t="s">
        <v>11</v>
      </c>
      <c r="I1" t="s">
        <v>52</v>
      </c>
    </row>
    <row r="2" spans="1:11" ht="16.5" thickBot="1" x14ac:dyDescent="0.3">
      <c r="B2" s="35" t="s">
        <v>34</v>
      </c>
      <c r="C2" s="35" t="s">
        <v>1</v>
      </c>
      <c r="D2" s="35" t="s">
        <v>38</v>
      </c>
      <c r="E2" s="35" t="s">
        <v>37</v>
      </c>
      <c r="F2" s="49" t="s">
        <v>50</v>
      </c>
      <c r="G2" s="47" t="s">
        <v>51</v>
      </c>
      <c r="H2" s="45" t="s">
        <v>54</v>
      </c>
      <c r="I2" s="36" t="s">
        <v>53</v>
      </c>
      <c r="J2" s="30"/>
    </row>
    <row r="3" spans="1:11" x14ac:dyDescent="0.25">
      <c r="A3" s="50" t="s">
        <v>39</v>
      </c>
      <c r="B3" s="39" t="s">
        <v>36</v>
      </c>
      <c r="C3" s="39">
        <v>700</v>
      </c>
      <c r="D3" s="41">
        <f>((-0.0000006*(C3^2))+(0.0086*C3)-1.107)*39</f>
        <v>180.14099999999999</v>
      </c>
      <c r="E3" s="41">
        <f t="shared" ref="E3:E9" si="0">D3*0.27</f>
        <v>48.638069999999999</v>
      </c>
      <c r="F3" s="39">
        <f>((C3-325)*1.98)*18</f>
        <v>13365</v>
      </c>
      <c r="G3" s="39">
        <f>((C3-250)*1.98)*18</f>
        <v>16038</v>
      </c>
      <c r="H3" s="40">
        <f>((C3-250)*1.98)*16</f>
        <v>14256</v>
      </c>
      <c r="I3" s="30">
        <f>((C3-220)*1.98)*14</f>
        <v>13305.6</v>
      </c>
      <c r="J3" s="30"/>
      <c r="K3" s="5" t="s">
        <v>42</v>
      </c>
    </row>
    <row r="4" spans="1:11" x14ac:dyDescent="0.25">
      <c r="A4" s="51"/>
      <c r="B4" s="42" t="s">
        <v>36</v>
      </c>
      <c r="C4" s="42">
        <v>900</v>
      </c>
      <c r="D4" s="43">
        <f t="shared" ref="D4:D8" si="1">((-0.0000006*(C4^2))+(0.0086*C4)-1.107)*39</f>
        <v>239.733</v>
      </c>
      <c r="E4" s="43">
        <f t="shared" si="0"/>
        <v>64.727910000000008</v>
      </c>
      <c r="F4" s="42">
        <f t="shared" ref="F4:F38" si="2">((C4-325)*1.98)*18</f>
        <v>20493</v>
      </c>
      <c r="G4" s="42">
        <f t="shared" ref="G4:G38" si="3">((C4-250)*1.98)*18</f>
        <v>23166</v>
      </c>
      <c r="H4" s="42">
        <f t="shared" ref="H4:H38" si="4">((C4-250)*1.98)*16</f>
        <v>20592</v>
      </c>
      <c r="I4" s="30">
        <f t="shared" ref="I4:I38" si="5">((C4-220)*1.98)*14</f>
        <v>18849.600000000002</v>
      </c>
      <c r="J4" s="30"/>
      <c r="K4" s="33" t="s">
        <v>45</v>
      </c>
    </row>
    <row r="5" spans="1:11" x14ac:dyDescent="0.25">
      <c r="A5" s="51"/>
      <c r="B5" s="30" t="s">
        <v>36</v>
      </c>
      <c r="C5" s="30">
        <v>1100</v>
      </c>
      <c r="D5" s="31">
        <f t="shared" si="1"/>
        <v>297.45300000000009</v>
      </c>
      <c r="E5" s="31">
        <f t="shared" si="0"/>
        <v>80.312310000000025</v>
      </c>
      <c r="F5" s="30">
        <f t="shared" si="2"/>
        <v>27621</v>
      </c>
      <c r="G5" s="30">
        <f t="shared" si="3"/>
        <v>30294</v>
      </c>
      <c r="H5" s="40">
        <f t="shared" si="4"/>
        <v>26928</v>
      </c>
      <c r="I5" s="30">
        <f t="shared" si="5"/>
        <v>24393.600000000002</v>
      </c>
      <c r="J5" s="30"/>
      <c r="K5" s="30" t="s">
        <v>44</v>
      </c>
    </row>
    <row r="6" spans="1:11" x14ac:dyDescent="0.25">
      <c r="A6" s="51"/>
      <c r="B6" s="30" t="s">
        <v>36</v>
      </c>
      <c r="C6" s="30">
        <v>1300</v>
      </c>
      <c r="D6" s="31">
        <f t="shared" si="1"/>
        <v>353.30100000000004</v>
      </c>
      <c r="E6" s="31">
        <f t="shared" si="0"/>
        <v>95.39127000000002</v>
      </c>
      <c r="F6" s="30">
        <f t="shared" si="2"/>
        <v>34749</v>
      </c>
      <c r="G6" s="30">
        <f t="shared" si="3"/>
        <v>37422</v>
      </c>
      <c r="H6" s="40">
        <f t="shared" si="4"/>
        <v>33264</v>
      </c>
      <c r="I6" s="30">
        <f t="shared" si="5"/>
        <v>29937.600000000002</v>
      </c>
      <c r="J6" s="30"/>
    </row>
    <row r="7" spans="1:11" x14ac:dyDescent="0.25">
      <c r="A7" s="51"/>
      <c r="B7" s="37" t="s">
        <v>36</v>
      </c>
      <c r="C7" s="37">
        <v>1500</v>
      </c>
      <c r="D7" s="38">
        <f t="shared" si="1"/>
        <v>407.27700000000004</v>
      </c>
      <c r="E7" s="38">
        <f t="shared" si="0"/>
        <v>109.96479000000002</v>
      </c>
      <c r="F7" s="37">
        <f t="shared" si="2"/>
        <v>41877</v>
      </c>
      <c r="G7" s="30">
        <f t="shared" si="3"/>
        <v>44550</v>
      </c>
      <c r="H7" s="40">
        <f t="shared" si="4"/>
        <v>39600</v>
      </c>
      <c r="I7" s="30">
        <f t="shared" si="5"/>
        <v>35481.599999999999</v>
      </c>
      <c r="J7" s="30"/>
    </row>
    <row r="8" spans="1:11" x14ac:dyDescent="0.25">
      <c r="A8" s="51"/>
      <c r="B8" s="30" t="s">
        <v>36</v>
      </c>
      <c r="C8" s="30">
        <v>1700</v>
      </c>
      <c r="D8" s="31">
        <f t="shared" si="1"/>
        <v>459.38099999999997</v>
      </c>
      <c r="E8" s="31">
        <f t="shared" si="0"/>
        <v>124.03287</v>
      </c>
      <c r="F8" s="30">
        <f t="shared" si="2"/>
        <v>49005</v>
      </c>
      <c r="G8" s="30">
        <f t="shared" si="3"/>
        <v>51678</v>
      </c>
      <c r="H8" s="40">
        <f t="shared" si="4"/>
        <v>45936</v>
      </c>
      <c r="I8" s="30">
        <f t="shared" si="5"/>
        <v>41025.599999999999</v>
      </c>
      <c r="J8" s="30"/>
      <c r="K8" s="32" t="s">
        <v>43</v>
      </c>
    </row>
    <row r="9" spans="1:11" x14ac:dyDescent="0.25">
      <c r="A9" s="51"/>
      <c r="B9" s="39" t="s">
        <v>35</v>
      </c>
      <c r="C9" s="39">
        <v>700</v>
      </c>
      <c r="D9" s="41">
        <f>((-0.0000006*(C9^2))+(0.0086*C9)-1.107)*56.7</f>
        <v>261.89729999999997</v>
      </c>
      <c r="E9" s="41">
        <f t="shared" si="0"/>
        <v>70.712271000000001</v>
      </c>
      <c r="F9" s="39">
        <f t="shared" si="2"/>
        <v>13365</v>
      </c>
      <c r="G9" s="39">
        <f t="shared" si="3"/>
        <v>16038</v>
      </c>
      <c r="H9" s="40">
        <f t="shared" si="4"/>
        <v>14256</v>
      </c>
      <c r="I9" s="30">
        <f t="shared" si="5"/>
        <v>13305.6</v>
      </c>
      <c r="J9" s="30"/>
      <c r="K9" s="34" t="s">
        <v>46</v>
      </c>
    </row>
    <row r="10" spans="1:11" x14ac:dyDescent="0.25">
      <c r="A10" s="51"/>
      <c r="B10" s="42" t="s">
        <v>35</v>
      </c>
      <c r="C10" s="42">
        <v>900</v>
      </c>
      <c r="D10" s="43">
        <f t="shared" ref="D10:D14" si="6">((-0.0000006*(C10^2))+(0.0086*C10)-1.107)*56.7</f>
        <v>348.53490000000005</v>
      </c>
      <c r="E10" s="43">
        <f t="shared" ref="E10:E14" si="7">D10*0.27</f>
        <v>94.104423000000025</v>
      </c>
      <c r="F10" s="42">
        <f t="shared" si="2"/>
        <v>20493</v>
      </c>
      <c r="G10" s="42">
        <f t="shared" si="3"/>
        <v>23166</v>
      </c>
      <c r="H10" s="42">
        <f t="shared" si="4"/>
        <v>20592</v>
      </c>
      <c r="I10" s="30">
        <f t="shared" si="5"/>
        <v>18849.600000000002</v>
      </c>
      <c r="J10" s="30"/>
    </row>
    <row r="11" spans="1:11" x14ac:dyDescent="0.25">
      <c r="A11" s="51"/>
      <c r="B11" s="30" t="s">
        <v>35</v>
      </c>
      <c r="C11" s="30">
        <v>1100</v>
      </c>
      <c r="D11" s="31">
        <f t="shared" si="6"/>
        <v>432.4509000000001</v>
      </c>
      <c r="E11" s="31">
        <f t="shared" si="7"/>
        <v>116.76174300000004</v>
      </c>
      <c r="F11" s="30">
        <f t="shared" si="2"/>
        <v>27621</v>
      </c>
      <c r="G11" s="30">
        <f t="shared" si="3"/>
        <v>30294</v>
      </c>
      <c r="H11" s="40">
        <f t="shared" si="4"/>
        <v>26928</v>
      </c>
      <c r="I11" s="30">
        <f t="shared" si="5"/>
        <v>24393.600000000002</v>
      </c>
      <c r="J11" s="30"/>
      <c r="K11" t="s">
        <v>48</v>
      </c>
    </row>
    <row r="12" spans="1:11" x14ac:dyDescent="0.25">
      <c r="A12" s="51"/>
      <c r="B12" s="30" t="s">
        <v>35</v>
      </c>
      <c r="C12" s="30">
        <v>1300</v>
      </c>
      <c r="D12" s="31">
        <f t="shared" si="6"/>
        <v>513.64530000000013</v>
      </c>
      <c r="E12" s="31">
        <f t="shared" si="7"/>
        <v>138.68423100000004</v>
      </c>
      <c r="F12" s="30">
        <f t="shared" si="2"/>
        <v>34749</v>
      </c>
      <c r="G12" s="30">
        <f t="shared" si="3"/>
        <v>37422</v>
      </c>
      <c r="H12" s="40">
        <f t="shared" si="4"/>
        <v>33264</v>
      </c>
      <c r="I12" s="30">
        <f t="shared" si="5"/>
        <v>29937.600000000002</v>
      </c>
      <c r="J12" s="30"/>
    </row>
    <row r="13" spans="1:11" x14ac:dyDescent="0.25">
      <c r="A13" s="51"/>
      <c r="B13" s="37" t="s">
        <v>35</v>
      </c>
      <c r="C13" s="37">
        <v>1500</v>
      </c>
      <c r="D13" s="38">
        <f t="shared" si="6"/>
        <v>592.11810000000014</v>
      </c>
      <c r="E13" s="38">
        <f t="shared" si="7"/>
        <v>159.87188700000004</v>
      </c>
      <c r="F13" s="37">
        <f t="shared" si="2"/>
        <v>41877</v>
      </c>
      <c r="G13" s="30">
        <f t="shared" si="3"/>
        <v>44550</v>
      </c>
      <c r="H13" s="40">
        <f t="shared" si="4"/>
        <v>39600</v>
      </c>
      <c r="I13" s="30">
        <f t="shared" si="5"/>
        <v>35481.599999999999</v>
      </c>
      <c r="J13" s="30"/>
      <c r="K13" s="32" t="s">
        <v>47</v>
      </c>
    </row>
    <row r="14" spans="1:11" ht="15.75" thickBot="1" x14ac:dyDescent="0.3">
      <c r="A14" s="52"/>
      <c r="B14" s="30" t="s">
        <v>35</v>
      </c>
      <c r="C14" s="30">
        <v>1700</v>
      </c>
      <c r="D14" s="31">
        <f t="shared" si="6"/>
        <v>667.86930000000007</v>
      </c>
      <c r="E14" s="31">
        <f t="shared" si="7"/>
        <v>180.32471100000004</v>
      </c>
      <c r="F14" s="30">
        <f t="shared" si="2"/>
        <v>49005</v>
      </c>
      <c r="G14" s="30">
        <f t="shared" si="3"/>
        <v>51678</v>
      </c>
      <c r="H14" s="40">
        <f t="shared" si="4"/>
        <v>45936</v>
      </c>
      <c r="I14" s="30">
        <f t="shared" si="5"/>
        <v>41025.599999999999</v>
      </c>
      <c r="J14" s="30"/>
    </row>
    <row r="15" spans="1:11" x14ac:dyDescent="0.25">
      <c r="A15" s="53" t="s">
        <v>40</v>
      </c>
      <c r="B15" s="39" t="s">
        <v>36</v>
      </c>
      <c r="C15" s="39">
        <v>700</v>
      </c>
      <c r="D15" s="41">
        <f>(3.7758*LN(C15)-22.85)*39</f>
        <v>73.537196033218436</v>
      </c>
      <c r="E15" s="41">
        <f>D15*0.27</f>
        <v>19.855042928968977</v>
      </c>
      <c r="F15" s="39">
        <f t="shared" si="2"/>
        <v>13365</v>
      </c>
      <c r="G15" s="39">
        <f t="shared" si="3"/>
        <v>16038</v>
      </c>
      <c r="H15" s="40">
        <f t="shared" si="4"/>
        <v>14256</v>
      </c>
      <c r="I15" s="30">
        <f t="shared" si="5"/>
        <v>13305.6</v>
      </c>
      <c r="J15" s="30"/>
    </row>
    <row r="16" spans="1:11" x14ac:dyDescent="0.25">
      <c r="A16" s="54"/>
      <c r="B16" s="42" t="s">
        <v>36</v>
      </c>
      <c r="C16" s="42">
        <v>900</v>
      </c>
      <c r="D16" s="43">
        <f t="shared" ref="D16:D20" si="8">(3.7758*LN(C16)-22.85)*39</f>
        <v>110.54480374703734</v>
      </c>
      <c r="E16" s="43">
        <f t="shared" ref="E16:E38" si="9">D16*0.27</f>
        <v>29.847097011700082</v>
      </c>
      <c r="F16" s="42">
        <f t="shared" si="2"/>
        <v>20493</v>
      </c>
      <c r="G16" s="42">
        <f t="shared" si="3"/>
        <v>23166</v>
      </c>
      <c r="H16" s="42">
        <f t="shared" si="4"/>
        <v>20592</v>
      </c>
      <c r="I16" s="30">
        <f t="shared" si="5"/>
        <v>18849.600000000002</v>
      </c>
      <c r="J16" s="30"/>
    </row>
    <row r="17" spans="1:10" x14ac:dyDescent="0.25">
      <c r="A17" s="54"/>
      <c r="B17" s="30" t="s">
        <v>36</v>
      </c>
      <c r="C17" s="30">
        <v>1100</v>
      </c>
      <c r="D17" s="31">
        <f t="shared" si="8"/>
        <v>140.09480781215083</v>
      </c>
      <c r="E17" s="31">
        <f t="shared" si="9"/>
        <v>37.825598109280726</v>
      </c>
      <c r="F17" s="30">
        <f t="shared" si="2"/>
        <v>27621</v>
      </c>
      <c r="G17" s="30">
        <f t="shared" si="3"/>
        <v>30294</v>
      </c>
      <c r="H17" s="40">
        <f t="shared" si="4"/>
        <v>26928</v>
      </c>
      <c r="I17" s="30">
        <f t="shared" si="5"/>
        <v>24393.600000000002</v>
      </c>
      <c r="J17" s="30"/>
    </row>
    <row r="18" spans="1:10" x14ac:dyDescent="0.25">
      <c r="A18" s="54"/>
      <c r="B18" s="30" t="s">
        <v>36</v>
      </c>
      <c r="C18" s="30">
        <v>1300</v>
      </c>
      <c r="D18" s="31">
        <f t="shared" si="8"/>
        <v>164.69455751412696</v>
      </c>
      <c r="E18" s="31">
        <f t="shared" si="9"/>
        <v>44.467530528814279</v>
      </c>
      <c r="F18" s="30">
        <f t="shared" si="2"/>
        <v>34749</v>
      </c>
      <c r="G18" s="30">
        <f t="shared" si="3"/>
        <v>37422</v>
      </c>
      <c r="H18" s="40">
        <f t="shared" si="4"/>
        <v>33264</v>
      </c>
      <c r="I18" s="30">
        <f t="shared" si="5"/>
        <v>29937.600000000002</v>
      </c>
      <c r="J18" s="30"/>
    </row>
    <row r="19" spans="1:10" x14ac:dyDescent="0.25">
      <c r="A19" s="54"/>
      <c r="B19" s="37" t="s">
        <v>36</v>
      </c>
      <c r="C19" s="37">
        <v>1500</v>
      </c>
      <c r="D19" s="38">
        <f t="shared" si="8"/>
        <v>185.76704396544679</v>
      </c>
      <c r="E19" s="38">
        <f t="shared" si="9"/>
        <v>50.157101870670637</v>
      </c>
      <c r="F19" s="37">
        <f t="shared" si="2"/>
        <v>41877</v>
      </c>
      <c r="G19" s="30">
        <f t="shared" si="3"/>
        <v>44550</v>
      </c>
      <c r="H19" s="40">
        <f t="shared" si="4"/>
        <v>39600</v>
      </c>
      <c r="I19" s="30">
        <f t="shared" si="5"/>
        <v>35481.599999999999</v>
      </c>
      <c r="J19" s="30"/>
    </row>
    <row r="20" spans="1:10" x14ac:dyDescent="0.25">
      <c r="A20" s="54"/>
      <c r="B20" s="30" t="s">
        <v>36</v>
      </c>
      <c r="C20" s="30">
        <v>1700</v>
      </c>
      <c r="D20" s="31">
        <f t="shared" si="8"/>
        <v>204.19809277691044</v>
      </c>
      <c r="E20" s="31">
        <f t="shared" si="9"/>
        <v>55.133485049765824</v>
      </c>
      <c r="F20" s="30">
        <f t="shared" si="2"/>
        <v>49005</v>
      </c>
      <c r="G20" s="30">
        <f t="shared" si="3"/>
        <v>51678</v>
      </c>
      <c r="H20" s="40">
        <f t="shared" si="4"/>
        <v>45936</v>
      </c>
      <c r="I20" s="30">
        <f t="shared" si="5"/>
        <v>41025.599999999999</v>
      </c>
      <c r="J20" s="30"/>
    </row>
    <row r="21" spans="1:10" x14ac:dyDescent="0.25">
      <c r="A21" s="54"/>
      <c r="B21" s="39" t="s">
        <v>35</v>
      </c>
      <c r="C21" s="39">
        <v>700</v>
      </c>
      <c r="D21" s="41">
        <f>(3.7758*LN(C21)-22.85)*56.7</f>
        <v>106.91176961752527</v>
      </c>
      <c r="E21" s="41">
        <f t="shared" si="9"/>
        <v>28.866177796731822</v>
      </c>
      <c r="F21" s="39">
        <f t="shared" si="2"/>
        <v>13365</v>
      </c>
      <c r="G21" s="39">
        <f t="shared" si="3"/>
        <v>16038</v>
      </c>
      <c r="H21" s="40">
        <f t="shared" si="4"/>
        <v>14256</v>
      </c>
      <c r="I21" s="30">
        <f t="shared" si="5"/>
        <v>13305.6</v>
      </c>
      <c r="J21" s="30"/>
    </row>
    <row r="22" spans="1:10" x14ac:dyDescent="0.25">
      <c r="A22" s="54"/>
      <c r="B22" s="42" t="s">
        <v>35</v>
      </c>
      <c r="C22" s="42">
        <v>900</v>
      </c>
      <c r="D22" s="43">
        <f t="shared" ref="D22:D26" si="10">(3.7758*LN(C22)-22.85)*56.7</f>
        <v>160.71513775530815</v>
      </c>
      <c r="E22" s="43">
        <f t="shared" si="9"/>
        <v>43.393087193933205</v>
      </c>
      <c r="F22" s="42">
        <f t="shared" si="2"/>
        <v>20493</v>
      </c>
      <c r="G22" s="42">
        <f t="shared" si="3"/>
        <v>23166</v>
      </c>
      <c r="H22" s="42">
        <f t="shared" si="4"/>
        <v>20592</v>
      </c>
      <c r="I22" s="30">
        <f t="shared" si="5"/>
        <v>18849.600000000002</v>
      </c>
      <c r="J22" s="30"/>
    </row>
    <row r="23" spans="1:10" x14ac:dyDescent="0.25">
      <c r="A23" s="54"/>
      <c r="B23" s="30" t="s">
        <v>35</v>
      </c>
      <c r="C23" s="30">
        <v>1100</v>
      </c>
      <c r="D23" s="31">
        <f t="shared" si="10"/>
        <v>203.67629751151162</v>
      </c>
      <c r="E23" s="31">
        <f t="shared" si="9"/>
        <v>54.992600328108139</v>
      </c>
      <c r="F23" s="30">
        <f t="shared" si="2"/>
        <v>27621</v>
      </c>
      <c r="G23" s="30">
        <f t="shared" si="3"/>
        <v>30294</v>
      </c>
      <c r="H23" s="40">
        <f t="shared" si="4"/>
        <v>26928</v>
      </c>
      <c r="I23" s="30">
        <f t="shared" si="5"/>
        <v>24393.600000000002</v>
      </c>
      <c r="J23" s="30"/>
    </row>
    <row r="24" spans="1:10" x14ac:dyDescent="0.25">
      <c r="A24" s="54"/>
      <c r="B24" s="30" t="s">
        <v>35</v>
      </c>
      <c r="C24" s="30">
        <v>1300</v>
      </c>
      <c r="D24" s="31">
        <f t="shared" si="10"/>
        <v>239.44054900130766</v>
      </c>
      <c r="E24" s="31">
        <f t="shared" si="9"/>
        <v>64.648948230353071</v>
      </c>
      <c r="F24" s="30">
        <f t="shared" si="2"/>
        <v>34749</v>
      </c>
      <c r="G24" s="30">
        <f t="shared" si="3"/>
        <v>37422</v>
      </c>
      <c r="H24" s="40">
        <f t="shared" si="4"/>
        <v>33264</v>
      </c>
      <c r="I24" s="30">
        <f t="shared" si="5"/>
        <v>29937.600000000002</v>
      </c>
      <c r="J24" s="30"/>
    </row>
    <row r="25" spans="1:10" x14ac:dyDescent="0.25">
      <c r="A25" s="54"/>
      <c r="B25" s="37" t="s">
        <v>35</v>
      </c>
      <c r="C25" s="37">
        <v>1500</v>
      </c>
      <c r="D25" s="38">
        <f t="shared" si="10"/>
        <v>270.07670238053419</v>
      </c>
      <c r="E25" s="38">
        <f t="shared" si="9"/>
        <v>72.920709642744228</v>
      </c>
      <c r="F25" s="37">
        <f t="shared" si="2"/>
        <v>41877</v>
      </c>
      <c r="G25" s="30">
        <f t="shared" si="3"/>
        <v>44550</v>
      </c>
      <c r="H25" s="40">
        <f t="shared" si="4"/>
        <v>39600</v>
      </c>
      <c r="I25" s="30">
        <f t="shared" si="5"/>
        <v>35481.599999999999</v>
      </c>
      <c r="J25" s="30"/>
    </row>
    <row r="26" spans="1:10" ht="15.75" thickBot="1" x14ac:dyDescent="0.3">
      <c r="A26" s="55"/>
      <c r="B26" s="30" t="s">
        <v>35</v>
      </c>
      <c r="C26" s="30">
        <v>1700</v>
      </c>
      <c r="D26" s="31">
        <f t="shared" si="10"/>
        <v>296.87261180643134</v>
      </c>
      <c r="E26" s="31">
        <f t="shared" si="9"/>
        <v>80.155605187736469</v>
      </c>
      <c r="F26" s="30">
        <f t="shared" si="2"/>
        <v>49005</v>
      </c>
      <c r="G26" s="30">
        <f t="shared" si="3"/>
        <v>51678</v>
      </c>
      <c r="H26" s="40">
        <f t="shared" si="4"/>
        <v>45936</v>
      </c>
      <c r="I26" s="30">
        <f t="shared" si="5"/>
        <v>41025.599999999999</v>
      </c>
      <c r="J26" s="30"/>
    </row>
    <row r="27" spans="1:10" x14ac:dyDescent="0.25">
      <c r="A27" s="56" t="s">
        <v>41</v>
      </c>
      <c r="B27" s="39" t="s">
        <v>36</v>
      </c>
      <c r="C27" s="39">
        <v>700</v>
      </c>
      <c r="D27" s="41">
        <f>AVERAGE(D3,D15)</f>
        <v>126.83909801660921</v>
      </c>
      <c r="E27" s="41">
        <f t="shared" si="9"/>
        <v>34.246556464484492</v>
      </c>
      <c r="F27" s="39">
        <f t="shared" si="2"/>
        <v>13365</v>
      </c>
      <c r="G27" s="39">
        <f t="shared" si="3"/>
        <v>16038</v>
      </c>
      <c r="H27" s="40">
        <f t="shared" si="4"/>
        <v>14256</v>
      </c>
      <c r="I27" s="30">
        <f t="shared" si="5"/>
        <v>13305.6</v>
      </c>
      <c r="J27" s="30"/>
    </row>
    <row r="28" spans="1:10" x14ac:dyDescent="0.25">
      <c r="A28" s="57"/>
      <c r="B28" s="42" t="s">
        <v>36</v>
      </c>
      <c r="C28" s="42">
        <v>900</v>
      </c>
      <c r="D28" s="43">
        <f t="shared" ref="D28:D31" si="11">AVERAGE(D4,D16)</f>
        <v>175.13890187351868</v>
      </c>
      <c r="E28" s="43">
        <f t="shared" si="9"/>
        <v>47.287503505850047</v>
      </c>
      <c r="F28" s="42">
        <f t="shared" si="2"/>
        <v>20493</v>
      </c>
      <c r="G28" s="42">
        <f t="shared" si="3"/>
        <v>23166</v>
      </c>
      <c r="H28" s="42">
        <f t="shared" si="4"/>
        <v>20592</v>
      </c>
      <c r="I28" s="30">
        <f t="shared" si="5"/>
        <v>18849.600000000002</v>
      </c>
      <c r="J28" s="30"/>
    </row>
    <row r="29" spans="1:10" x14ac:dyDescent="0.25">
      <c r="A29" s="57"/>
      <c r="B29" s="30" t="s">
        <v>36</v>
      </c>
      <c r="C29" s="30">
        <v>1100</v>
      </c>
      <c r="D29" s="31">
        <f t="shared" si="11"/>
        <v>218.77390390607547</v>
      </c>
      <c r="E29" s="31">
        <f t="shared" si="9"/>
        <v>59.068954054640379</v>
      </c>
      <c r="F29" s="30">
        <f t="shared" si="2"/>
        <v>27621</v>
      </c>
      <c r="G29" s="30">
        <f t="shared" si="3"/>
        <v>30294</v>
      </c>
      <c r="H29" s="40">
        <f t="shared" si="4"/>
        <v>26928</v>
      </c>
      <c r="I29" s="30">
        <f t="shared" si="5"/>
        <v>24393.600000000002</v>
      </c>
      <c r="J29" s="30"/>
    </row>
    <row r="30" spans="1:10" x14ac:dyDescent="0.25">
      <c r="A30" s="57"/>
      <c r="B30" s="30" t="s">
        <v>36</v>
      </c>
      <c r="C30" s="30">
        <v>1300</v>
      </c>
      <c r="D30" s="31">
        <f t="shared" si="11"/>
        <v>258.99777875706349</v>
      </c>
      <c r="E30" s="31">
        <f t="shared" si="9"/>
        <v>69.92940026440715</v>
      </c>
      <c r="F30" s="30">
        <f t="shared" si="2"/>
        <v>34749</v>
      </c>
      <c r="G30" s="30">
        <f t="shared" si="3"/>
        <v>37422</v>
      </c>
      <c r="H30" s="40">
        <f t="shared" si="4"/>
        <v>33264</v>
      </c>
      <c r="I30" s="30">
        <f t="shared" si="5"/>
        <v>29937.600000000002</v>
      </c>
      <c r="J30" s="30"/>
    </row>
    <row r="31" spans="1:10" x14ac:dyDescent="0.25">
      <c r="A31" s="57"/>
      <c r="B31" s="37" t="s">
        <v>36</v>
      </c>
      <c r="C31" s="37">
        <v>1500</v>
      </c>
      <c r="D31" s="38">
        <f t="shared" si="11"/>
        <v>296.5220219827234</v>
      </c>
      <c r="E31" s="38">
        <f t="shared" si="9"/>
        <v>80.060945935335326</v>
      </c>
      <c r="F31" s="37">
        <f t="shared" si="2"/>
        <v>41877</v>
      </c>
      <c r="G31" s="30">
        <f t="shared" si="3"/>
        <v>44550</v>
      </c>
      <c r="H31" s="40">
        <f t="shared" si="4"/>
        <v>39600</v>
      </c>
      <c r="I31" s="30">
        <f t="shared" si="5"/>
        <v>35481.599999999999</v>
      </c>
      <c r="J31" s="30"/>
    </row>
    <row r="32" spans="1:10" x14ac:dyDescent="0.25">
      <c r="A32" s="57"/>
      <c r="B32" s="30" t="s">
        <v>36</v>
      </c>
      <c r="C32" s="30">
        <v>1700</v>
      </c>
      <c r="D32" s="31">
        <f>AVERAGE(D8,D20)</f>
        <v>331.78954638845522</v>
      </c>
      <c r="E32" s="31">
        <f t="shared" si="9"/>
        <v>89.583177524882913</v>
      </c>
      <c r="F32" s="30">
        <f t="shared" si="2"/>
        <v>49005</v>
      </c>
      <c r="G32" s="30">
        <f t="shared" si="3"/>
        <v>51678</v>
      </c>
      <c r="H32" s="40">
        <f t="shared" si="4"/>
        <v>45936</v>
      </c>
      <c r="I32" s="30">
        <f t="shared" si="5"/>
        <v>41025.599999999999</v>
      </c>
      <c r="J32" s="30"/>
    </row>
    <row r="33" spans="1:10" x14ac:dyDescent="0.25">
      <c r="A33" s="57"/>
      <c r="B33" s="39" t="s">
        <v>35</v>
      </c>
      <c r="C33" s="39">
        <v>700</v>
      </c>
      <c r="D33" s="41">
        <f>AVERAGE(D9,D21)</f>
        <v>184.40453480876261</v>
      </c>
      <c r="E33" s="41">
        <f t="shared" si="9"/>
        <v>49.78922439836591</v>
      </c>
      <c r="F33" s="39">
        <f t="shared" si="2"/>
        <v>13365</v>
      </c>
      <c r="G33" s="39">
        <f t="shared" si="3"/>
        <v>16038</v>
      </c>
      <c r="H33" s="40">
        <f t="shared" si="4"/>
        <v>14256</v>
      </c>
      <c r="I33" s="30">
        <f t="shared" si="5"/>
        <v>13305.6</v>
      </c>
      <c r="J33" s="30"/>
    </row>
    <row r="34" spans="1:10" x14ac:dyDescent="0.25">
      <c r="A34" s="57"/>
      <c r="B34" s="42" t="s">
        <v>35</v>
      </c>
      <c r="C34" s="42">
        <v>900</v>
      </c>
      <c r="D34" s="43">
        <f t="shared" ref="D34:D38" si="12">AVERAGE(D10,D22)</f>
        <v>254.6250188776541</v>
      </c>
      <c r="E34" s="43">
        <f t="shared" si="9"/>
        <v>68.748755096966605</v>
      </c>
      <c r="F34" s="42">
        <f t="shared" si="2"/>
        <v>20493</v>
      </c>
      <c r="G34" s="42">
        <f t="shared" si="3"/>
        <v>23166</v>
      </c>
      <c r="H34" s="42">
        <f t="shared" si="4"/>
        <v>20592</v>
      </c>
      <c r="I34" s="30">
        <f t="shared" si="5"/>
        <v>18849.600000000002</v>
      </c>
      <c r="J34" s="30"/>
    </row>
    <row r="35" spans="1:10" x14ac:dyDescent="0.25">
      <c r="A35" s="57"/>
      <c r="B35" s="30" t="s">
        <v>35</v>
      </c>
      <c r="C35" s="30">
        <v>1100</v>
      </c>
      <c r="D35" s="31">
        <f t="shared" si="12"/>
        <v>318.06359875575583</v>
      </c>
      <c r="E35" s="31">
        <f t="shared" si="9"/>
        <v>85.877171664054075</v>
      </c>
      <c r="F35" s="30">
        <f t="shared" si="2"/>
        <v>27621</v>
      </c>
      <c r="G35" s="30">
        <f t="shared" si="3"/>
        <v>30294</v>
      </c>
      <c r="H35" s="40">
        <f t="shared" si="4"/>
        <v>26928</v>
      </c>
      <c r="I35" s="30">
        <f t="shared" si="5"/>
        <v>24393.600000000002</v>
      </c>
      <c r="J35" s="30"/>
    </row>
    <row r="36" spans="1:10" x14ac:dyDescent="0.25">
      <c r="A36" s="57"/>
      <c r="B36" s="30" t="s">
        <v>35</v>
      </c>
      <c r="C36" s="30">
        <v>1300</v>
      </c>
      <c r="D36" s="31">
        <f t="shared" si="12"/>
        <v>376.5429245006539</v>
      </c>
      <c r="E36" s="31">
        <f t="shared" si="9"/>
        <v>101.66658961517656</v>
      </c>
      <c r="F36" s="30">
        <f t="shared" si="2"/>
        <v>34749</v>
      </c>
      <c r="G36" s="30">
        <f t="shared" si="3"/>
        <v>37422</v>
      </c>
      <c r="H36" s="40">
        <f t="shared" si="4"/>
        <v>33264</v>
      </c>
      <c r="I36" s="30">
        <f t="shared" si="5"/>
        <v>29937.600000000002</v>
      </c>
      <c r="J36" s="30"/>
    </row>
    <row r="37" spans="1:10" x14ac:dyDescent="0.25">
      <c r="A37" s="57"/>
      <c r="B37" s="37" t="s">
        <v>35</v>
      </c>
      <c r="C37" s="37">
        <v>1500</v>
      </c>
      <c r="D37" s="38">
        <f t="shared" si="12"/>
        <v>431.09740119026719</v>
      </c>
      <c r="E37" s="38">
        <f t="shared" si="9"/>
        <v>116.39629832137214</v>
      </c>
      <c r="F37" s="37">
        <f t="shared" si="2"/>
        <v>41877</v>
      </c>
      <c r="G37" s="30">
        <f t="shared" si="3"/>
        <v>44550</v>
      </c>
      <c r="H37" s="40">
        <f t="shared" si="4"/>
        <v>39600</v>
      </c>
      <c r="I37" s="30">
        <f t="shared" si="5"/>
        <v>35481.599999999999</v>
      </c>
      <c r="J37" s="30"/>
    </row>
    <row r="38" spans="1:10" ht="15.75" thickBot="1" x14ac:dyDescent="0.3">
      <c r="A38" s="58"/>
      <c r="B38" s="30" t="s">
        <v>35</v>
      </c>
      <c r="C38" s="30">
        <v>1700</v>
      </c>
      <c r="D38" s="31">
        <f t="shared" si="12"/>
        <v>482.3709559032157</v>
      </c>
      <c r="E38" s="31">
        <f t="shared" si="9"/>
        <v>130.24015809386825</v>
      </c>
      <c r="F38" s="30">
        <f t="shared" si="2"/>
        <v>49005</v>
      </c>
      <c r="G38" s="30">
        <f t="shared" si="3"/>
        <v>51678</v>
      </c>
      <c r="H38" s="40">
        <f t="shared" si="4"/>
        <v>45936</v>
      </c>
      <c r="I38" s="30">
        <f t="shared" si="5"/>
        <v>41025.599999999999</v>
      </c>
      <c r="J38" s="30"/>
    </row>
  </sheetData>
  <mergeCells count="3">
    <mergeCell ref="A3:A14"/>
    <mergeCell ref="A15:A26"/>
    <mergeCell ref="A27:A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M5" sqref="M5"/>
    </sheetView>
  </sheetViews>
  <sheetFormatPr defaultRowHeight="15" x14ac:dyDescent="0.25"/>
  <cols>
    <col min="12" max="12" width="9.7109375" bestFit="1" customWidth="1"/>
  </cols>
  <sheetData>
    <row r="1" spans="1:12" x14ac:dyDescent="0.25">
      <c r="A1" t="s">
        <v>1</v>
      </c>
      <c r="B1" t="s">
        <v>2</v>
      </c>
      <c r="C1" t="s">
        <v>3</v>
      </c>
      <c r="J1" t="s">
        <v>0</v>
      </c>
    </row>
    <row r="2" spans="1:12" x14ac:dyDescent="0.25">
      <c r="B2" t="s">
        <v>4</v>
      </c>
      <c r="C2" t="s">
        <v>4</v>
      </c>
    </row>
    <row r="3" spans="1:12" x14ac:dyDescent="0.25">
      <c r="B3" t="s">
        <v>5</v>
      </c>
      <c r="C3" t="s">
        <v>5</v>
      </c>
      <c r="H3">
        <v>400</v>
      </c>
      <c r="I3" t="s">
        <v>10</v>
      </c>
      <c r="J3" s="1" t="s">
        <v>7</v>
      </c>
      <c r="K3" s="1"/>
      <c r="L3" s="1">
        <f xml:space="preserve"> 4.0904908 + 0.0333758*H3 - 0.0001039*(H3-181)^2 + 0.000000116*(H3-181)^3</f>
        <v>13.676064143999998</v>
      </c>
    </row>
    <row r="4" spans="1:12" x14ac:dyDescent="0.25">
      <c r="A4">
        <v>0</v>
      </c>
      <c r="B4">
        <v>0</v>
      </c>
      <c r="C4">
        <v>0</v>
      </c>
      <c r="H4">
        <v>300</v>
      </c>
      <c r="I4" t="s">
        <v>11</v>
      </c>
      <c r="J4" s="1" t="s">
        <v>8</v>
      </c>
      <c r="K4" s="1"/>
      <c r="L4" s="1">
        <f t="shared" ref="L4:L5" si="0" xml:space="preserve"> 4.0904908 + 0.0333758*H4 - 0.0001039*(H4-181)^2 + 0.000000116*(H4-181)^3</f>
        <v>12.827381343999999</v>
      </c>
    </row>
    <row r="5" spans="1:12" x14ac:dyDescent="0.25">
      <c r="A5">
        <v>105</v>
      </c>
      <c r="B5">
        <v>302100.3</v>
      </c>
      <c r="C5">
        <v>211788.90000200001</v>
      </c>
      <c r="H5">
        <v>200</v>
      </c>
      <c r="I5" t="s">
        <v>12</v>
      </c>
      <c r="J5" s="1" t="s">
        <v>9</v>
      </c>
      <c r="K5" s="1"/>
      <c r="L5" s="1">
        <f t="shared" si="0"/>
        <v>10.728938544</v>
      </c>
    </row>
    <row r="6" spans="1:12" x14ac:dyDescent="0.25">
      <c r="A6">
        <v>140</v>
      </c>
      <c r="B6">
        <v>374355.45</v>
      </c>
      <c r="C6">
        <v>275718.15000000002</v>
      </c>
    </row>
    <row r="7" spans="1:12" x14ac:dyDescent="0.25">
      <c r="A7">
        <v>180</v>
      </c>
      <c r="B7">
        <v>439627.72499999998</v>
      </c>
      <c r="C7">
        <v>344784.15</v>
      </c>
    </row>
    <row r="8" spans="1:12" x14ac:dyDescent="0.25">
      <c r="A8">
        <v>480</v>
      </c>
      <c r="B8">
        <v>606552.75</v>
      </c>
      <c r="C8">
        <v>601086.375</v>
      </c>
    </row>
    <row r="11" spans="1:12" x14ac:dyDescent="0.25">
      <c r="B11" t="s">
        <v>6</v>
      </c>
      <c r="C11" t="s">
        <v>6</v>
      </c>
    </row>
    <row r="12" spans="1:12" x14ac:dyDescent="0.25">
      <c r="A12">
        <v>0</v>
      </c>
      <c r="B12">
        <v>0</v>
      </c>
      <c r="C12">
        <v>0</v>
      </c>
    </row>
    <row r="13" spans="1:12" x14ac:dyDescent="0.25">
      <c r="A13">
        <v>105</v>
      </c>
      <c r="B13">
        <v>6.9352685950413218</v>
      </c>
      <c r="C13">
        <v>4.8620041322773186</v>
      </c>
    </row>
    <row r="14" spans="1:12" x14ac:dyDescent="0.25">
      <c r="A14">
        <v>140</v>
      </c>
      <c r="B14">
        <v>8.594018595041323</v>
      </c>
      <c r="C14">
        <v>6.3296177685950417</v>
      </c>
    </row>
    <row r="15" spans="1:12" x14ac:dyDescent="0.25">
      <c r="A15">
        <v>180</v>
      </c>
      <c r="B15">
        <v>10.092463842975206</v>
      </c>
      <c r="C15">
        <v>7.9151549586776868</v>
      </c>
    </row>
    <row r="16" spans="1:12" x14ac:dyDescent="0.25">
      <c r="A16">
        <v>480</v>
      </c>
      <c r="B16">
        <v>13.924535123966942</v>
      </c>
      <c r="C16">
        <v>13.799044421487602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80" zoomScaleNormal="80" workbookViewId="0">
      <selection activeCell="F37" sqref="F37"/>
    </sheetView>
  </sheetViews>
  <sheetFormatPr defaultRowHeight="15" x14ac:dyDescent="0.25"/>
  <cols>
    <col min="1" max="1" width="12.85546875" customWidth="1"/>
    <col min="2" max="2" width="14.85546875" customWidth="1"/>
    <col min="3" max="3" width="17.7109375" customWidth="1"/>
    <col min="4" max="4" width="6.85546875" customWidth="1"/>
    <col min="5" max="5" width="5.42578125" customWidth="1"/>
    <col min="6" max="6" width="17.140625" customWidth="1"/>
    <col min="8" max="8" width="17" customWidth="1"/>
  </cols>
  <sheetData>
    <row r="1" spans="1:16" ht="60" x14ac:dyDescent="0.25">
      <c r="A1" s="2" t="s">
        <v>13</v>
      </c>
      <c r="B1" s="2" t="s">
        <v>14</v>
      </c>
      <c r="C1" s="2" t="s">
        <v>15</v>
      </c>
      <c r="D1" s="3"/>
      <c r="E1" s="3"/>
      <c r="F1" s="4" t="s">
        <v>16</v>
      </c>
      <c r="G1" s="5"/>
      <c r="H1" s="4" t="s">
        <v>17</v>
      </c>
      <c r="I1" s="5"/>
      <c r="J1" s="5"/>
      <c r="K1" s="5"/>
      <c r="L1" s="5"/>
      <c r="M1" s="5"/>
      <c r="N1" s="5"/>
      <c r="O1" s="5"/>
      <c r="P1" s="5"/>
    </row>
    <row r="2" spans="1:16" x14ac:dyDescent="0.25">
      <c r="A2" s="6" t="s">
        <v>1</v>
      </c>
      <c r="B2" s="7" t="s">
        <v>32</v>
      </c>
      <c r="C2" s="7" t="s">
        <v>33</v>
      </c>
      <c r="D2" s="3"/>
      <c r="E2" s="3"/>
      <c r="F2" s="3">
        <v>204601</v>
      </c>
      <c r="G2" s="5"/>
      <c r="H2" s="5">
        <v>191751.4781288201</v>
      </c>
      <c r="I2" s="5"/>
      <c r="J2" s="5"/>
      <c r="K2" s="5">
        <f>(64-28.8)*1.61</f>
        <v>56.672000000000011</v>
      </c>
      <c r="L2" s="5"/>
      <c r="M2" s="5"/>
      <c r="N2" s="5"/>
      <c r="O2" s="5"/>
      <c r="P2" s="5"/>
    </row>
    <row r="3" spans="1:16" x14ac:dyDescent="0.25">
      <c r="A3" s="8">
        <v>105</v>
      </c>
      <c r="B3" s="9">
        <v>190233</v>
      </c>
      <c r="C3" s="9">
        <v>175963.17938670766</v>
      </c>
      <c r="D3" s="3"/>
      <c r="E3" s="3"/>
      <c r="F3" s="3">
        <v>1745743.328696839</v>
      </c>
      <c r="G3" s="5"/>
      <c r="H3" s="5">
        <v>2373133.5639309147</v>
      </c>
      <c r="I3" s="5"/>
      <c r="J3" s="5"/>
      <c r="K3" s="5"/>
      <c r="L3" s="5"/>
      <c r="M3" s="5"/>
      <c r="N3" s="5"/>
      <c r="O3" s="5"/>
      <c r="P3" s="5"/>
    </row>
    <row r="4" spans="1:16" x14ac:dyDescent="0.25">
      <c r="A4" s="8">
        <v>140</v>
      </c>
      <c r="B4" s="10">
        <v>197924</v>
      </c>
      <c r="C4" s="10">
        <v>188374.68313670368</v>
      </c>
      <c r="D4" s="3"/>
      <c r="E4" s="3"/>
      <c r="F4" s="11">
        <v>1697396.844</v>
      </c>
      <c r="G4" s="5"/>
      <c r="H4" s="12">
        <v>2264347.7999999998</v>
      </c>
      <c r="I4" s="5"/>
      <c r="J4" s="5"/>
      <c r="K4" s="5"/>
      <c r="L4" s="5"/>
      <c r="M4" s="5"/>
      <c r="N4" s="5"/>
      <c r="O4" s="5"/>
      <c r="P4" s="5"/>
    </row>
    <row r="5" spans="1:16" x14ac:dyDescent="0.25">
      <c r="A5" s="8">
        <v>180</v>
      </c>
      <c r="B5" s="9">
        <v>203800</v>
      </c>
      <c r="C5" s="9">
        <v>194485.53868838088</v>
      </c>
      <c r="D5" s="13"/>
      <c r="E5" s="13"/>
      <c r="F5" s="13">
        <f>SUM(F2:F4)</f>
        <v>3647741.1726968391</v>
      </c>
      <c r="G5" s="14"/>
      <c r="H5" s="14">
        <f>SUM(H2:H4)</f>
        <v>4829232.8420597352</v>
      </c>
      <c r="I5" s="14"/>
      <c r="J5" s="14"/>
      <c r="K5" s="14"/>
      <c r="L5" s="5"/>
      <c r="M5" s="5"/>
      <c r="N5" s="5"/>
      <c r="O5" s="5"/>
      <c r="P5" s="5"/>
    </row>
    <row r="6" spans="1:16" x14ac:dyDescent="0.25">
      <c r="A6" s="8">
        <v>272</v>
      </c>
      <c r="B6" s="9">
        <v>204601</v>
      </c>
      <c r="C6" s="9">
        <v>191751.4781288201</v>
      </c>
      <c r="D6" s="13"/>
      <c r="E6" s="13"/>
      <c r="F6" s="15">
        <f>F5*0.0000229568</f>
        <v>83.740464553366792</v>
      </c>
      <c r="G6" s="16"/>
      <c r="H6" s="15">
        <f>H5*0.0000229568</f>
        <v>110.86373250859693</v>
      </c>
      <c r="I6" s="14"/>
      <c r="J6" s="16"/>
      <c r="K6" s="14"/>
      <c r="L6" s="5"/>
      <c r="M6" s="5"/>
      <c r="N6" s="5"/>
      <c r="O6" s="5"/>
      <c r="P6" s="5"/>
    </row>
    <row r="7" spans="1:16" x14ac:dyDescent="0.25">
      <c r="A7" s="8">
        <v>459</v>
      </c>
      <c r="B7" s="10">
        <v>199402</v>
      </c>
      <c r="C7" s="10">
        <v>177724.81963418849</v>
      </c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8">
        <v>899</v>
      </c>
      <c r="B8" s="10">
        <v>177196</v>
      </c>
      <c r="C8" s="10">
        <v>166957.58035855822</v>
      </c>
      <c r="D8" s="3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14"/>
      <c r="E9" s="14"/>
      <c r="F9" s="5"/>
      <c r="G9" s="14"/>
      <c r="H9" s="14"/>
      <c r="I9" s="14"/>
      <c r="J9" s="16"/>
      <c r="K9" s="14"/>
      <c r="L9" s="5"/>
      <c r="M9" s="5"/>
      <c r="N9" s="5"/>
      <c r="O9" s="5"/>
      <c r="P9" s="5"/>
    </row>
    <row r="10" spans="1:16" ht="39" x14ac:dyDescent="0.25">
      <c r="A10" s="17" t="s">
        <v>18</v>
      </c>
      <c r="B10" s="2" t="s">
        <v>19</v>
      </c>
      <c r="C10" s="2" t="s">
        <v>20</v>
      </c>
      <c r="D10" s="14"/>
      <c r="E10" s="14"/>
      <c r="F10" s="5"/>
      <c r="G10" s="14"/>
      <c r="H10" s="14"/>
      <c r="I10" s="14"/>
      <c r="J10" s="14"/>
      <c r="K10" s="14"/>
      <c r="L10" s="5"/>
      <c r="M10" s="5"/>
      <c r="N10" s="5"/>
      <c r="O10" s="5"/>
      <c r="P10" s="5"/>
    </row>
    <row r="11" spans="1:16" x14ac:dyDescent="0.25">
      <c r="A11" s="6" t="s">
        <v>1</v>
      </c>
      <c r="B11" s="7" t="s">
        <v>32</v>
      </c>
      <c r="C11" s="7" t="s">
        <v>33</v>
      </c>
      <c r="D11" s="14"/>
      <c r="E11" s="18"/>
      <c r="F11" s="19" t="s">
        <v>21</v>
      </c>
      <c r="G11" s="19"/>
      <c r="H11" s="20" t="s">
        <v>22</v>
      </c>
      <c r="I11" s="20"/>
      <c r="J11" s="19"/>
      <c r="K11" s="19"/>
      <c r="L11" s="21"/>
      <c r="M11" s="21"/>
      <c r="N11" s="21"/>
      <c r="O11" s="21"/>
      <c r="P11" s="21"/>
    </row>
    <row r="12" spans="1:16" x14ac:dyDescent="0.25">
      <c r="A12" s="5">
        <v>272</v>
      </c>
      <c r="B12" s="22">
        <f>F12*5.28*9.4</f>
        <v>1745743.328696839</v>
      </c>
      <c r="C12" s="22">
        <f>H12*5.28*9.4</f>
        <v>2373133.5639309147</v>
      </c>
      <c r="D12" s="14"/>
      <c r="E12" s="18"/>
      <c r="F12" s="23">
        <v>35173.745339636502</v>
      </c>
      <c r="G12" s="19"/>
      <c r="H12" s="21">
        <v>47814.58663626117</v>
      </c>
      <c r="I12" s="20"/>
      <c r="J12" s="19"/>
      <c r="K12" s="19"/>
      <c r="L12" s="21"/>
      <c r="M12" s="21"/>
      <c r="N12" s="21"/>
      <c r="O12" s="21"/>
      <c r="P12" s="21"/>
    </row>
    <row r="13" spans="1:16" x14ac:dyDescent="0.25">
      <c r="A13" s="24">
        <v>459</v>
      </c>
      <c r="B13" s="22">
        <f t="shared" ref="B13:B14" si="0">F13*5.28*9.4</f>
        <v>1564036.0052643612</v>
      </c>
      <c r="C13" s="22">
        <f t="shared" ref="C13:C14" si="1">H13*5.28*9.4</f>
        <v>2071642.68335853</v>
      </c>
      <c r="D13" s="14"/>
      <c r="E13" s="18"/>
      <c r="F13" s="19">
        <v>31512.653233082707</v>
      </c>
      <c r="G13" s="19"/>
      <c r="H13" s="21">
        <v>41740.060512542914</v>
      </c>
      <c r="I13" s="20"/>
      <c r="J13" s="19"/>
      <c r="K13" s="19"/>
      <c r="L13" s="21"/>
      <c r="M13" s="21"/>
      <c r="N13" s="21"/>
      <c r="O13" s="21"/>
      <c r="P13" s="21"/>
    </row>
    <row r="14" spans="1:16" x14ac:dyDescent="0.25">
      <c r="A14" s="5">
        <v>899</v>
      </c>
      <c r="B14" s="22">
        <f t="shared" si="0"/>
        <v>1181517.9270929324</v>
      </c>
      <c r="C14" s="22">
        <f t="shared" si="1"/>
        <v>1603342.5302535628</v>
      </c>
      <c r="D14" s="14"/>
      <c r="E14" s="18"/>
      <c r="F14" s="20">
        <v>23805.567518796994</v>
      </c>
      <c r="G14" s="19"/>
      <c r="H14" s="21">
        <v>32304.612553464751</v>
      </c>
      <c r="I14" s="20"/>
      <c r="J14" s="19"/>
      <c r="K14" s="19"/>
      <c r="L14" s="21"/>
      <c r="M14" s="21"/>
      <c r="N14" s="21"/>
      <c r="O14" s="21"/>
      <c r="P14" s="21"/>
    </row>
    <row r="15" spans="1:16" x14ac:dyDescent="0.25">
      <c r="A15" s="5"/>
      <c r="B15" s="25"/>
      <c r="C15" s="5"/>
      <c r="D15" s="14"/>
      <c r="E15" s="18"/>
      <c r="F15" s="20"/>
      <c r="G15" s="19"/>
      <c r="H15" s="20"/>
      <c r="I15" s="20"/>
      <c r="J15" s="19"/>
      <c r="K15" s="19"/>
      <c r="L15" s="21"/>
      <c r="M15" s="21"/>
      <c r="N15" s="21"/>
      <c r="O15" s="21"/>
      <c r="P15" s="21"/>
    </row>
    <row r="16" spans="1:16" ht="90" x14ac:dyDescent="0.25">
      <c r="A16" s="17" t="s">
        <v>23</v>
      </c>
      <c r="B16" s="2" t="s">
        <v>24</v>
      </c>
      <c r="C16" s="2" t="s">
        <v>25</v>
      </c>
      <c r="D16" s="14"/>
      <c r="E16" s="18"/>
      <c r="F16" s="21"/>
      <c r="G16" s="21"/>
      <c r="H16" s="21"/>
      <c r="I16" s="21"/>
      <c r="J16" s="21"/>
      <c r="K16" s="19"/>
      <c r="L16" s="21"/>
      <c r="M16" s="21"/>
      <c r="N16" s="21"/>
      <c r="O16" s="21"/>
      <c r="P16" s="21"/>
    </row>
    <row r="17" spans="1:16" x14ac:dyDescent="0.25">
      <c r="A17" s="6" t="s">
        <v>1</v>
      </c>
      <c r="B17" s="7" t="s">
        <v>32</v>
      </c>
      <c r="C17" s="7" t="s">
        <v>33</v>
      </c>
      <c r="D17" s="16"/>
      <c r="E17" s="18"/>
      <c r="F17" s="26" t="s">
        <v>26</v>
      </c>
      <c r="G17" s="27" t="s">
        <v>27</v>
      </c>
      <c r="H17" s="26" t="s">
        <v>28</v>
      </c>
      <c r="I17" s="26" t="s">
        <v>29</v>
      </c>
      <c r="J17" s="27" t="s">
        <v>30</v>
      </c>
      <c r="K17" s="27"/>
      <c r="L17" s="26" t="s">
        <v>26</v>
      </c>
      <c r="M17" s="27" t="s">
        <v>27</v>
      </c>
      <c r="N17" s="26" t="s">
        <v>28</v>
      </c>
      <c r="O17" s="26" t="s">
        <v>29</v>
      </c>
      <c r="P17" s="27" t="s">
        <v>31</v>
      </c>
    </row>
    <row r="18" spans="1:16" x14ac:dyDescent="0.25">
      <c r="A18" s="28">
        <v>100</v>
      </c>
      <c r="B18" s="22">
        <f>P18*5.28*24.7</f>
        <v>3041855.3880000003</v>
      </c>
      <c r="C18" s="22">
        <f>J18*5.28*24.7</f>
        <v>2953465.9440000001</v>
      </c>
      <c r="D18" s="14"/>
      <c r="E18" s="14"/>
      <c r="F18" s="27">
        <v>13364</v>
      </c>
      <c r="G18" s="27">
        <v>42641</v>
      </c>
      <c r="H18" s="27">
        <v>32275</v>
      </c>
      <c r="I18" s="27">
        <v>2306</v>
      </c>
      <c r="J18" s="26">
        <f>AVERAGE(F18:I18)</f>
        <v>22646.5</v>
      </c>
      <c r="K18" s="27"/>
      <c r="L18" s="27">
        <v>13363</v>
      </c>
      <c r="M18" s="27">
        <v>31834</v>
      </c>
      <c r="N18" s="27">
        <v>35717</v>
      </c>
      <c r="O18" s="27">
        <v>12383</v>
      </c>
      <c r="P18" s="26">
        <f>AVERAGE(L18:O18)</f>
        <v>23324.25</v>
      </c>
    </row>
    <row r="19" spans="1:16" x14ac:dyDescent="0.25">
      <c r="A19" s="28">
        <v>200</v>
      </c>
      <c r="B19" s="22">
        <f t="shared" ref="B19:B27" si="2">P19*5.28*24.7</f>
        <v>2302787.9159999997</v>
      </c>
      <c r="C19" s="22">
        <f t="shared" ref="C19:C27" si="3">J19*5.28*24.7</f>
        <v>2427433.0079999999</v>
      </c>
      <c r="D19" s="14"/>
      <c r="E19" s="14"/>
      <c r="F19" s="29">
        <v>14817</v>
      </c>
      <c r="G19" s="29">
        <v>29454</v>
      </c>
      <c r="H19" s="27">
        <v>27926</v>
      </c>
      <c r="I19" s="27">
        <v>2255</v>
      </c>
      <c r="J19" s="26">
        <f t="shared" ref="J19:J27" si="4">AVERAGE(F19:I19)</f>
        <v>18613</v>
      </c>
      <c r="K19" s="27"/>
      <c r="L19" s="29">
        <v>14070</v>
      </c>
      <c r="M19" s="29">
        <v>24344</v>
      </c>
      <c r="N19" s="27">
        <v>24344</v>
      </c>
      <c r="O19" s="27">
        <v>7871</v>
      </c>
      <c r="P19" s="26">
        <f t="shared" ref="P19:P27" si="5">AVERAGE(L19:O19)</f>
        <v>17657.25</v>
      </c>
    </row>
    <row r="20" spans="1:16" x14ac:dyDescent="0.25">
      <c r="A20" s="28">
        <v>300</v>
      </c>
      <c r="B20" s="22">
        <f t="shared" si="2"/>
        <v>1697396.844</v>
      </c>
      <c r="C20" s="22">
        <f t="shared" si="3"/>
        <v>2264347.7999999998</v>
      </c>
      <c r="D20" s="5"/>
      <c r="E20" s="5"/>
      <c r="F20" s="29">
        <v>13780</v>
      </c>
      <c r="G20" s="29">
        <v>26712</v>
      </c>
      <c r="H20" s="29">
        <v>27018</v>
      </c>
      <c r="I20" s="29">
        <v>1940</v>
      </c>
      <c r="J20" s="26">
        <f t="shared" si="4"/>
        <v>17362.5</v>
      </c>
      <c r="K20" s="29"/>
      <c r="L20" s="29">
        <v>11182</v>
      </c>
      <c r="M20" s="29">
        <v>17834</v>
      </c>
      <c r="N20" s="29">
        <v>17563</v>
      </c>
      <c r="O20" s="29">
        <v>5482</v>
      </c>
      <c r="P20" s="26">
        <f t="shared" si="5"/>
        <v>13015.25</v>
      </c>
    </row>
    <row r="21" spans="1:16" x14ac:dyDescent="0.25">
      <c r="A21" s="28">
        <v>400</v>
      </c>
      <c r="B21" s="22">
        <f t="shared" si="2"/>
        <v>1304290.4160000002</v>
      </c>
      <c r="C21" s="22">
        <f t="shared" si="3"/>
        <v>1845386.4</v>
      </c>
      <c r="D21" s="5"/>
      <c r="E21" s="5"/>
      <c r="F21" s="29">
        <v>11900</v>
      </c>
      <c r="G21" s="29">
        <v>21280</v>
      </c>
      <c r="H21" s="29">
        <v>21678</v>
      </c>
      <c r="I21" s="29">
        <v>1742</v>
      </c>
      <c r="J21" s="26">
        <f t="shared" si="4"/>
        <v>14150</v>
      </c>
      <c r="K21" s="29"/>
      <c r="L21" s="29">
        <v>9397</v>
      </c>
      <c r="M21" s="29">
        <v>13889</v>
      </c>
      <c r="N21" s="29">
        <v>12543</v>
      </c>
      <c r="O21" s="29">
        <v>4175</v>
      </c>
      <c r="P21" s="26">
        <f t="shared" si="5"/>
        <v>10001</v>
      </c>
    </row>
    <row r="22" spans="1:16" x14ac:dyDescent="0.25">
      <c r="A22" s="28">
        <v>500</v>
      </c>
      <c r="B22" s="22">
        <f t="shared" si="2"/>
        <v>924192.98400000005</v>
      </c>
      <c r="C22" s="22">
        <f t="shared" si="3"/>
        <v>1359391.176</v>
      </c>
      <c r="D22" s="5"/>
      <c r="E22" s="5"/>
      <c r="F22" s="29">
        <v>11138</v>
      </c>
      <c r="G22" s="29">
        <v>14319</v>
      </c>
      <c r="H22" s="29">
        <v>14639</v>
      </c>
      <c r="I22" s="29">
        <v>1598</v>
      </c>
      <c r="J22" s="26">
        <f t="shared" si="4"/>
        <v>10423.5</v>
      </c>
      <c r="K22" s="29"/>
      <c r="L22" s="29">
        <v>8192</v>
      </c>
      <c r="M22" s="29">
        <v>8607</v>
      </c>
      <c r="N22" s="29">
        <v>8148</v>
      </c>
      <c r="O22" s="29">
        <v>3399</v>
      </c>
      <c r="P22" s="26">
        <f t="shared" si="5"/>
        <v>7086.5</v>
      </c>
    </row>
    <row r="23" spans="1:16" x14ac:dyDescent="0.25">
      <c r="A23" s="28">
        <v>600</v>
      </c>
      <c r="B23" s="22">
        <f t="shared" si="2"/>
        <v>795961.45199999993</v>
      </c>
      <c r="C23" s="22">
        <f t="shared" si="3"/>
        <v>1111405.152</v>
      </c>
      <c r="D23" s="5"/>
      <c r="E23" s="5"/>
      <c r="F23" s="27">
        <v>9554</v>
      </c>
      <c r="G23" s="27">
        <v>11274</v>
      </c>
      <c r="H23" s="29">
        <v>11646</v>
      </c>
      <c r="I23" s="29">
        <v>1614</v>
      </c>
      <c r="J23" s="26">
        <f t="shared" si="4"/>
        <v>8522</v>
      </c>
      <c r="K23" s="29"/>
      <c r="L23" s="27">
        <v>7690</v>
      </c>
      <c r="M23" s="27">
        <v>7337</v>
      </c>
      <c r="N23" s="27">
        <v>6482</v>
      </c>
      <c r="O23" s="27">
        <v>2904</v>
      </c>
      <c r="P23" s="26">
        <f t="shared" si="5"/>
        <v>6103.25</v>
      </c>
    </row>
    <row r="24" spans="1:16" x14ac:dyDescent="0.25">
      <c r="A24" s="28">
        <v>700</v>
      </c>
      <c r="B24" s="22">
        <f t="shared" si="2"/>
        <v>735937.48800000001</v>
      </c>
      <c r="C24" s="22">
        <f t="shared" si="3"/>
        <v>853344.49199999997</v>
      </c>
      <c r="D24" s="14"/>
      <c r="E24" s="14"/>
      <c r="F24" s="29">
        <v>8484</v>
      </c>
      <c r="G24" s="29">
        <v>9219</v>
      </c>
      <c r="H24" s="27">
        <v>6510</v>
      </c>
      <c r="I24" s="27">
        <v>1960</v>
      </c>
      <c r="J24" s="26">
        <f t="shared" si="4"/>
        <v>6543.25</v>
      </c>
      <c r="K24" s="27"/>
      <c r="L24" s="29">
        <v>7494</v>
      </c>
      <c r="M24" s="29">
        <v>6388</v>
      </c>
      <c r="N24" s="27">
        <v>5330</v>
      </c>
      <c r="O24" s="27">
        <v>3360</v>
      </c>
      <c r="P24" s="26">
        <f t="shared" si="5"/>
        <v>5643</v>
      </c>
    </row>
    <row r="25" spans="1:16" x14ac:dyDescent="0.25">
      <c r="A25" s="28">
        <v>800</v>
      </c>
      <c r="B25" s="22">
        <f t="shared" si="2"/>
        <v>691009.17599999998</v>
      </c>
      <c r="C25" s="22">
        <f t="shared" si="3"/>
        <v>821686.00799999991</v>
      </c>
      <c r="D25" s="5"/>
      <c r="E25" s="5"/>
      <c r="F25" s="29">
        <v>7900</v>
      </c>
      <c r="G25" s="29">
        <v>7690</v>
      </c>
      <c r="H25" s="27">
        <v>7749</v>
      </c>
      <c r="I25" s="27">
        <v>1863</v>
      </c>
      <c r="J25" s="26">
        <f t="shared" si="4"/>
        <v>6300.5</v>
      </c>
      <c r="K25" s="29"/>
      <c r="L25" s="29">
        <v>7225</v>
      </c>
      <c r="M25" s="29">
        <v>5797</v>
      </c>
      <c r="N25" s="27">
        <v>4666</v>
      </c>
      <c r="O25" s="27">
        <v>3506</v>
      </c>
      <c r="P25" s="26">
        <f t="shared" si="5"/>
        <v>5298.5</v>
      </c>
    </row>
    <row r="26" spans="1:16" x14ac:dyDescent="0.25">
      <c r="A26" s="28">
        <v>900</v>
      </c>
      <c r="B26" s="22">
        <f t="shared" si="2"/>
        <v>658829.02800000005</v>
      </c>
      <c r="C26" s="22">
        <f t="shared" si="3"/>
        <v>723580.57200000004</v>
      </c>
      <c r="D26" s="5"/>
      <c r="E26" s="5"/>
      <c r="F26" s="29">
        <v>7327</v>
      </c>
      <c r="G26" s="29">
        <v>6615</v>
      </c>
      <c r="H26" s="27">
        <v>6438</v>
      </c>
      <c r="I26" s="27">
        <v>1813</v>
      </c>
      <c r="J26" s="26">
        <f t="shared" si="4"/>
        <v>5548.25</v>
      </c>
      <c r="K26" s="29"/>
      <c r="L26" s="29">
        <v>6928</v>
      </c>
      <c r="M26" s="29">
        <v>5700</v>
      </c>
      <c r="N26" s="27">
        <v>4245</v>
      </c>
      <c r="O26" s="27">
        <v>3334</v>
      </c>
      <c r="P26" s="26">
        <f t="shared" si="5"/>
        <v>5051.75</v>
      </c>
    </row>
    <row r="27" spans="1:16" x14ac:dyDescent="0.25">
      <c r="A27" s="28">
        <v>1000</v>
      </c>
      <c r="B27" s="22">
        <f t="shared" si="2"/>
        <v>579210.06000000006</v>
      </c>
      <c r="C27" s="22">
        <f t="shared" si="3"/>
        <v>634343.424</v>
      </c>
      <c r="D27" s="5"/>
      <c r="E27" s="5"/>
      <c r="F27" s="29">
        <v>6595</v>
      </c>
      <c r="G27" s="29">
        <v>5630</v>
      </c>
      <c r="H27" s="27">
        <v>5454</v>
      </c>
      <c r="I27" s="27">
        <v>1777</v>
      </c>
      <c r="J27" s="26">
        <f t="shared" si="4"/>
        <v>4864</v>
      </c>
      <c r="K27" s="29"/>
      <c r="L27" s="29">
        <v>6710</v>
      </c>
      <c r="M27" s="29">
        <v>5692</v>
      </c>
      <c r="N27" s="27">
        <v>3980</v>
      </c>
      <c r="O27" s="27">
        <v>1383</v>
      </c>
      <c r="P27" s="26">
        <f t="shared" si="5"/>
        <v>4441.25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zoomScale="90" zoomScaleNormal="90" workbookViewId="0">
      <selection activeCell="M35" sqref="M35"/>
    </sheetView>
  </sheetViews>
  <sheetFormatPr defaultRowHeight="15" x14ac:dyDescent="0.25"/>
  <cols>
    <col min="1" max="1" width="7" customWidth="1"/>
    <col min="2" max="2" width="18.5703125" style="59" customWidth="1"/>
    <col min="3" max="3" width="10.140625" style="59" customWidth="1"/>
    <col min="4" max="4" width="13.28515625" style="59" customWidth="1"/>
    <col min="5" max="5" width="13" style="59" customWidth="1"/>
    <col min="6" max="6" width="10.5703125" style="59" customWidth="1"/>
    <col min="7" max="7" width="10.5703125" customWidth="1"/>
  </cols>
  <sheetData>
    <row r="1" spans="1:8" x14ac:dyDescent="0.25">
      <c r="F1" s="59" t="s">
        <v>49</v>
      </c>
    </row>
    <row r="2" spans="1:8" ht="16.5" thickBot="1" x14ac:dyDescent="0.3">
      <c r="B2" s="60" t="s">
        <v>34</v>
      </c>
      <c r="C2" s="60" t="s">
        <v>1</v>
      </c>
      <c r="D2" s="60" t="s">
        <v>38</v>
      </c>
      <c r="E2" s="60" t="s">
        <v>37</v>
      </c>
      <c r="F2" s="36" t="s">
        <v>50</v>
      </c>
      <c r="G2" s="30"/>
    </row>
    <row r="3" spans="1:8" ht="15" customHeight="1" x14ac:dyDescent="0.25">
      <c r="A3" s="50" t="s">
        <v>39</v>
      </c>
      <c r="B3" s="40" t="s">
        <v>36</v>
      </c>
      <c r="C3" s="40">
        <v>700</v>
      </c>
      <c r="D3" s="61">
        <f>((-0.0000006*(C3^2))+(0.0086*C3)-1.107)*39</f>
        <v>180.14099999999999</v>
      </c>
      <c r="E3" s="61">
        <f t="shared" ref="E3:E24" si="0">D3*0.27</f>
        <v>48.638069999999999</v>
      </c>
      <c r="F3" s="40">
        <f>((C3-325)*1.98)*18</f>
        <v>13365</v>
      </c>
      <c r="G3" s="30"/>
      <c r="H3" s="5" t="s">
        <v>42</v>
      </c>
    </row>
    <row r="4" spans="1:8" x14ac:dyDescent="0.25">
      <c r="A4" s="51"/>
      <c r="B4" s="40" t="s">
        <v>36</v>
      </c>
      <c r="C4" s="40">
        <v>800</v>
      </c>
      <c r="D4" s="61">
        <f>((-0.0000006*(C4^2))+(0.0086*C4)-1.107)*39</f>
        <v>210.17099999999996</v>
      </c>
      <c r="E4" s="61">
        <f t="shared" ref="E4" si="1">D4*0.27</f>
        <v>56.746169999999992</v>
      </c>
      <c r="F4" s="40">
        <f>((C4-325)*1.98)*18</f>
        <v>16929</v>
      </c>
      <c r="G4" s="30"/>
      <c r="H4" s="33" t="s">
        <v>45</v>
      </c>
    </row>
    <row r="5" spans="1:8" x14ac:dyDescent="0.25">
      <c r="A5" s="51"/>
      <c r="B5" s="40" t="s">
        <v>36</v>
      </c>
      <c r="C5" s="40">
        <v>900</v>
      </c>
      <c r="D5" s="61">
        <f t="shared" ref="D5:D13" si="2">((-0.0000006*(C5^2))+(0.0086*C5)-1.107)*39</f>
        <v>239.733</v>
      </c>
      <c r="E5" s="61">
        <f t="shared" si="0"/>
        <v>64.727910000000008</v>
      </c>
      <c r="F5" s="40">
        <f t="shared" ref="F5:F68" si="3">((C5-325)*1.98)*18</f>
        <v>20493</v>
      </c>
      <c r="G5" s="30"/>
      <c r="H5" s="30" t="s">
        <v>44</v>
      </c>
    </row>
    <row r="6" spans="1:8" x14ac:dyDescent="0.25">
      <c r="A6" s="51"/>
      <c r="B6" s="40" t="s">
        <v>36</v>
      </c>
      <c r="C6" s="62">
        <v>1000</v>
      </c>
      <c r="D6" s="61">
        <f t="shared" ref="D6" si="4">((-0.0000006*(C6^2))+(0.0086*C6)-1.107)*39</f>
        <v>268.827</v>
      </c>
      <c r="E6" s="61">
        <f t="shared" ref="E6" si="5">D6*0.27</f>
        <v>72.583290000000005</v>
      </c>
      <c r="F6" s="40">
        <f t="shared" ref="F6" si="6">((C6-325)*1.98)*18</f>
        <v>24057</v>
      </c>
      <c r="G6" s="30"/>
    </row>
    <row r="7" spans="1:8" x14ac:dyDescent="0.25">
      <c r="A7" s="51"/>
      <c r="B7" s="40" t="s">
        <v>36</v>
      </c>
      <c r="C7" s="40">
        <v>1100</v>
      </c>
      <c r="D7" s="61">
        <f t="shared" si="2"/>
        <v>297.45300000000009</v>
      </c>
      <c r="E7" s="61">
        <f t="shared" si="0"/>
        <v>80.312310000000025</v>
      </c>
      <c r="F7" s="40">
        <f t="shared" si="3"/>
        <v>27621</v>
      </c>
      <c r="G7" s="30"/>
    </row>
    <row r="8" spans="1:8" x14ac:dyDescent="0.25">
      <c r="A8" s="51"/>
      <c r="B8" s="40" t="s">
        <v>36</v>
      </c>
      <c r="C8" s="40">
        <v>1200</v>
      </c>
      <c r="D8" s="61">
        <f t="shared" si="2"/>
        <v>325.61099999999999</v>
      </c>
      <c r="E8" s="61">
        <f t="shared" si="0"/>
        <v>87.914969999999997</v>
      </c>
      <c r="F8" s="40">
        <f t="shared" si="3"/>
        <v>31185</v>
      </c>
      <c r="G8" s="30"/>
      <c r="H8" s="32" t="s">
        <v>43</v>
      </c>
    </row>
    <row r="9" spans="1:8" x14ac:dyDescent="0.25">
      <c r="A9" s="51"/>
      <c r="B9" s="40" t="s">
        <v>36</v>
      </c>
      <c r="C9" s="40">
        <v>1300</v>
      </c>
      <c r="D9" s="61">
        <f t="shared" si="2"/>
        <v>353.30100000000004</v>
      </c>
      <c r="E9" s="61">
        <f t="shared" si="0"/>
        <v>95.39127000000002</v>
      </c>
      <c r="F9" s="40">
        <f t="shared" si="3"/>
        <v>34749</v>
      </c>
      <c r="G9" s="30"/>
      <c r="H9" s="34" t="s">
        <v>46</v>
      </c>
    </row>
    <row r="10" spans="1:8" x14ac:dyDescent="0.25">
      <c r="A10" s="51"/>
      <c r="B10" s="40" t="s">
        <v>36</v>
      </c>
      <c r="C10" s="40">
        <v>1400</v>
      </c>
      <c r="D10" s="61">
        <f t="shared" si="2"/>
        <v>380.52299999999997</v>
      </c>
      <c r="E10" s="61">
        <f t="shared" si="0"/>
        <v>102.74121</v>
      </c>
      <c r="F10" s="40">
        <f t="shared" si="3"/>
        <v>38313</v>
      </c>
      <c r="G10" s="30"/>
    </row>
    <row r="11" spans="1:8" x14ac:dyDescent="0.25">
      <c r="A11" s="51"/>
      <c r="B11" s="40" t="s">
        <v>36</v>
      </c>
      <c r="C11" s="40">
        <v>1500</v>
      </c>
      <c r="D11" s="61">
        <f t="shared" si="2"/>
        <v>407.27700000000004</v>
      </c>
      <c r="E11" s="61">
        <f t="shared" si="0"/>
        <v>109.96479000000002</v>
      </c>
      <c r="F11" s="40">
        <f t="shared" si="3"/>
        <v>41877</v>
      </c>
      <c r="G11" s="30"/>
      <c r="H11" t="s">
        <v>48</v>
      </c>
    </row>
    <row r="12" spans="1:8" x14ac:dyDescent="0.25">
      <c r="A12" s="51"/>
      <c r="B12" s="40" t="s">
        <v>36</v>
      </c>
      <c r="C12" s="40">
        <v>1600</v>
      </c>
      <c r="D12" s="61">
        <f t="shared" si="2"/>
        <v>433.56300000000005</v>
      </c>
      <c r="E12" s="61">
        <f t="shared" si="0"/>
        <v>117.06201000000001</v>
      </c>
      <c r="F12" s="40">
        <f t="shared" si="3"/>
        <v>45441</v>
      </c>
      <c r="G12" s="30"/>
    </row>
    <row r="13" spans="1:8" x14ac:dyDescent="0.25">
      <c r="A13" s="51"/>
      <c r="B13" s="40" t="s">
        <v>36</v>
      </c>
      <c r="C13" s="40">
        <v>1700</v>
      </c>
      <c r="D13" s="61">
        <f t="shared" si="2"/>
        <v>459.38099999999997</v>
      </c>
      <c r="E13" s="61">
        <f t="shared" si="0"/>
        <v>124.03287</v>
      </c>
      <c r="F13" s="40">
        <f t="shared" si="3"/>
        <v>49005</v>
      </c>
      <c r="G13" s="30"/>
      <c r="H13" s="32" t="s">
        <v>47</v>
      </c>
    </row>
    <row r="14" spans="1:8" x14ac:dyDescent="0.25">
      <c r="A14" s="51"/>
      <c r="B14" s="40" t="s">
        <v>35</v>
      </c>
      <c r="C14" s="40">
        <v>700</v>
      </c>
      <c r="D14" s="61">
        <f>((-0.0000006*(C14^2))+(0.0086*C14)-1.107)*56.7</f>
        <v>261.89729999999997</v>
      </c>
      <c r="E14" s="61">
        <f t="shared" si="0"/>
        <v>70.712271000000001</v>
      </c>
      <c r="F14" s="40">
        <f t="shared" si="3"/>
        <v>13365</v>
      </c>
      <c r="G14" s="30"/>
    </row>
    <row r="15" spans="1:8" ht="15" customHeight="1" x14ac:dyDescent="0.25">
      <c r="A15" s="51"/>
      <c r="B15" s="40" t="s">
        <v>35</v>
      </c>
      <c r="C15" s="40">
        <v>800</v>
      </c>
      <c r="D15" s="61">
        <f>((-0.0000006*(C15^2))+(0.0086*C15)-1.107)*56.7</f>
        <v>305.55629999999996</v>
      </c>
      <c r="E15" s="61">
        <f t="shared" si="0"/>
        <v>82.50020099999999</v>
      </c>
      <c r="F15" s="40">
        <f t="shared" si="3"/>
        <v>16929</v>
      </c>
      <c r="G15" s="30"/>
    </row>
    <row r="16" spans="1:8" x14ac:dyDescent="0.25">
      <c r="A16" s="51"/>
      <c r="B16" s="40" t="s">
        <v>35</v>
      </c>
      <c r="C16" s="40">
        <v>900</v>
      </c>
      <c r="D16" s="61">
        <f t="shared" ref="D16:D24" si="7">((-0.0000006*(C16^2))+(0.0086*C16)-1.107)*56.7</f>
        <v>348.53490000000005</v>
      </c>
      <c r="E16" s="61">
        <f t="shared" si="0"/>
        <v>94.104423000000025</v>
      </c>
      <c r="F16" s="40">
        <f t="shared" si="3"/>
        <v>20493</v>
      </c>
      <c r="G16" s="30"/>
    </row>
    <row r="17" spans="1:7" x14ac:dyDescent="0.25">
      <c r="A17" s="51"/>
      <c r="B17" s="40" t="s">
        <v>35</v>
      </c>
      <c r="C17" s="40">
        <v>1000</v>
      </c>
      <c r="D17" s="61">
        <f t="shared" ref="D17" si="8">((-0.0000006*(C17^2))+(0.0086*C17)-1.107)*56.7</f>
        <v>390.8331</v>
      </c>
      <c r="E17" s="61">
        <f t="shared" ref="E17" si="9">D17*0.27</f>
        <v>105.52493700000001</v>
      </c>
      <c r="F17" s="40">
        <f t="shared" si="3"/>
        <v>24057</v>
      </c>
      <c r="G17" s="30"/>
    </row>
    <row r="18" spans="1:7" x14ac:dyDescent="0.25">
      <c r="A18" s="51"/>
      <c r="B18" s="40" t="s">
        <v>35</v>
      </c>
      <c r="C18" s="40">
        <v>1100</v>
      </c>
      <c r="D18" s="61">
        <f t="shared" si="7"/>
        <v>432.4509000000001</v>
      </c>
      <c r="E18" s="61">
        <f t="shared" si="0"/>
        <v>116.76174300000004</v>
      </c>
      <c r="F18" s="40">
        <f t="shared" si="3"/>
        <v>27621</v>
      </c>
      <c r="G18" s="30"/>
    </row>
    <row r="19" spans="1:7" x14ac:dyDescent="0.25">
      <c r="A19" s="51"/>
      <c r="B19" s="40" t="s">
        <v>35</v>
      </c>
      <c r="C19" s="40">
        <v>1200</v>
      </c>
      <c r="D19" s="61">
        <f t="shared" si="7"/>
        <v>473.38830000000002</v>
      </c>
      <c r="E19" s="61">
        <f t="shared" si="0"/>
        <v>127.81484100000002</v>
      </c>
      <c r="F19" s="40">
        <f t="shared" si="3"/>
        <v>31185</v>
      </c>
      <c r="G19" s="30"/>
    </row>
    <row r="20" spans="1:7" x14ac:dyDescent="0.25">
      <c r="A20" s="51"/>
      <c r="B20" s="40" t="s">
        <v>35</v>
      </c>
      <c r="C20" s="40">
        <v>1300</v>
      </c>
      <c r="D20" s="61">
        <f t="shared" si="7"/>
        <v>513.64530000000013</v>
      </c>
      <c r="E20" s="61">
        <f t="shared" si="0"/>
        <v>138.68423100000004</v>
      </c>
      <c r="F20" s="40">
        <f t="shared" si="3"/>
        <v>34749</v>
      </c>
      <c r="G20" s="30"/>
    </row>
    <row r="21" spans="1:7" x14ac:dyDescent="0.25">
      <c r="A21" s="51"/>
      <c r="B21" s="40" t="s">
        <v>35</v>
      </c>
      <c r="C21" s="40">
        <v>1400</v>
      </c>
      <c r="D21" s="61">
        <f t="shared" si="7"/>
        <v>553.22190000000001</v>
      </c>
      <c r="E21" s="61">
        <f t="shared" si="0"/>
        <v>149.36991300000003</v>
      </c>
      <c r="F21" s="40">
        <f t="shared" si="3"/>
        <v>38313</v>
      </c>
      <c r="G21" s="30"/>
    </row>
    <row r="22" spans="1:7" x14ac:dyDescent="0.25">
      <c r="A22" s="51"/>
      <c r="B22" s="40" t="s">
        <v>35</v>
      </c>
      <c r="C22" s="40">
        <v>1500</v>
      </c>
      <c r="D22" s="61">
        <f t="shared" si="7"/>
        <v>592.11810000000014</v>
      </c>
      <c r="E22" s="61">
        <f t="shared" si="0"/>
        <v>159.87188700000004</v>
      </c>
      <c r="F22" s="40">
        <f t="shared" si="3"/>
        <v>41877</v>
      </c>
      <c r="G22" s="30"/>
    </row>
    <row r="23" spans="1:7" x14ac:dyDescent="0.25">
      <c r="A23" s="51"/>
      <c r="B23" s="40" t="s">
        <v>35</v>
      </c>
      <c r="C23" s="40">
        <v>1600</v>
      </c>
      <c r="D23" s="61">
        <f t="shared" si="7"/>
        <v>630.33390000000009</v>
      </c>
      <c r="E23" s="61">
        <f t="shared" si="0"/>
        <v>170.19015300000004</v>
      </c>
      <c r="F23" s="40">
        <f t="shared" si="3"/>
        <v>45441</v>
      </c>
      <c r="G23" s="30"/>
    </row>
    <row r="24" spans="1:7" ht="15.75" thickBot="1" x14ac:dyDescent="0.3">
      <c r="A24" s="51"/>
      <c r="B24" s="40" t="s">
        <v>35</v>
      </c>
      <c r="C24" s="40">
        <v>1700</v>
      </c>
      <c r="D24" s="61">
        <f t="shared" si="7"/>
        <v>667.86930000000007</v>
      </c>
      <c r="E24" s="61">
        <f t="shared" si="0"/>
        <v>180.32471100000004</v>
      </c>
      <c r="F24" s="40">
        <f t="shared" si="3"/>
        <v>49005</v>
      </c>
      <c r="G24" s="30"/>
    </row>
    <row r="25" spans="1:7" x14ac:dyDescent="0.25">
      <c r="A25" s="53" t="s">
        <v>55</v>
      </c>
      <c r="B25" s="40" t="s">
        <v>36</v>
      </c>
      <c r="C25" s="40">
        <v>700</v>
      </c>
      <c r="D25" s="61">
        <f>(3.7758*LN(C25)-22.85)*39</f>
        <v>73.537196033218436</v>
      </c>
      <c r="E25" s="61">
        <f>D25*0.27</f>
        <v>19.855042928968977</v>
      </c>
      <c r="F25" s="40">
        <f t="shared" si="3"/>
        <v>13365</v>
      </c>
      <c r="G25" s="30"/>
    </row>
    <row r="26" spans="1:7" x14ac:dyDescent="0.25">
      <c r="A26" s="54"/>
      <c r="B26" s="40" t="s">
        <v>36</v>
      </c>
      <c r="C26" s="40">
        <v>800</v>
      </c>
      <c r="D26" s="61">
        <f>(3.7758*LN(C26)-22.85)*39</f>
        <v>93.200521491813774</v>
      </c>
      <c r="E26" s="61">
        <f>D26*0.27</f>
        <v>25.164140802789721</v>
      </c>
      <c r="F26" s="40">
        <f t="shared" si="3"/>
        <v>16929</v>
      </c>
      <c r="G26" s="30"/>
    </row>
    <row r="27" spans="1:7" x14ac:dyDescent="0.25">
      <c r="A27" s="54"/>
      <c r="B27" s="40" t="s">
        <v>36</v>
      </c>
      <c r="C27" s="40">
        <v>900</v>
      </c>
      <c r="D27" s="61">
        <f t="shared" ref="D27:D35" si="10">(3.7758*LN(C27)-22.85)*39</f>
        <v>110.54480374703734</v>
      </c>
      <c r="E27" s="61">
        <f t="shared" ref="E27:E68" si="11">D27*0.27</f>
        <v>29.847097011700082</v>
      </c>
      <c r="F27" s="40">
        <f t="shared" si="3"/>
        <v>20493</v>
      </c>
      <c r="G27" s="30"/>
    </row>
    <row r="28" spans="1:7" x14ac:dyDescent="0.25">
      <c r="A28" s="54"/>
      <c r="B28" s="40" t="s">
        <v>36</v>
      </c>
      <c r="C28" s="40">
        <v>1000</v>
      </c>
      <c r="D28" s="61">
        <f t="shared" ref="D28" si="12">(3.7758*LN(C28)-22.85)*39</f>
        <v>126.05979291284918</v>
      </c>
      <c r="E28" s="61">
        <f t="shared" ref="E28" si="13">D28*0.27</f>
        <v>34.036144086469278</v>
      </c>
      <c r="F28" s="40">
        <f t="shared" si="3"/>
        <v>24057</v>
      </c>
      <c r="G28" s="30"/>
    </row>
    <row r="29" spans="1:7" x14ac:dyDescent="0.25">
      <c r="A29" s="54"/>
      <c r="B29" s="40" t="s">
        <v>36</v>
      </c>
      <c r="C29" s="40">
        <v>1100</v>
      </c>
      <c r="D29" s="61">
        <f t="shared" si="10"/>
        <v>140.09480781215083</v>
      </c>
      <c r="E29" s="61">
        <f t="shared" si="11"/>
        <v>37.825598109280726</v>
      </c>
      <c r="F29" s="40">
        <f t="shared" si="3"/>
        <v>27621</v>
      </c>
      <c r="G29" s="30"/>
    </row>
    <row r="30" spans="1:7" x14ac:dyDescent="0.25">
      <c r="A30" s="54"/>
      <c r="B30" s="40" t="s">
        <v>36</v>
      </c>
      <c r="C30" s="40">
        <v>1200</v>
      </c>
      <c r="D30" s="61">
        <f t="shared" si="10"/>
        <v>152.90777254441124</v>
      </c>
      <c r="E30" s="61">
        <f t="shared" si="11"/>
        <v>41.28509858699104</v>
      </c>
      <c r="F30" s="40">
        <f t="shared" si="3"/>
        <v>31185</v>
      </c>
      <c r="G30" s="30"/>
    </row>
    <row r="31" spans="1:7" x14ac:dyDescent="0.25">
      <c r="A31" s="54"/>
      <c r="B31" s="40" t="s">
        <v>36</v>
      </c>
      <c r="C31" s="40">
        <v>1300</v>
      </c>
      <c r="D31" s="61">
        <f t="shared" si="10"/>
        <v>164.69455751412696</v>
      </c>
      <c r="E31" s="61">
        <f t="shared" si="11"/>
        <v>44.467530528814279</v>
      </c>
      <c r="F31" s="40">
        <f t="shared" si="3"/>
        <v>34749</v>
      </c>
      <c r="G31" s="30"/>
    </row>
    <row r="32" spans="1:7" x14ac:dyDescent="0.25">
      <c r="A32" s="54"/>
      <c r="B32" s="40" t="s">
        <v>36</v>
      </c>
      <c r="C32" s="40">
        <v>1400</v>
      </c>
      <c r="D32" s="61">
        <f t="shared" si="10"/>
        <v>175.60741588318993</v>
      </c>
      <c r="E32" s="61">
        <f t="shared" si="11"/>
        <v>47.414002288461283</v>
      </c>
      <c r="F32" s="40">
        <f t="shared" si="3"/>
        <v>38313</v>
      </c>
      <c r="G32" s="30"/>
    </row>
    <row r="33" spans="1:7" x14ac:dyDescent="0.25">
      <c r="A33" s="54"/>
      <c r="B33" s="40" t="s">
        <v>36</v>
      </c>
      <c r="C33" s="40">
        <v>1500</v>
      </c>
      <c r="D33" s="61">
        <f t="shared" si="10"/>
        <v>185.76704396544679</v>
      </c>
      <c r="E33" s="61">
        <f t="shared" si="11"/>
        <v>50.157101870670637</v>
      </c>
      <c r="F33" s="40">
        <f t="shared" si="3"/>
        <v>41877</v>
      </c>
      <c r="G33" s="30"/>
    </row>
    <row r="34" spans="1:7" x14ac:dyDescent="0.25">
      <c r="A34" s="54"/>
      <c r="B34" s="40" t="s">
        <v>36</v>
      </c>
      <c r="C34" s="40">
        <v>1600</v>
      </c>
      <c r="D34" s="61">
        <f t="shared" si="10"/>
        <v>195.27074134178514</v>
      </c>
      <c r="E34" s="61">
        <f t="shared" si="11"/>
        <v>52.723100162281995</v>
      </c>
      <c r="F34" s="40">
        <f t="shared" si="3"/>
        <v>45441</v>
      </c>
      <c r="G34" s="30"/>
    </row>
    <row r="35" spans="1:7" x14ac:dyDescent="0.25">
      <c r="A35" s="54"/>
      <c r="B35" s="40" t="s">
        <v>36</v>
      </c>
      <c r="C35" s="40">
        <v>1700</v>
      </c>
      <c r="D35" s="61">
        <f t="shared" si="10"/>
        <v>204.19809277691044</v>
      </c>
      <c r="E35" s="61">
        <f t="shared" si="11"/>
        <v>55.133485049765824</v>
      </c>
      <c r="F35" s="40">
        <f t="shared" si="3"/>
        <v>49005</v>
      </c>
      <c r="G35" s="30"/>
    </row>
    <row r="36" spans="1:7" x14ac:dyDescent="0.25">
      <c r="A36" s="54"/>
      <c r="B36" s="40" t="s">
        <v>35</v>
      </c>
      <c r="C36" s="40">
        <v>700</v>
      </c>
      <c r="D36" s="61">
        <f>(3.7758*LN(C36)-22.85)*56.7</f>
        <v>106.91176961752527</v>
      </c>
      <c r="E36" s="61">
        <f t="shared" si="11"/>
        <v>28.866177796731822</v>
      </c>
      <c r="F36" s="40">
        <f t="shared" si="3"/>
        <v>13365</v>
      </c>
      <c r="G36" s="30"/>
    </row>
    <row r="37" spans="1:7" x14ac:dyDescent="0.25">
      <c r="A37" s="54"/>
      <c r="B37" s="40" t="s">
        <v>35</v>
      </c>
      <c r="C37" s="40">
        <v>800</v>
      </c>
      <c r="D37" s="61">
        <f>(3.7758*LN(C37)-22.85)*56.7</f>
        <v>135.49921970732927</v>
      </c>
      <c r="E37" s="61">
        <f t="shared" si="11"/>
        <v>36.584789320978906</v>
      </c>
      <c r="F37" s="40">
        <f t="shared" si="3"/>
        <v>16929</v>
      </c>
      <c r="G37" s="30"/>
    </row>
    <row r="38" spans="1:7" x14ac:dyDescent="0.25">
      <c r="A38" s="54"/>
      <c r="B38" s="40" t="s">
        <v>35</v>
      </c>
      <c r="C38" s="40">
        <v>900</v>
      </c>
      <c r="D38" s="61">
        <f t="shared" ref="D38:D46" si="14">(3.7758*LN(C38)-22.85)*56.7</f>
        <v>160.71513775530815</v>
      </c>
      <c r="E38" s="61">
        <f t="shared" si="11"/>
        <v>43.393087193933205</v>
      </c>
      <c r="F38" s="40">
        <f t="shared" si="3"/>
        <v>20493</v>
      </c>
      <c r="G38" s="30"/>
    </row>
    <row r="39" spans="1:7" x14ac:dyDescent="0.25">
      <c r="A39" s="54"/>
      <c r="B39" s="40" t="s">
        <v>35</v>
      </c>
      <c r="C39" s="40">
        <v>1000</v>
      </c>
      <c r="D39" s="61">
        <f t="shared" ref="D39" si="15">(3.7758*LN(C39)-22.85)*56.7</f>
        <v>183.27154508098843</v>
      </c>
      <c r="E39" s="61">
        <f t="shared" ref="E39" si="16">D39*0.27</f>
        <v>49.483317171866879</v>
      </c>
      <c r="F39" s="40">
        <f t="shared" si="3"/>
        <v>24057</v>
      </c>
    </row>
    <row r="40" spans="1:7" x14ac:dyDescent="0.25">
      <c r="A40" s="54"/>
      <c r="B40" s="40" t="s">
        <v>35</v>
      </c>
      <c r="C40" s="40">
        <v>1100</v>
      </c>
      <c r="D40" s="61">
        <f t="shared" si="14"/>
        <v>203.67629751151162</v>
      </c>
      <c r="E40" s="61">
        <f t="shared" si="11"/>
        <v>54.992600328108139</v>
      </c>
      <c r="F40" s="40">
        <f t="shared" si="3"/>
        <v>27621</v>
      </c>
    </row>
    <row r="41" spans="1:7" x14ac:dyDescent="0.25">
      <c r="A41" s="54"/>
      <c r="B41" s="40" t="s">
        <v>35</v>
      </c>
      <c r="C41" s="40">
        <v>1200</v>
      </c>
      <c r="D41" s="61">
        <f t="shared" si="14"/>
        <v>222.3043770068748</v>
      </c>
      <c r="E41" s="61">
        <f t="shared" si="11"/>
        <v>60.022181791856198</v>
      </c>
      <c r="F41" s="40">
        <f t="shared" si="3"/>
        <v>31185</v>
      </c>
    </row>
    <row r="42" spans="1:7" x14ac:dyDescent="0.25">
      <c r="A42" s="54"/>
      <c r="B42" s="40" t="s">
        <v>35</v>
      </c>
      <c r="C42" s="40">
        <v>1300</v>
      </c>
      <c r="D42" s="61">
        <f t="shared" si="14"/>
        <v>239.44054900130766</v>
      </c>
      <c r="E42" s="61">
        <f t="shared" si="11"/>
        <v>64.648948230353071</v>
      </c>
      <c r="F42" s="40">
        <f t="shared" si="3"/>
        <v>34749</v>
      </c>
    </row>
    <row r="43" spans="1:7" x14ac:dyDescent="0.25">
      <c r="A43" s="54"/>
      <c r="B43" s="40" t="s">
        <v>35</v>
      </c>
      <c r="C43" s="40">
        <v>1400</v>
      </c>
      <c r="D43" s="61">
        <f t="shared" si="14"/>
        <v>255.3061661686377</v>
      </c>
      <c r="E43" s="61">
        <f t="shared" si="11"/>
        <v>68.932664865532189</v>
      </c>
      <c r="F43" s="40">
        <f t="shared" si="3"/>
        <v>38313</v>
      </c>
    </row>
    <row r="44" spans="1:7" x14ac:dyDescent="0.25">
      <c r="A44" s="54"/>
      <c r="B44" s="40" t="s">
        <v>35</v>
      </c>
      <c r="C44" s="40">
        <v>1500</v>
      </c>
      <c r="D44" s="61">
        <f t="shared" si="14"/>
        <v>270.07670238053419</v>
      </c>
      <c r="E44" s="61">
        <f t="shared" si="11"/>
        <v>72.920709642744228</v>
      </c>
      <c r="F44" s="40">
        <f t="shared" si="3"/>
        <v>41877</v>
      </c>
    </row>
    <row r="45" spans="1:7" x14ac:dyDescent="0.25">
      <c r="A45" s="54"/>
      <c r="B45" s="40" t="s">
        <v>35</v>
      </c>
      <c r="C45" s="40">
        <v>1600</v>
      </c>
      <c r="D45" s="61">
        <f t="shared" si="14"/>
        <v>283.89361625844151</v>
      </c>
      <c r="E45" s="61">
        <f t="shared" si="11"/>
        <v>76.651276389779213</v>
      </c>
      <c r="F45" s="40">
        <f t="shared" si="3"/>
        <v>45441</v>
      </c>
    </row>
    <row r="46" spans="1:7" ht="15.75" thickBot="1" x14ac:dyDescent="0.3">
      <c r="A46" s="55"/>
      <c r="B46" s="40" t="s">
        <v>35</v>
      </c>
      <c r="C46" s="40">
        <v>1700</v>
      </c>
      <c r="D46" s="61">
        <f t="shared" si="14"/>
        <v>296.87261180643134</v>
      </c>
      <c r="E46" s="61">
        <f t="shared" si="11"/>
        <v>80.155605187736469</v>
      </c>
      <c r="F46" s="40">
        <f t="shared" si="3"/>
        <v>49005</v>
      </c>
    </row>
    <row r="47" spans="1:7" ht="15" customHeight="1" x14ac:dyDescent="0.25">
      <c r="A47" s="63" t="s">
        <v>41</v>
      </c>
      <c r="B47" s="40" t="s">
        <v>36</v>
      </c>
      <c r="C47" s="40">
        <v>700</v>
      </c>
      <c r="D47" s="61">
        <f>AVERAGE(D3,D25)</f>
        <v>126.83909801660921</v>
      </c>
      <c r="E47" s="61">
        <f t="shared" si="11"/>
        <v>34.246556464484492</v>
      </c>
      <c r="F47" s="40">
        <f t="shared" si="3"/>
        <v>13365</v>
      </c>
    </row>
    <row r="48" spans="1:7" x14ac:dyDescent="0.25">
      <c r="A48" s="64"/>
      <c r="B48" s="40" t="s">
        <v>36</v>
      </c>
      <c r="C48" s="40">
        <v>800</v>
      </c>
      <c r="D48" s="61">
        <f t="shared" ref="D48:D52" si="17">AVERAGE(D4,D26)</f>
        <v>151.68576074590686</v>
      </c>
      <c r="E48" s="61">
        <f t="shared" ref="E48:E51" si="18">D48*0.27</f>
        <v>40.955155401394855</v>
      </c>
      <c r="F48" s="40">
        <f t="shared" si="3"/>
        <v>16929</v>
      </c>
    </row>
    <row r="49" spans="1:6" x14ac:dyDescent="0.25">
      <c r="A49" s="64"/>
      <c r="B49" s="40" t="s">
        <v>36</v>
      </c>
      <c r="C49" s="40">
        <v>900</v>
      </c>
      <c r="D49" s="61">
        <f t="shared" si="17"/>
        <v>175.13890187351868</v>
      </c>
      <c r="E49" s="61">
        <f t="shared" si="18"/>
        <v>47.287503505850047</v>
      </c>
      <c r="F49" s="40">
        <f t="shared" si="3"/>
        <v>20493</v>
      </c>
    </row>
    <row r="50" spans="1:6" x14ac:dyDescent="0.25">
      <c r="A50" s="64"/>
      <c r="B50" s="40" t="s">
        <v>36</v>
      </c>
      <c r="C50" s="40">
        <v>1000</v>
      </c>
      <c r="D50" s="61">
        <f t="shared" si="17"/>
        <v>197.44339645642458</v>
      </c>
      <c r="E50" s="61">
        <f t="shared" si="18"/>
        <v>53.309717043234642</v>
      </c>
      <c r="F50" s="40">
        <f t="shared" si="3"/>
        <v>24057</v>
      </c>
    </row>
    <row r="51" spans="1:6" x14ac:dyDescent="0.25">
      <c r="A51" s="64"/>
      <c r="B51" s="40" t="s">
        <v>36</v>
      </c>
      <c r="C51" s="40">
        <v>1100</v>
      </c>
      <c r="D51" s="61">
        <f t="shared" si="17"/>
        <v>218.77390390607547</v>
      </c>
      <c r="E51" s="61">
        <f t="shared" si="18"/>
        <v>59.068954054640379</v>
      </c>
      <c r="F51" s="40">
        <f t="shared" si="3"/>
        <v>27621</v>
      </c>
    </row>
    <row r="52" spans="1:6" x14ac:dyDescent="0.25">
      <c r="A52" s="64"/>
      <c r="B52" s="40" t="s">
        <v>36</v>
      </c>
      <c r="C52" s="40">
        <v>1200</v>
      </c>
      <c r="D52" s="61">
        <f t="shared" si="17"/>
        <v>239.25938627220563</v>
      </c>
      <c r="E52" s="61">
        <f t="shared" ref="E52" si="19">D52*0.27</f>
        <v>64.600034293495526</v>
      </c>
      <c r="F52" s="40">
        <f t="shared" si="3"/>
        <v>31185</v>
      </c>
    </row>
    <row r="53" spans="1:6" x14ac:dyDescent="0.25">
      <c r="A53" s="64"/>
      <c r="B53" s="40" t="s">
        <v>36</v>
      </c>
      <c r="C53" s="40">
        <v>1300</v>
      </c>
      <c r="D53" s="61">
        <f>AVERAGE(D9,D31)</f>
        <v>258.99777875706349</v>
      </c>
      <c r="E53" s="61">
        <f t="shared" si="11"/>
        <v>69.92940026440715</v>
      </c>
      <c r="F53" s="40">
        <f t="shared" si="3"/>
        <v>34749</v>
      </c>
    </row>
    <row r="54" spans="1:6" ht="15" customHeight="1" x14ac:dyDescent="0.25">
      <c r="A54" s="64"/>
      <c r="B54" s="40" t="s">
        <v>36</v>
      </c>
      <c r="C54" s="40">
        <v>1400</v>
      </c>
      <c r="D54" s="61">
        <f>AVERAGE(D10,D32)</f>
        <v>278.06520794159496</v>
      </c>
      <c r="E54" s="61">
        <f t="shared" ref="E54" si="20">D54*0.27</f>
        <v>75.077606144230643</v>
      </c>
      <c r="F54" s="40">
        <f t="shared" si="3"/>
        <v>38313</v>
      </c>
    </row>
    <row r="55" spans="1:6" x14ac:dyDescent="0.25">
      <c r="A55" s="64"/>
      <c r="B55" s="40" t="s">
        <v>36</v>
      </c>
      <c r="C55" s="40">
        <v>1500</v>
      </c>
      <c r="D55" s="61">
        <f>AVERAGE(D11,D33)</f>
        <v>296.5220219827234</v>
      </c>
      <c r="E55" s="61">
        <f t="shared" si="11"/>
        <v>80.060945935335326</v>
      </c>
      <c r="F55" s="40">
        <f t="shared" si="3"/>
        <v>41877</v>
      </c>
    </row>
    <row r="56" spans="1:6" x14ac:dyDescent="0.25">
      <c r="A56" s="64"/>
      <c r="B56" s="40" t="s">
        <v>36</v>
      </c>
      <c r="C56" s="40">
        <v>1600</v>
      </c>
      <c r="D56" s="61">
        <f>AVERAGE(D12,D34)</f>
        <v>314.41687067089259</v>
      </c>
      <c r="E56" s="61">
        <f t="shared" ref="E56" si="21">D56*0.27</f>
        <v>84.892555081141012</v>
      </c>
      <c r="F56" s="40">
        <f t="shared" si="3"/>
        <v>45441</v>
      </c>
    </row>
    <row r="57" spans="1:6" x14ac:dyDescent="0.25">
      <c r="A57" s="64"/>
      <c r="B57" s="40" t="s">
        <v>36</v>
      </c>
      <c r="C57" s="40">
        <v>1700</v>
      </c>
      <c r="D57" s="61">
        <f>AVERAGE(D13,D35)</f>
        <v>331.78954638845522</v>
      </c>
      <c r="E57" s="61">
        <f t="shared" si="11"/>
        <v>89.583177524882913</v>
      </c>
      <c r="F57" s="40">
        <f t="shared" si="3"/>
        <v>49005</v>
      </c>
    </row>
    <row r="58" spans="1:6" x14ac:dyDescent="0.25">
      <c r="A58" s="64"/>
      <c r="B58" s="40" t="s">
        <v>35</v>
      </c>
      <c r="C58" s="40">
        <v>700</v>
      </c>
      <c r="D58" s="61">
        <f>AVERAGE(D14,D36)</f>
        <v>184.40453480876261</v>
      </c>
      <c r="E58" s="61">
        <f t="shared" si="11"/>
        <v>49.78922439836591</v>
      </c>
      <c r="F58" s="40">
        <f t="shared" si="3"/>
        <v>13365</v>
      </c>
    </row>
    <row r="59" spans="1:6" x14ac:dyDescent="0.25">
      <c r="A59" s="64"/>
      <c r="B59" s="40" t="s">
        <v>35</v>
      </c>
      <c r="C59" s="40">
        <v>800</v>
      </c>
      <c r="D59" s="61">
        <f>AVERAGE(D15,D37)</f>
        <v>220.52775985366463</v>
      </c>
      <c r="E59" s="61">
        <f t="shared" ref="E59" si="22">D59*0.27</f>
        <v>59.542495160489452</v>
      </c>
      <c r="F59" s="40">
        <f t="shared" si="3"/>
        <v>16929</v>
      </c>
    </row>
    <row r="60" spans="1:6" x14ac:dyDescent="0.25">
      <c r="A60" s="64"/>
      <c r="B60" s="40" t="s">
        <v>35</v>
      </c>
      <c r="C60" s="40">
        <v>900</v>
      </c>
      <c r="D60" s="61">
        <f>AVERAGE(D16,D38)</f>
        <v>254.6250188776541</v>
      </c>
      <c r="E60" s="61">
        <f t="shared" si="11"/>
        <v>68.748755096966605</v>
      </c>
      <c r="F60" s="40">
        <f t="shared" si="3"/>
        <v>20493</v>
      </c>
    </row>
    <row r="61" spans="1:6" x14ac:dyDescent="0.25">
      <c r="A61" s="64"/>
      <c r="B61" s="40" t="s">
        <v>35</v>
      </c>
      <c r="C61" s="40">
        <v>1000</v>
      </c>
      <c r="D61" s="61">
        <f>AVERAGE(D17,D39)</f>
        <v>287.05232254049423</v>
      </c>
      <c r="E61" s="61">
        <f t="shared" ref="E61" si="23">D61*0.27</f>
        <v>77.504127085933447</v>
      </c>
      <c r="F61" s="40">
        <f t="shared" si="3"/>
        <v>24057</v>
      </c>
    </row>
    <row r="62" spans="1:6" x14ac:dyDescent="0.25">
      <c r="A62" s="64"/>
      <c r="B62" s="40" t="s">
        <v>35</v>
      </c>
      <c r="C62" s="40">
        <v>1100</v>
      </c>
      <c r="D62" s="61">
        <f>AVERAGE(D18,D40)</f>
        <v>318.06359875575583</v>
      </c>
      <c r="E62" s="61">
        <f t="shared" si="11"/>
        <v>85.877171664054075</v>
      </c>
      <c r="F62" s="40">
        <f t="shared" si="3"/>
        <v>27621</v>
      </c>
    </row>
    <row r="63" spans="1:6" x14ac:dyDescent="0.25">
      <c r="A63" s="64"/>
      <c r="B63" s="40" t="s">
        <v>35</v>
      </c>
      <c r="C63" s="40">
        <v>1200</v>
      </c>
      <c r="D63" s="61">
        <f>AVERAGE(D19,D41)</f>
        <v>347.84633850343744</v>
      </c>
      <c r="E63" s="61">
        <f t="shared" ref="E63" si="24">D63*0.27</f>
        <v>93.918511395928121</v>
      </c>
      <c r="F63" s="40">
        <f t="shared" si="3"/>
        <v>31185</v>
      </c>
    </row>
    <row r="64" spans="1:6" x14ac:dyDescent="0.25">
      <c r="A64" s="64"/>
      <c r="B64" s="40" t="s">
        <v>35</v>
      </c>
      <c r="C64" s="40">
        <v>1300</v>
      </c>
      <c r="D64" s="61">
        <f>AVERAGE(D20,D42)</f>
        <v>376.5429245006539</v>
      </c>
      <c r="E64" s="61">
        <f t="shared" si="11"/>
        <v>101.66658961517656</v>
      </c>
      <c r="F64" s="40">
        <f t="shared" si="3"/>
        <v>34749</v>
      </c>
    </row>
    <row r="65" spans="1:6" x14ac:dyDescent="0.25">
      <c r="A65" s="64"/>
      <c r="B65" s="40" t="s">
        <v>35</v>
      </c>
      <c r="C65" s="40">
        <v>1400</v>
      </c>
      <c r="D65" s="61">
        <f>AVERAGE(D21,D43)</f>
        <v>404.26403308431884</v>
      </c>
      <c r="E65" s="61">
        <f t="shared" ref="E65" si="25">D65*0.27</f>
        <v>109.15128893276609</v>
      </c>
      <c r="F65" s="40">
        <f t="shared" si="3"/>
        <v>38313</v>
      </c>
    </row>
    <row r="66" spans="1:6" x14ac:dyDescent="0.25">
      <c r="A66" s="64"/>
      <c r="B66" s="40" t="s">
        <v>35</v>
      </c>
      <c r="C66" s="40">
        <v>1500</v>
      </c>
      <c r="D66" s="61">
        <f>AVERAGE(D22,D44)</f>
        <v>431.09740119026719</v>
      </c>
      <c r="E66" s="61">
        <f t="shared" si="11"/>
        <v>116.39629832137214</v>
      </c>
      <c r="F66" s="40">
        <f t="shared" si="3"/>
        <v>41877</v>
      </c>
    </row>
    <row r="67" spans="1:6" x14ac:dyDescent="0.25">
      <c r="A67" s="64"/>
      <c r="B67" s="40" t="s">
        <v>35</v>
      </c>
      <c r="C67" s="40">
        <v>1600</v>
      </c>
      <c r="D67" s="61">
        <f>AVERAGE(D23,D45)</f>
        <v>457.1137581292208</v>
      </c>
      <c r="E67" s="61">
        <f t="shared" ref="E67" si="26">D67*0.27</f>
        <v>123.42071469488963</v>
      </c>
      <c r="F67" s="40">
        <f t="shared" si="3"/>
        <v>45441</v>
      </c>
    </row>
    <row r="68" spans="1:6" x14ac:dyDescent="0.25">
      <c r="A68" s="64"/>
      <c r="B68" s="40" t="s">
        <v>35</v>
      </c>
      <c r="C68" s="40">
        <v>1700</v>
      </c>
      <c r="D68" s="61">
        <f>AVERAGE(D24,D46)</f>
        <v>482.3709559032157</v>
      </c>
      <c r="E68" s="61">
        <f t="shared" si="11"/>
        <v>130.24015809386825</v>
      </c>
      <c r="F68" s="40">
        <f t="shared" si="3"/>
        <v>49005</v>
      </c>
    </row>
  </sheetData>
  <mergeCells count="3">
    <mergeCell ref="A3:A24"/>
    <mergeCell ref="A25:A46"/>
    <mergeCell ref="A47:A6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90" zoomScaleNormal="90" workbookViewId="0">
      <selection activeCell="H1" sqref="H1:H1048576"/>
    </sheetView>
  </sheetViews>
  <sheetFormatPr defaultRowHeight="15" x14ac:dyDescent="0.25"/>
  <cols>
    <col min="1" max="1" width="7" customWidth="1"/>
    <col min="2" max="2" width="18.5703125" style="59" customWidth="1"/>
    <col min="3" max="3" width="10.140625" style="59" customWidth="1"/>
    <col min="4" max="4" width="13.28515625" style="59" customWidth="1"/>
    <col min="5" max="5" width="13" style="59" customWidth="1"/>
    <col min="6" max="7" width="10.5703125" style="59" customWidth="1"/>
    <col min="8" max="8" width="10.5703125" customWidth="1"/>
  </cols>
  <sheetData>
    <row r="1" spans="1:9" x14ac:dyDescent="0.25">
      <c r="F1" s="59" t="s">
        <v>11</v>
      </c>
      <c r="G1" s="59" t="s">
        <v>11</v>
      </c>
    </row>
    <row r="2" spans="1:9" ht="16.5" thickBot="1" x14ac:dyDescent="0.3">
      <c r="B2" s="60" t="s">
        <v>34</v>
      </c>
      <c r="C2" s="60" t="s">
        <v>1</v>
      </c>
      <c r="D2" s="60" t="s">
        <v>38</v>
      </c>
      <c r="E2" s="60" t="s">
        <v>37</v>
      </c>
      <c r="F2" s="36" t="s">
        <v>51</v>
      </c>
      <c r="G2" s="36" t="s">
        <v>54</v>
      </c>
      <c r="H2" s="30"/>
    </row>
    <row r="3" spans="1:9" ht="15" customHeight="1" x14ac:dyDescent="0.25">
      <c r="A3" s="50" t="s">
        <v>39</v>
      </c>
      <c r="B3" s="40" t="s">
        <v>36</v>
      </c>
      <c r="C3" s="40">
        <v>700</v>
      </c>
      <c r="D3" s="61">
        <f>((-0.0000006*(C3^2))+(0.0086*C3)-1.107)*39</f>
        <v>180.14099999999999</v>
      </c>
      <c r="E3" s="61">
        <f t="shared" ref="E3:E24" si="0">D3*0.27</f>
        <v>48.638069999999999</v>
      </c>
      <c r="F3" s="40">
        <f>((C3-250)*1.98)*18</f>
        <v>16038</v>
      </c>
      <c r="G3" s="40">
        <f>((C3-250)*1.98)*16</f>
        <v>14256</v>
      </c>
      <c r="H3" s="30"/>
      <c r="I3" s="5" t="s">
        <v>42</v>
      </c>
    </row>
    <row r="4" spans="1:9" x14ac:dyDescent="0.25">
      <c r="A4" s="51"/>
      <c r="B4" s="40" t="s">
        <v>36</v>
      </c>
      <c r="C4" s="40">
        <v>800</v>
      </c>
      <c r="D4" s="61">
        <f>((-0.0000006*(C4^2))+(0.0086*C4)-1.107)*39</f>
        <v>210.17099999999996</v>
      </c>
      <c r="E4" s="61">
        <f t="shared" si="0"/>
        <v>56.746169999999992</v>
      </c>
      <c r="F4" s="40">
        <f>((C4-250)*1.98)*18</f>
        <v>19602</v>
      </c>
      <c r="G4" s="40">
        <f>((C4-250)*1.98)*16</f>
        <v>17424</v>
      </c>
      <c r="H4" s="30"/>
      <c r="I4" s="33" t="s">
        <v>45</v>
      </c>
    </row>
    <row r="5" spans="1:9" x14ac:dyDescent="0.25">
      <c r="A5" s="51"/>
      <c r="B5" s="40" t="s">
        <v>36</v>
      </c>
      <c r="C5" s="40">
        <v>900</v>
      </c>
      <c r="D5" s="61">
        <f t="shared" ref="D5:D13" si="1">((-0.0000006*(C5^2))+(0.0086*C5)-1.107)*39</f>
        <v>239.733</v>
      </c>
      <c r="E5" s="61">
        <f t="shared" si="0"/>
        <v>64.727910000000008</v>
      </c>
      <c r="F5" s="40">
        <f t="shared" ref="F5:F68" si="2">((C5-250)*1.98)*18</f>
        <v>23166</v>
      </c>
      <c r="G5" s="40">
        <f t="shared" ref="G5:G68" si="3">((C5-250)*1.98)*16</f>
        <v>20592</v>
      </c>
      <c r="H5" s="30"/>
      <c r="I5" s="30" t="s">
        <v>44</v>
      </c>
    </row>
    <row r="6" spans="1:9" x14ac:dyDescent="0.25">
      <c r="A6" s="51"/>
      <c r="B6" s="40" t="s">
        <v>36</v>
      </c>
      <c r="C6" s="62">
        <v>1000</v>
      </c>
      <c r="D6" s="61">
        <f t="shared" si="1"/>
        <v>268.827</v>
      </c>
      <c r="E6" s="61">
        <f t="shared" si="0"/>
        <v>72.583290000000005</v>
      </c>
      <c r="F6" s="40">
        <f t="shared" si="2"/>
        <v>26730</v>
      </c>
      <c r="G6" s="40">
        <f t="shared" si="3"/>
        <v>23760</v>
      </c>
      <c r="H6" s="30"/>
    </row>
    <row r="7" spans="1:9" x14ac:dyDescent="0.25">
      <c r="A7" s="51"/>
      <c r="B7" s="40" t="s">
        <v>36</v>
      </c>
      <c r="C7" s="40">
        <v>1100</v>
      </c>
      <c r="D7" s="61">
        <f t="shared" si="1"/>
        <v>297.45300000000009</v>
      </c>
      <c r="E7" s="61">
        <f t="shared" si="0"/>
        <v>80.312310000000025</v>
      </c>
      <c r="F7" s="40">
        <f t="shared" si="2"/>
        <v>30294</v>
      </c>
      <c r="G7" s="40">
        <f t="shared" si="3"/>
        <v>26928</v>
      </c>
      <c r="H7" s="30"/>
    </row>
    <row r="8" spans="1:9" x14ac:dyDescent="0.25">
      <c r="A8" s="51"/>
      <c r="B8" s="40" t="s">
        <v>36</v>
      </c>
      <c r="C8" s="40">
        <v>1200</v>
      </c>
      <c r="D8" s="61">
        <f t="shared" si="1"/>
        <v>325.61099999999999</v>
      </c>
      <c r="E8" s="61">
        <f t="shared" si="0"/>
        <v>87.914969999999997</v>
      </c>
      <c r="F8" s="40">
        <f t="shared" si="2"/>
        <v>33858</v>
      </c>
      <c r="G8" s="40">
        <f t="shared" si="3"/>
        <v>30096</v>
      </c>
      <c r="H8" s="30"/>
      <c r="I8" s="32" t="s">
        <v>43</v>
      </c>
    </row>
    <row r="9" spans="1:9" x14ac:dyDescent="0.25">
      <c r="A9" s="51"/>
      <c r="B9" s="40" t="s">
        <v>36</v>
      </c>
      <c r="C9" s="40">
        <v>1300</v>
      </c>
      <c r="D9" s="61">
        <f t="shared" si="1"/>
        <v>353.30100000000004</v>
      </c>
      <c r="E9" s="61">
        <f t="shared" si="0"/>
        <v>95.39127000000002</v>
      </c>
      <c r="F9" s="40">
        <f t="shared" si="2"/>
        <v>37422</v>
      </c>
      <c r="G9" s="40">
        <f t="shared" si="3"/>
        <v>33264</v>
      </c>
      <c r="H9" s="30"/>
      <c r="I9" s="34" t="s">
        <v>46</v>
      </c>
    </row>
    <row r="10" spans="1:9" x14ac:dyDescent="0.25">
      <c r="A10" s="51"/>
      <c r="B10" s="40" t="s">
        <v>36</v>
      </c>
      <c r="C10" s="40">
        <v>1400</v>
      </c>
      <c r="D10" s="61">
        <f t="shared" si="1"/>
        <v>380.52299999999997</v>
      </c>
      <c r="E10" s="61">
        <f t="shared" si="0"/>
        <v>102.74121</v>
      </c>
      <c r="F10" s="40">
        <f t="shared" si="2"/>
        <v>40986</v>
      </c>
      <c r="G10" s="40">
        <f t="shared" si="3"/>
        <v>36432</v>
      </c>
      <c r="H10" s="30"/>
    </row>
    <row r="11" spans="1:9" x14ac:dyDescent="0.25">
      <c r="A11" s="51"/>
      <c r="B11" s="40" t="s">
        <v>36</v>
      </c>
      <c r="C11" s="40">
        <v>1500</v>
      </c>
      <c r="D11" s="61">
        <f t="shared" si="1"/>
        <v>407.27700000000004</v>
      </c>
      <c r="E11" s="61">
        <f t="shared" si="0"/>
        <v>109.96479000000002</v>
      </c>
      <c r="F11" s="40">
        <f t="shared" si="2"/>
        <v>44550</v>
      </c>
      <c r="G11" s="40">
        <f t="shared" si="3"/>
        <v>39600</v>
      </c>
      <c r="H11" s="30"/>
      <c r="I11" t="s">
        <v>48</v>
      </c>
    </row>
    <row r="12" spans="1:9" x14ac:dyDescent="0.25">
      <c r="A12" s="51"/>
      <c r="B12" s="40" t="s">
        <v>36</v>
      </c>
      <c r="C12" s="40">
        <v>1600</v>
      </c>
      <c r="D12" s="61">
        <f t="shared" si="1"/>
        <v>433.56300000000005</v>
      </c>
      <c r="E12" s="61">
        <f t="shared" si="0"/>
        <v>117.06201000000001</v>
      </c>
      <c r="F12" s="40">
        <f t="shared" si="2"/>
        <v>48114</v>
      </c>
      <c r="G12" s="40">
        <f t="shared" si="3"/>
        <v>42768</v>
      </c>
      <c r="H12" s="30"/>
    </row>
    <row r="13" spans="1:9" x14ac:dyDescent="0.25">
      <c r="A13" s="51"/>
      <c r="B13" s="40" t="s">
        <v>36</v>
      </c>
      <c r="C13" s="40">
        <v>1700</v>
      </c>
      <c r="D13" s="61">
        <f t="shared" si="1"/>
        <v>459.38099999999997</v>
      </c>
      <c r="E13" s="61">
        <f t="shared" si="0"/>
        <v>124.03287</v>
      </c>
      <c r="F13" s="40">
        <f t="shared" si="2"/>
        <v>51678</v>
      </c>
      <c r="G13" s="40">
        <f t="shared" si="3"/>
        <v>45936</v>
      </c>
      <c r="H13" s="30"/>
      <c r="I13" s="32" t="s">
        <v>47</v>
      </c>
    </row>
    <row r="14" spans="1:9" x14ac:dyDescent="0.25">
      <c r="A14" s="51"/>
      <c r="B14" s="40" t="s">
        <v>35</v>
      </c>
      <c r="C14" s="40">
        <v>700</v>
      </c>
      <c r="D14" s="61">
        <f>((-0.0000006*(C14^2))+(0.0086*C14)-1.107)*56.7</f>
        <v>261.89729999999997</v>
      </c>
      <c r="E14" s="61">
        <f t="shared" si="0"/>
        <v>70.712271000000001</v>
      </c>
      <c r="F14" s="40">
        <f t="shared" si="2"/>
        <v>16038</v>
      </c>
      <c r="G14" s="40">
        <f t="shared" si="3"/>
        <v>14256</v>
      </c>
      <c r="H14" s="30"/>
    </row>
    <row r="15" spans="1:9" ht="15" customHeight="1" x14ac:dyDescent="0.25">
      <c r="A15" s="51"/>
      <c r="B15" s="40" t="s">
        <v>35</v>
      </c>
      <c r="C15" s="40">
        <v>800</v>
      </c>
      <c r="D15" s="61">
        <f>((-0.0000006*(C15^2))+(0.0086*C15)-1.107)*56.7</f>
        <v>305.55629999999996</v>
      </c>
      <c r="E15" s="61">
        <f t="shared" si="0"/>
        <v>82.50020099999999</v>
      </c>
      <c r="F15" s="40">
        <f t="shared" si="2"/>
        <v>19602</v>
      </c>
      <c r="G15" s="40">
        <f t="shared" si="3"/>
        <v>17424</v>
      </c>
      <c r="H15" s="30"/>
    </row>
    <row r="16" spans="1:9" x14ac:dyDescent="0.25">
      <c r="A16" s="51"/>
      <c r="B16" s="40" t="s">
        <v>35</v>
      </c>
      <c r="C16" s="40">
        <v>900</v>
      </c>
      <c r="D16" s="61">
        <f t="shared" ref="D16:D24" si="4">((-0.0000006*(C16^2))+(0.0086*C16)-1.107)*56.7</f>
        <v>348.53490000000005</v>
      </c>
      <c r="E16" s="61">
        <f t="shared" si="0"/>
        <v>94.104423000000025</v>
      </c>
      <c r="F16" s="40">
        <f t="shared" si="2"/>
        <v>23166</v>
      </c>
      <c r="G16" s="40">
        <f t="shared" si="3"/>
        <v>20592</v>
      </c>
      <c r="H16" s="30"/>
    </row>
    <row r="17" spans="1:8" x14ac:dyDescent="0.25">
      <c r="A17" s="51"/>
      <c r="B17" s="40" t="s">
        <v>35</v>
      </c>
      <c r="C17" s="40">
        <v>1000</v>
      </c>
      <c r="D17" s="61">
        <f t="shared" si="4"/>
        <v>390.8331</v>
      </c>
      <c r="E17" s="61">
        <f t="shared" si="0"/>
        <v>105.52493700000001</v>
      </c>
      <c r="F17" s="40">
        <f t="shared" si="2"/>
        <v>26730</v>
      </c>
      <c r="G17" s="40">
        <f t="shared" si="3"/>
        <v>23760</v>
      </c>
      <c r="H17" s="30"/>
    </row>
    <row r="18" spans="1:8" x14ac:dyDescent="0.25">
      <c r="A18" s="51"/>
      <c r="B18" s="40" t="s">
        <v>35</v>
      </c>
      <c r="C18" s="40">
        <v>1100</v>
      </c>
      <c r="D18" s="61">
        <f t="shared" si="4"/>
        <v>432.4509000000001</v>
      </c>
      <c r="E18" s="61">
        <f t="shared" si="0"/>
        <v>116.76174300000004</v>
      </c>
      <c r="F18" s="40">
        <f t="shared" si="2"/>
        <v>30294</v>
      </c>
      <c r="G18" s="40">
        <f t="shared" si="3"/>
        <v>26928</v>
      </c>
      <c r="H18" s="30"/>
    </row>
    <row r="19" spans="1:8" x14ac:dyDescent="0.25">
      <c r="A19" s="51"/>
      <c r="B19" s="40" t="s">
        <v>35</v>
      </c>
      <c r="C19" s="40">
        <v>1200</v>
      </c>
      <c r="D19" s="61">
        <f t="shared" si="4"/>
        <v>473.38830000000002</v>
      </c>
      <c r="E19" s="61">
        <f t="shared" si="0"/>
        <v>127.81484100000002</v>
      </c>
      <c r="F19" s="40">
        <f t="shared" si="2"/>
        <v>33858</v>
      </c>
      <c r="G19" s="40">
        <f t="shared" si="3"/>
        <v>30096</v>
      </c>
      <c r="H19" s="30"/>
    </row>
    <row r="20" spans="1:8" x14ac:dyDescent="0.25">
      <c r="A20" s="51"/>
      <c r="B20" s="40" t="s">
        <v>35</v>
      </c>
      <c r="C20" s="40">
        <v>1300</v>
      </c>
      <c r="D20" s="61">
        <f t="shared" si="4"/>
        <v>513.64530000000013</v>
      </c>
      <c r="E20" s="61">
        <f t="shared" si="0"/>
        <v>138.68423100000004</v>
      </c>
      <c r="F20" s="40">
        <f t="shared" si="2"/>
        <v>37422</v>
      </c>
      <c r="G20" s="40">
        <f t="shared" si="3"/>
        <v>33264</v>
      </c>
      <c r="H20" s="30"/>
    </row>
    <row r="21" spans="1:8" x14ac:dyDescent="0.25">
      <c r="A21" s="51"/>
      <c r="B21" s="40" t="s">
        <v>35</v>
      </c>
      <c r="C21" s="40">
        <v>1400</v>
      </c>
      <c r="D21" s="61">
        <f t="shared" si="4"/>
        <v>553.22190000000001</v>
      </c>
      <c r="E21" s="61">
        <f t="shared" si="0"/>
        <v>149.36991300000003</v>
      </c>
      <c r="F21" s="40">
        <f t="shared" si="2"/>
        <v>40986</v>
      </c>
      <c r="G21" s="40">
        <f t="shared" si="3"/>
        <v>36432</v>
      </c>
      <c r="H21" s="30"/>
    </row>
    <row r="22" spans="1:8" x14ac:dyDescent="0.25">
      <c r="A22" s="51"/>
      <c r="B22" s="40" t="s">
        <v>35</v>
      </c>
      <c r="C22" s="40">
        <v>1500</v>
      </c>
      <c r="D22" s="61">
        <f t="shared" si="4"/>
        <v>592.11810000000014</v>
      </c>
      <c r="E22" s="61">
        <f t="shared" si="0"/>
        <v>159.87188700000004</v>
      </c>
      <c r="F22" s="40">
        <f t="shared" si="2"/>
        <v>44550</v>
      </c>
      <c r="G22" s="40">
        <f t="shared" si="3"/>
        <v>39600</v>
      </c>
      <c r="H22" s="30"/>
    </row>
    <row r="23" spans="1:8" x14ac:dyDescent="0.25">
      <c r="A23" s="51"/>
      <c r="B23" s="40" t="s">
        <v>35</v>
      </c>
      <c r="C23" s="40">
        <v>1600</v>
      </c>
      <c r="D23" s="61">
        <f t="shared" si="4"/>
        <v>630.33390000000009</v>
      </c>
      <c r="E23" s="61">
        <f t="shared" si="0"/>
        <v>170.19015300000004</v>
      </c>
      <c r="F23" s="40">
        <f t="shared" si="2"/>
        <v>48114</v>
      </c>
      <c r="G23" s="40">
        <f t="shared" si="3"/>
        <v>42768</v>
      </c>
      <c r="H23" s="30"/>
    </row>
    <row r="24" spans="1:8" ht="15.75" thickBot="1" x14ac:dyDescent="0.3">
      <c r="A24" s="51"/>
      <c r="B24" s="40" t="s">
        <v>35</v>
      </c>
      <c r="C24" s="40">
        <v>1700</v>
      </c>
      <c r="D24" s="61">
        <f t="shared" si="4"/>
        <v>667.86930000000007</v>
      </c>
      <c r="E24" s="61">
        <f t="shared" si="0"/>
        <v>180.32471100000004</v>
      </c>
      <c r="F24" s="40">
        <f t="shared" si="2"/>
        <v>51678</v>
      </c>
      <c r="G24" s="40">
        <f t="shared" si="3"/>
        <v>45936</v>
      </c>
      <c r="H24" s="30"/>
    </row>
    <row r="25" spans="1:8" x14ac:dyDescent="0.25">
      <c r="A25" s="53" t="s">
        <v>55</v>
      </c>
      <c r="B25" s="40" t="s">
        <v>36</v>
      </c>
      <c r="C25" s="40">
        <v>700</v>
      </c>
      <c r="D25" s="61">
        <f>(3.7758*LN(C25)-22.85)*39</f>
        <v>73.537196033218436</v>
      </c>
      <c r="E25" s="61">
        <f>D25*0.27</f>
        <v>19.855042928968977</v>
      </c>
      <c r="F25" s="40">
        <f t="shared" si="2"/>
        <v>16038</v>
      </c>
      <c r="G25" s="40">
        <f t="shared" si="3"/>
        <v>14256</v>
      </c>
      <c r="H25" s="30"/>
    </row>
    <row r="26" spans="1:8" x14ac:dyDescent="0.25">
      <c r="A26" s="54"/>
      <c r="B26" s="40" t="s">
        <v>36</v>
      </c>
      <c r="C26" s="40">
        <v>800</v>
      </c>
      <c r="D26" s="61">
        <f>(3.7758*LN(C26)-22.85)*39</f>
        <v>93.200521491813774</v>
      </c>
      <c r="E26" s="61">
        <f>D26*0.27</f>
        <v>25.164140802789721</v>
      </c>
      <c r="F26" s="40">
        <f t="shared" si="2"/>
        <v>19602</v>
      </c>
      <c r="G26" s="40">
        <f t="shared" si="3"/>
        <v>17424</v>
      </c>
      <c r="H26" s="30"/>
    </row>
    <row r="27" spans="1:8" x14ac:dyDescent="0.25">
      <c r="A27" s="54"/>
      <c r="B27" s="40" t="s">
        <v>36</v>
      </c>
      <c r="C27" s="40">
        <v>900</v>
      </c>
      <c r="D27" s="61">
        <f t="shared" ref="D27:D35" si="5">(3.7758*LN(C27)-22.85)*39</f>
        <v>110.54480374703734</v>
      </c>
      <c r="E27" s="61">
        <f t="shared" ref="E27:E68" si="6">D27*0.27</f>
        <v>29.847097011700082</v>
      </c>
      <c r="F27" s="40">
        <f t="shared" si="2"/>
        <v>23166</v>
      </c>
      <c r="G27" s="40">
        <f t="shared" si="3"/>
        <v>20592</v>
      </c>
      <c r="H27" s="30"/>
    </row>
    <row r="28" spans="1:8" x14ac:dyDescent="0.25">
      <c r="A28" s="54"/>
      <c r="B28" s="40" t="s">
        <v>36</v>
      </c>
      <c r="C28" s="40">
        <v>1000</v>
      </c>
      <c r="D28" s="61">
        <f t="shared" si="5"/>
        <v>126.05979291284918</v>
      </c>
      <c r="E28" s="61">
        <f t="shared" si="6"/>
        <v>34.036144086469278</v>
      </c>
      <c r="F28" s="40">
        <f t="shared" si="2"/>
        <v>26730</v>
      </c>
      <c r="G28" s="40">
        <f t="shared" si="3"/>
        <v>23760</v>
      </c>
      <c r="H28" s="30"/>
    </row>
    <row r="29" spans="1:8" x14ac:dyDescent="0.25">
      <c r="A29" s="54"/>
      <c r="B29" s="40" t="s">
        <v>36</v>
      </c>
      <c r="C29" s="40">
        <v>1100</v>
      </c>
      <c r="D29" s="61">
        <f t="shared" si="5"/>
        <v>140.09480781215083</v>
      </c>
      <c r="E29" s="61">
        <f t="shared" si="6"/>
        <v>37.825598109280726</v>
      </c>
      <c r="F29" s="40">
        <f t="shared" si="2"/>
        <v>30294</v>
      </c>
      <c r="G29" s="40">
        <f t="shared" si="3"/>
        <v>26928</v>
      </c>
      <c r="H29" s="30"/>
    </row>
    <row r="30" spans="1:8" x14ac:dyDescent="0.25">
      <c r="A30" s="54"/>
      <c r="B30" s="40" t="s">
        <v>36</v>
      </c>
      <c r="C30" s="40">
        <v>1200</v>
      </c>
      <c r="D30" s="61">
        <f t="shared" si="5"/>
        <v>152.90777254441124</v>
      </c>
      <c r="E30" s="61">
        <f t="shared" si="6"/>
        <v>41.28509858699104</v>
      </c>
      <c r="F30" s="40">
        <f t="shared" si="2"/>
        <v>33858</v>
      </c>
      <c r="G30" s="40">
        <f t="shared" si="3"/>
        <v>30096</v>
      </c>
      <c r="H30" s="30"/>
    </row>
    <row r="31" spans="1:8" x14ac:dyDescent="0.25">
      <c r="A31" s="54"/>
      <c r="B31" s="40" t="s">
        <v>36</v>
      </c>
      <c r="C31" s="40">
        <v>1300</v>
      </c>
      <c r="D31" s="61">
        <f t="shared" si="5"/>
        <v>164.69455751412696</v>
      </c>
      <c r="E31" s="61">
        <f t="shared" si="6"/>
        <v>44.467530528814279</v>
      </c>
      <c r="F31" s="40">
        <f t="shared" si="2"/>
        <v>37422</v>
      </c>
      <c r="G31" s="40">
        <f t="shared" si="3"/>
        <v>33264</v>
      </c>
      <c r="H31" s="30"/>
    </row>
    <row r="32" spans="1:8" x14ac:dyDescent="0.25">
      <c r="A32" s="54"/>
      <c r="B32" s="40" t="s">
        <v>36</v>
      </c>
      <c r="C32" s="40">
        <v>1400</v>
      </c>
      <c r="D32" s="61">
        <f t="shared" si="5"/>
        <v>175.60741588318993</v>
      </c>
      <c r="E32" s="61">
        <f t="shared" si="6"/>
        <v>47.414002288461283</v>
      </c>
      <c r="F32" s="40">
        <f t="shared" si="2"/>
        <v>40986</v>
      </c>
      <c r="G32" s="40">
        <f t="shared" si="3"/>
        <v>36432</v>
      </c>
      <c r="H32" s="30"/>
    </row>
    <row r="33" spans="1:8" x14ac:dyDescent="0.25">
      <c r="A33" s="54"/>
      <c r="B33" s="40" t="s">
        <v>36</v>
      </c>
      <c r="C33" s="40">
        <v>1500</v>
      </c>
      <c r="D33" s="61">
        <f t="shared" si="5"/>
        <v>185.76704396544679</v>
      </c>
      <c r="E33" s="61">
        <f t="shared" si="6"/>
        <v>50.157101870670637</v>
      </c>
      <c r="F33" s="40">
        <f t="shared" si="2"/>
        <v>44550</v>
      </c>
      <c r="G33" s="40">
        <f t="shared" si="3"/>
        <v>39600</v>
      </c>
      <c r="H33" s="30"/>
    </row>
    <row r="34" spans="1:8" x14ac:dyDescent="0.25">
      <c r="A34" s="54"/>
      <c r="B34" s="40" t="s">
        <v>36</v>
      </c>
      <c r="C34" s="40">
        <v>1600</v>
      </c>
      <c r="D34" s="61">
        <f t="shared" si="5"/>
        <v>195.27074134178514</v>
      </c>
      <c r="E34" s="61">
        <f t="shared" si="6"/>
        <v>52.723100162281995</v>
      </c>
      <c r="F34" s="40">
        <f t="shared" si="2"/>
        <v>48114</v>
      </c>
      <c r="G34" s="40">
        <f t="shared" si="3"/>
        <v>42768</v>
      </c>
      <c r="H34" s="30"/>
    </row>
    <row r="35" spans="1:8" x14ac:dyDescent="0.25">
      <c r="A35" s="54"/>
      <c r="B35" s="40" t="s">
        <v>36</v>
      </c>
      <c r="C35" s="40">
        <v>1700</v>
      </c>
      <c r="D35" s="61">
        <f t="shared" si="5"/>
        <v>204.19809277691044</v>
      </c>
      <c r="E35" s="61">
        <f t="shared" si="6"/>
        <v>55.133485049765824</v>
      </c>
      <c r="F35" s="40">
        <f t="shared" si="2"/>
        <v>51678</v>
      </c>
      <c r="G35" s="40">
        <f t="shared" si="3"/>
        <v>45936</v>
      </c>
      <c r="H35" s="30"/>
    </row>
    <row r="36" spans="1:8" x14ac:dyDescent="0.25">
      <c r="A36" s="54"/>
      <c r="B36" s="40" t="s">
        <v>35</v>
      </c>
      <c r="C36" s="40">
        <v>700</v>
      </c>
      <c r="D36" s="61">
        <f>(3.7758*LN(C36)-22.85)*56.7</f>
        <v>106.91176961752527</v>
      </c>
      <c r="E36" s="61">
        <f t="shared" si="6"/>
        <v>28.866177796731822</v>
      </c>
      <c r="F36" s="40">
        <f t="shared" si="2"/>
        <v>16038</v>
      </c>
      <c r="G36" s="40">
        <f t="shared" si="3"/>
        <v>14256</v>
      </c>
      <c r="H36" s="30"/>
    </row>
    <row r="37" spans="1:8" x14ac:dyDescent="0.25">
      <c r="A37" s="54"/>
      <c r="B37" s="40" t="s">
        <v>35</v>
      </c>
      <c r="C37" s="40">
        <v>800</v>
      </c>
      <c r="D37" s="61">
        <f>(3.7758*LN(C37)-22.85)*56.7</f>
        <v>135.49921970732927</v>
      </c>
      <c r="E37" s="61">
        <f t="shared" si="6"/>
        <v>36.584789320978906</v>
      </c>
      <c r="F37" s="40">
        <f t="shared" si="2"/>
        <v>19602</v>
      </c>
      <c r="G37" s="40">
        <f t="shared" si="3"/>
        <v>17424</v>
      </c>
      <c r="H37" s="30"/>
    </row>
    <row r="38" spans="1:8" x14ac:dyDescent="0.25">
      <c r="A38" s="54"/>
      <c r="B38" s="40" t="s">
        <v>35</v>
      </c>
      <c r="C38" s="40">
        <v>900</v>
      </c>
      <c r="D38" s="61">
        <f t="shared" ref="D38:D46" si="7">(3.7758*LN(C38)-22.85)*56.7</f>
        <v>160.71513775530815</v>
      </c>
      <c r="E38" s="61">
        <f t="shared" si="6"/>
        <v>43.393087193933205</v>
      </c>
      <c r="F38" s="40">
        <f t="shared" si="2"/>
        <v>23166</v>
      </c>
      <c r="G38" s="40">
        <f t="shared" si="3"/>
        <v>20592</v>
      </c>
      <c r="H38" s="30"/>
    </row>
    <row r="39" spans="1:8" x14ac:dyDescent="0.25">
      <c r="A39" s="54"/>
      <c r="B39" s="40" t="s">
        <v>35</v>
      </c>
      <c r="C39" s="40">
        <v>1000</v>
      </c>
      <c r="D39" s="61">
        <f t="shared" si="7"/>
        <v>183.27154508098843</v>
      </c>
      <c r="E39" s="61">
        <f t="shared" si="6"/>
        <v>49.483317171866879</v>
      </c>
      <c r="F39" s="40">
        <f t="shared" si="2"/>
        <v>26730</v>
      </c>
      <c r="G39" s="40">
        <f t="shared" si="3"/>
        <v>23760</v>
      </c>
    </row>
    <row r="40" spans="1:8" x14ac:dyDescent="0.25">
      <c r="A40" s="54"/>
      <c r="B40" s="40" t="s">
        <v>35</v>
      </c>
      <c r="C40" s="40">
        <v>1100</v>
      </c>
      <c r="D40" s="61">
        <f t="shared" si="7"/>
        <v>203.67629751151162</v>
      </c>
      <c r="E40" s="61">
        <f t="shared" si="6"/>
        <v>54.992600328108139</v>
      </c>
      <c r="F40" s="40">
        <f t="shared" si="2"/>
        <v>30294</v>
      </c>
      <c r="G40" s="40">
        <f t="shared" si="3"/>
        <v>26928</v>
      </c>
    </row>
    <row r="41" spans="1:8" x14ac:dyDescent="0.25">
      <c r="A41" s="54"/>
      <c r="B41" s="40" t="s">
        <v>35</v>
      </c>
      <c r="C41" s="40">
        <v>1200</v>
      </c>
      <c r="D41" s="61">
        <f t="shared" si="7"/>
        <v>222.3043770068748</v>
      </c>
      <c r="E41" s="61">
        <f t="shared" si="6"/>
        <v>60.022181791856198</v>
      </c>
      <c r="F41" s="40">
        <f t="shared" si="2"/>
        <v>33858</v>
      </c>
      <c r="G41" s="40">
        <f t="shared" si="3"/>
        <v>30096</v>
      </c>
    </row>
    <row r="42" spans="1:8" x14ac:dyDescent="0.25">
      <c r="A42" s="54"/>
      <c r="B42" s="40" t="s">
        <v>35</v>
      </c>
      <c r="C42" s="40">
        <v>1300</v>
      </c>
      <c r="D42" s="61">
        <f t="shared" si="7"/>
        <v>239.44054900130766</v>
      </c>
      <c r="E42" s="61">
        <f t="shared" si="6"/>
        <v>64.648948230353071</v>
      </c>
      <c r="F42" s="40">
        <f t="shared" si="2"/>
        <v>37422</v>
      </c>
      <c r="G42" s="40">
        <f t="shared" si="3"/>
        <v>33264</v>
      </c>
    </row>
    <row r="43" spans="1:8" x14ac:dyDescent="0.25">
      <c r="A43" s="54"/>
      <c r="B43" s="40" t="s">
        <v>35</v>
      </c>
      <c r="C43" s="40">
        <v>1400</v>
      </c>
      <c r="D43" s="61">
        <f t="shared" si="7"/>
        <v>255.3061661686377</v>
      </c>
      <c r="E43" s="61">
        <f t="shared" si="6"/>
        <v>68.932664865532189</v>
      </c>
      <c r="F43" s="40">
        <f t="shared" si="2"/>
        <v>40986</v>
      </c>
      <c r="G43" s="40">
        <f t="shared" si="3"/>
        <v>36432</v>
      </c>
    </row>
    <row r="44" spans="1:8" x14ac:dyDescent="0.25">
      <c r="A44" s="54"/>
      <c r="B44" s="40" t="s">
        <v>35</v>
      </c>
      <c r="C44" s="40">
        <v>1500</v>
      </c>
      <c r="D44" s="61">
        <f t="shared" si="7"/>
        <v>270.07670238053419</v>
      </c>
      <c r="E44" s="61">
        <f t="shared" si="6"/>
        <v>72.920709642744228</v>
      </c>
      <c r="F44" s="40">
        <f t="shared" si="2"/>
        <v>44550</v>
      </c>
      <c r="G44" s="40">
        <f t="shared" si="3"/>
        <v>39600</v>
      </c>
    </row>
    <row r="45" spans="1:8" x14ac:dyDescent="0.25">
      <c r="A45" s="54"/>
      <c r="B45" s="40" t="s">
        <v>35</v>
      </c>
      <c r="C45" s="40">
        <v>1600</v>
      </c>
      <c r="D45" s="61">
        <f t="shared" si="7"/>
        <v>283.89361625844151</v>
      </c>
      <c r="E45" s="61">
        <f t="shared" si="6"/>
        <v>76.651276389779213</v>
      </c>
      <c r="F45" s="40">
        <f t="shared" si="2"/>
        <v>48114</v>
      </c>
      <c r="G45" s="40">
        <f t="shared" si="3"/>
        <v>42768</v>
      </c>
    </row>
    <row r="46" spans="1:8" ht="15.75" thickBot="1" x14ac:dyDescent="0.3">
      <c r="A46" s="55"/>
      <c r="B46" s="40" t="s">
        <v>35</v>
      </c>
      <c r="C46" s="40">
        <v>1700</v>
      </c>
      <c r="D46" s="61">
        <f t="shared" si="7"/>
        <v>296.87261180643134</v>
      </c>
      <c r="E46" s="61">
        <f t="shared" si="6"/>
        <v>80.155605187736469</v>
      </c>
      <c r="F46" s="40">
        <f t="shared" si="2"/>
        <v>51678</v>
      </c>
      <c r="G46" s="40">
        <f t="shared" si="3"/>
        <v>45936</v>
      </c>
    </row>
    <row r="47" spans="1:8" ht="15" customHeight="1" x14ac:dyDescent="0.25">
      <c r="A47" s="63" t="s">
        <v>41</v>
      </c>
      <c r="B47" s="40" t="s">
        <v>36</v>
      </c>
      <c r="C47" s="40">
        <v>700</v>
      </c>
      <c r="D47" s="61">
        <f>AVERAGE(D3,D25)</f>
        <v>126.83909801660921</v>
      </c>
      <c r="E47" s="61">
        <f t="shared" si="6"/>
        <v>34.246556464484492</v>
      </c>
      <c r="F47" s="40">
        <f t="shared" si="2"/>
        <v>16038</v>
      </c>
      <c r="G47" s="40">
        <f t="shared" si="3"/>
        <v>14256</v>
      </c>
    </row>
    <row r="48" spans="1:8" x14ac:dyDescent="0.25">
      <c r="A48" s="64"/>
      <c r="B48" s="40" t="s">
        <v>36</v>
      </c>
      <c r="C48" s="40">
        <v>800</v>
      </c>
      <c r="D48" s="61">
        <f t="shared" ref="D48:D52" si="8">AVERAGE(D4,D26)</f>
        <v>151.68576074590686</v>
      </c>
      <c r="E48" s="61">
        <f t="shared" si="6"/>
        <v>40.955155401394855</v>
      </c>
      <c r="F48" s="40">
        <f t="shared" si="2"/>
        <v>19602</v>
      </c>
      <c r="G48" s="40">
        <f t="shared" si="3"/>
        <v>17424</v>
      </c>
    </row>
    <row r="49" spans="1:7" x14ac:dyDescent="0.25">
      <c r="A49" s="64"/>
      <c r="B49" s="40" t="s">
        <v>36</v>
      </c>
      <c r="C49" s="40">
        <v>900</v>
      </c>
      <c r="D49" s="61">
        <f t="shared" si="8"/>
        <v>175.13890187351868</v>
      </c>
      <c r="E49" s="61">
        <f t="shared" si="6"/>
        <v>47.287503505850047</v>
      </c>
      <c r="F49" s="40">
        <f t="shared" si="2"/>
        <v>23166</v>
      </c>
      <c r="G49" s="40">
        <f t="shared" si="3"/>
        <v>20592</v>
      </c>
    </row>
    <row r="50" spans="1:7" x14ac:dyDescent="0.25">
      <c r="A50" s="64"/>
      <c r="B50" s="40" t="s">
        <v>36</v>
      </c>
      <c r="C50" s="40">
        <v>1000</v>
      </c>
      <c r="D50" s="61">
        <f t="shared" si="8"/>
        <v>197.44339645642458</v>
      </c>
      <c r="E50" s="61">
        <f t="shared" si="6"/>
        <v>53.309717043234642</v>
      </c>
      <c r="F50" s="40">
        <f t="shared" si="2"/>
        <v>26730</v>
      </c>
      <c r="G50" s="40">
        <f t="shared" si="3"/>
        <v>23760</v>
      </c>
    </row>
    <row r="51" spans="1:7" x14ac:dyDescent="0.25">
      <c r="A51" s="64"/>
      <c r="B51" s="40" t="s">
        <v>36</v>
      </c>
      <c r="C51" s="40">
        <v>1100</v>
      </c>
      <c r="D51" s="61">
        <f t="shared" si="8"/>
        <v>218.77390390607547</v>
      </c>
      <c r="E51" s="61">
        <f t="shared" si="6"/>
        <v>59.068954054640379</v>
      </c>
      <c r="F51" s="40">
        <f t="shared" si="2"/>
        <v>30294</v>
      </c>
      <c r="G51" s="40">
        <f t="shared" si="3"/>
        <v>26928</v>
      </c>
    </row>
    <row r="52" spans="1:7" x14ac:dyDescent="0.25">
      <c r="A52" s="64"/>
      <c r="B52" s="40" t="s">
        <v>36</v>
      </c>
      <c r="C52" s="40">
        <v>1200</v>
      </c>
      <c r="D52" s="61">
        <f t="shared" si="8"/>
        <v>239.25938627220563</v>
      </c>
      <c r="E52" s="61">
        <f t="shared" si="6"/>
        <v>64.600034293495526</v>
      </c>
      <c r="F52" s="40">
        <f t="shared" si="2"/>
        <v>33858</v>
      </c>
      <c r="G52" s="40">
        <f t="shared" si="3"/>
        <v>30096</v>
      </c>
    </row>
    <row r="53" spans="1:7" x14ac:dyDescent="0.25">
      <c r="A53" s="64"/>
      <c r="B53" s="40" t="s">
        <v>36</v>
      </c>
      <c r="C53" s="40">
        <v>1300</v>
      </c>
      <c r="D53" s="61">
        <f>AVERAGE(D9,D31)</f>
        <v>258.99777875706349</v>
      </c>
      <c r="E53" s="61">
        <f t="shared" si="6"/>
        <v>69.92940026440715</v>
      </c>
      <c r="F53" s="40">
        <f t="shared" si="2"/>
        <v>37422</v>
      </c>
      <c r="G53" s="40">
        <f t="shared" si="3"/>
        <v>33264</v>
      </c>
    </row>
    <row r="54" spans="1:7" ht="15" customHeight="1" x14ac:dyDescent="0.25">
      <c r="A54" s="64"/>
      <c r="B54" s="40" t="s">
        <v>36</v>
      </c>
      <c r="C54" s="40">
        <v>1400</v>
      </c>
      <c r="D54" s="61">
        <f>AVERAGE(D10,D32)</f>
        <v>278.06520794159496</v>
      </c>
      <c r="E54" s="61">
        <f t="shared" si="6"/>
        <v>75.077606144230643</v>
      </c>
      <c r="F54" s="40">
        <f t="shared" si="2"/>
        <v>40986</v>
      </c>
      <c r="G54" s="40">
        <f t="shared" si="3"/>
        <v>36432</v>
      </c>
    </row>
    <row r="55" spans="1:7" x14ac:dyDescent="0.25">
      <c r="A55" s="64"/>
      <c r="B55" s="40" t="s">
        <v>36</v>
      </c>
      <c r="C55" s="40">
        <v>1500</v>
      </c>
      <c r="D55" s="61">
        <f>AVERAGE(D11,D33)</f>
        <v>296.5220219827234</v>
      </c>
      <c r="E55" s="61">
        <f t="shared" si="6"/>
        <v>80.060945935335326</v>
      </c>
      <c r="F55" s="40">
        <f t="shared" si="2"/>
        <v>44550</v>
      </c>
      <c r="G55" s="40">
        <f t="shared" si="3"/>
        <v>39600</v>
      </c>
    </row>
    <row r="56" spans="1:7" x14ac:dyDescent="0.25">
      <c r="A56" s="64"/>
      <c r="B56" s="40" t="s">
        <v>36</v>
      </c>
      <c r="C56" s="40">
        <v>1600</v>
      </c>
      <c r="D56" s="61">
        <f>AVERAGE(D12,D34)</f>
        <v>314.41687067089259</v>
      </c>
      <c r="E56" s="61">
        <f t="shared" si="6"/>
        <v>84.892555081141012</v>
      </c>
      <c r="F56" s="40">
        <f t="shared" si="2"/>
        <v>48114</v>
      </c>
      <c r="G56" s="40">
        <f t="shared" si="3"/>
        <v>42768</v>
      </c>
    </row>
    <row r="57" spans="1:7" x14ac:dyDescent="0.25">
      <c r="A57" s="64"/>
      <c r="B57" s="40" t="s">
        <v>36</v>
      </c>
      <c r="C57" s="40">
        <v>1700</v>
      </c>
      <c r="D57" s="61">
        <f>AVERAGE(D13,D35)</f>
        <v>331.78954638845522</v>
      </c>
      <c r="E57" s="61">
        <f t="shared" si="6"/>
        <v>89.583177524882913</v>
      </c>
      <c r="F57" s="40">
        <f t="shared" si="2"/>
        <v>51678</v>
      </c>
      <c r="G57" s="40">
        <f t="shared" si="3"/>
        <v>45936</v>
      </c>
    </row>
    <row r="58" spans="1:7" x14ac:dyDescent="0.25">
      <c r="A58" s="64"/>
      <c r="B58" s="40" t="s">
        <v>35</v>
      </c>
      <c r="C58" s="40">
        <v>700</v>
      </c>
      <c r="D58" s="61">
        <f>AVERAGE(D14,D36)</f>
        <v>184.40453480876261</v>
      </c>
      <c r="E58" s="61">
        <f t="shared" si="6"/>
        <v>49.78922439836591</v>
      </c>
      <c r="F58" s="40">
        <f t="shared" si="2"/>
        <v>16038</v>
      </c>
      <c r="G58" s="40">
        <f t="shared" si="3"/>
        <v>14256</v>
      </c>
    </row>
    <row r="59" spans="1:7" x14ac:dyDescent="0.25">
      <c r="A59" s="64"/>
      <c r="B59" s="40" t="s">
        <v>35</v>
      </c>
      <c r="C59" s="40">
        <v>800</v>
      </c>
      <c r="D59" s="61">
        <f>AVERAGE(D15,D37)</f>
        <v>220.52775985366463</v>
      </c>
      <c r="E59" s="61">
        <f t="shared" si="6"/>
        <v>59.542495160489452</v>
      </c>
      <c r="F59" s="40">
        <f t="shared" si="2"/>
        <v>19602</v>
      </c>
      <c r="G59" s="40">
        <f t="shared" si="3"/>
        <v>17424</v>
      </c>
    </row>
    <row r="60" spans="1:7" x14ac:dyDescent="0.25">
      <c r="A60" s="64"/>
      <c r="B60" s="40" t="s">
        <v>35</v>
      </c>
      <c r="C60" s="40">
        <v>900</v>
      </c>
      <c r="D60" s="61">
        <f>AVERAGE(D16,D38)</f>
        <v>254.6250188776541</v>
      </c>
      <c r="E60" s="61">
        <f t="shared" si="6"/>
        <v>68.748755096966605</v>
      </c>
      <c r="F60" s="40">
        <f t="shared" si="2"/>
        <v>23166</v>
      </c>
      <c r="G60" s="40">
        <f t="shared" si="3"/>
        <v>20592</v>
      </c>
    </row>
    <row r="61" spans="1:7" x14ac:dyDescent="0.25">
      <c r="A61" s="64"/>
      <c r="B61" s="40" t="s">
        <v>35</v>
      </c>
      <c r="C61" s="40">
        <v>1000</v>
      </c>
      <c r="D61" s="61">
        <f>AVERAGE(D17,D39)</f>
        <v>287.05232254049423</v>
      </c>
      <c r="E61" s="61">
        <f t="shared" si="6"/>
        <v>77.504127085933447</v>
      </c>
      <c r="F61" s="40">
        <f t="shared" si="2"/>
        <v>26730</v>
      </c>
      <c r="G61" s="40">
        <f t="shared" si="3"/>
        <v>23760</v>
      </c>
    </row>
    <row r="62" spans="1:7" x14ac:dyDescent="0.25">
      <c r="A62" s="64"/>
      <c r="B62" s="40" t="s">
        <v>35</v>
      </c>
      <c r="C62" s="40">
        <v>1100</v>
      </c>
      <c r="D62" s="61">
        <f>AVERAGE(D18,D40)</f>
        <v>318.06359875575583</v>
      </c>
      <c r="E62" s="61">
        <f t="shared" si="6"/>
        <v>85.877171664054075</v>
      </c>
      <c r="F62" s="40">
        <f t="shared" si="2"/>
        <v>30294</v>
      </c>
      <c r="G62" s="40">
        <f t="shared" si="3"/>
        <v>26928</v>
      </c>
    </row>
    <row r="63" spans="1:7" x14ac:dyDescent="0.25">
      <c r="A63" s="64"/>
      <c r="B63" s="40" t="s">
        <v>35</v>
      </c>
      <c r="C63" s="40">
        <v>1200</v>
      </c>
      <c r="D63" s="61">
        <f>AVERAGE(D19,D41)</f>
        <v>347.84633850343744</v>
      </c>
      <c r="E63" s="61">
        <f t="shared" si="6"/>
        <v>93.918511395928121</v>
      </c>
      <c r="F63" s="40">
        <f t="shared" si="2"/>
        <v>33858</v>
      </c>
      <c r="G63" s="40">
        <f t="shared" si="3"/>
        <v>30096</v>
      </c>
    </row>
    <row r="64" spans="1:7" x14ac:dyDescent="0.25">
      <c r="A64" s="64"/>
      <c r="B64" s="40" t="s">
        <v>35</v>
      </c>
      <c r="C64" s="40">
        <v>1300</v>
      </c>
      <c r="D64" s="61">
        <f>AVERAGE(D20,D42)</f>
        <v>376.5429245006539</v>
      </c>
      <c r="E64" s="61">
        <f t="shared" si="6"/>
        <v>101.66658961517656</v>
      </c>
      <c r="F64" s="40">
        <f t="shared" si="2"/>
        <v>37422</v>
      </c>
      <c r="G64" s="40">
        <f t="shared" si="3"/>
        <v>33264</v>
      </c>
    </row>
    <row r="65" spans="1:7" x14ac:dyDescent="0.25">
      <c r="A65" s="64"/>
      <c r="B65" s="40" t="s">
        <v>35</v>
      </c>
      <c r="C65" s="40">
        <v>1400</v>
      </c>
      <c r="D65" s="61">
        <f>AVERAGE(D21,D43)</f>
        <v>404.26403308431884</v>
      </c>
      <c r="E65" s="61">
        <f t="shared" si="6"/>
        <v>109.15128893276609</v>
      </c>
      <c r="F65" s="40">
        <f t="shared" si="2"/>
        <v>40986</v>
      </c>
      <c r="G65" s="40">
        <f t="shared" si="3"/>
        <v>36432</v>
      </c>
    </row>
    <row r="66" spans="1:7" x14ac:dyDescent="0.25">
      <c r="A66" s="64"/>
      <c r="B66" s="40" t="s">
        <v>35</v>
      </c>
      <c r="C66" s="40">
        <v>1500</v>
      </c>
      <c r="D66" s="61">
        <f>AVERAGE(D22,D44)</f>
        <v>431.09740119026719</v>
      </c>
      <c r="E66" s="61">
        <f t="shared" si="6"/>
        <v>116.39629832137214</v>
      </c>
      <c r="F66" s="40">
        <f t="shared" si="2"/>
        <v>44550</v>
      </c>
      <c r="G66" s="40">
        <f t="shared" si="3"/>
        <v>39600</v>
      </c>
    </row>
    <row r="67" spans="1:7" x14ac:dyDescent="0.25">
      <c r="A67" s="64"/>
      <c r="B67" s="40" t="s">
        <v>35</v>
      </c>
      <c r="C67" s="40">
        <v>1600</v>
      </c>
      <c r="D67" s="61">
        <f>AVERAGE(D23,D45)</f>
        <v>457.1137581292208</v>
      </c>
      <c r="E67" s="61">
        <f t="shared" si="6"/>
        <v>123.42071469488963</v>
      </c>
      <c r="F67" s="40">
        <f t="shared" si="2"/>
        <v>48114</v>
      </c>
      <c r="G67" s="40">
        <f t="shared" si="3"/>
        <v>42768</v>
      </c>
    </row>
    <row r="68" spans="1:7" x14ac:dyDescent="0.25">
      <c r="A68" s="64"/>
      <c r="B68" s="40" t="s">
        <v>35</v>
      </c>
      <c r="C68" s="40">
        <v>1700</v>
      </c>
      <c r="D68" s="61">
        <f>AVERAGE(D24,D46)</f>
        <v>482.3709559032157</v>
      </c>
      <c r="E68" s="61">
        <f t="shared" si="6"/>
        <v>130.24015809386825</v>
      </c>
      <c r="F68" s="40">
        <f t="shared" si="2"/>
        <v>51678</v>
      </c>
      <c r="G68" s="40">
        <f t="shared" si="3"/>
        <v>45936</v>
      </c>
    </row>
  </sheetData>
  <mergeCells count="3">
    <mergeCell ref="A3:A24"/>
    <mergeCell ref="A25:A46"/>
    <mergeCell ref="A47:A6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="90" zoomScaleNormal="90" workbookViewId="0">
      <selection activeCell="A2" sqref="A2:E68"/>
    </sheetView>
  </sheetViews>
  <sheetFormatPr defaultRowHeight="15" x14ac:dyDescent="0.25"/>
  <cols>
    <col min="1" max="1" width="7" customWidth="1"/>
    <col min="2" max="2" width="18.5703125" style="59" customWidth="1"/>
    <col min="3" max="3" width="10.140625" style="59" customWidth="1"/>
    <col min="4" max="4" width="13.28515625" style="59" customWidth="1"/>
    <col min="5" max="5" width="13" style="59" customWidth="1"/>
    <col min="6" max="7" width="10.5703125" customWidth="1"/>
  </cols>
  <sheetData>
    <row r="1" spans="1:8" x14ac:dyDescent="0.25">
      <c r="F1" t="s">
        <v>52</v>
      </c>
    </row>
    <row r="2" spans="1:8" ht="16.5" thickBot="1" x14ac:dyDescent="0.3">
      <c r="B2" s="60" t="s">
        <v>34</v>
      </c>
      <c r="C2" s="60" t="s">
        <v>1</v>
      </c>
      <c r="D2" s="60" t="s">
        <v>38</v>
      </c>
      <c r="E2" s="60" t="s">
        <v>37</v>
      </c>
      <c r="F2" s="36" t="s">
        <v>53</v>
      </c>
      <c r="G2" s="30"/>
    </row>
    <row r="3" spans="1:8" ht="15" customHeight="1" x14ac:dyDescent="0.25">
      <c r="A3" s="50" t="s">
        <v>39</v>
      </c>
      <c r="B3" s="40" t="s">
        <v>36</v>
      </c>
      <c r="C3" s="40">
        <v>700</v>
      </c>
      <c r="D3" s="61">
        <f>((-0.0000006*(C3^2))+(0.0086*C3)-1.107)*39</f>
        <v>180.14099999999999</v>
      </c>
      <c r="E3" s="61">
        <f t="shared" ref="E3:E24" si="0">D3*0.27</f>
        <v>48.638069999999999</v>
      </c>
      <c r="F3" s="30">
        <f>((C3-220)*1.98)*14</f>
        <v>13305.6</v>
      </c>
      <c r="G3" s="30"/>
      <c r="H3" s="5" t="s">
        <v>42</v>
      </c>
    </row>
    <row r="4" spans="1:8" x14ac:dyDescent="0.25">
      <c r="A4" s="51"/>
      <c r="B4" s="40" t="s">
        <v>36</v>
      </c>
      <c r="C4" s="40">
        <v>800</v>
      </c>
      <c r="D4" s="61">
        <f>((-0.0000006*(C4^2))+(0.0086*C4)-1.107)*39</f>
        <v>210.17099999999996</v>
      </c>
      <c r="E4" s="61">
        <f t="shared" ref="E4" si="1">D4*0.27</f>
        <v>56.746169999999992</v>
      </c>
      <c r="F4" s="30">
        <f>((C4-220)*1.98)*14</f>
        <v>16077.600000000002</v>
      </c>
      <c r="G4" s="30"/>
      <c r="H4" s="33" t="s">
        <v>45</v>
      </c>
    </row>
    <row r="5" spans="1:8" x14ac:dyDescent="0.25">
      <c r="A5" s="51"/>
      <c r="B5" s="40" t="s">
        <v>36</v>
      </c>
      <c r="C5" s="40">
        <v>900</v>
      </c>
      <c r="D5" s="61">
        <f t="shared" ref="D5:D13" si="2">((-0.0000006*(C5^2))+(0.0086*C5)-1.107)*39</f>
        <v>239.733</v>
      </c>
      <c r="E5" s="61">
        <f t="shared" si="0"/>
        <v>64.727910000000008</v>
      </c>
      <c r="F5" s="30">
        <f t="shared" ref="F5:F68" si="3">((C5-220)*1.98)*14</f>
        <v>18849.600000000002</v>
      </c>
      <c r="G5" s="30"/>
      <c r="H5" s="30" t="s">
        <v>44</v>
      </c>
    </row>
    <row r="6" spans="1:8" x14ac:dyDescent="0.25">
      <c r="A6" s="51"/>
      <c r="B6" s="40" t="s">
        <v>36</v>
      </c>
      <c r="C6" s="62">
        <v>1000</v>
      </c>
      <c r="D6" s="61">
        <f t="shared" ref="D6" si="4">((-0.0000006*(C6^2))+(0.0086*C6)-1.107)*39</f>
        <v>268.827</v>
      </c>
      <c r="E6" s="61">
        <f t="shared" ref="E6" si="5">D6*0.27</f>
        <v>72.583290000000005</v>
      </c>
      <c r="F6" s="30">
        <f t="shared" ref="F6" si="6">((C6-220)*1.98)*14</f>
        <v>21621.600000000002</v>
      </c>
      <c r="G6" s="30"/>
    </row>
    <row r="7" spans="1:8" x14ac:dyDescent="0.25">
      <c r="A7" s="51"/>
      <c r="B7" s="40" t="s">
        <v>36</v>
      </c>
      <c r="C7" s="40">
        <v>1100</v>
      </c>
      <c r="D7" s="61">
        <f t="shared" si="2"/>
        <v>297.45300000000009</v>
      </c>
      <c r="E7" s="61">
        <f t="shared" si="0"/>
        <v>80.312310000000025</v>
      </c>
      <c r="F7" s="30">
        <f t="shared" si="3"/>
        <v>24393.600000000002</v>
      </c>
      <c r="G7" s="30"/>
    </row>
    <row r="8" spans="1:8" x14ac:dyDescent="0.25">
      <c r="A8" s="51"/>
      <c r="B8" s="40" t="s">
        <v>36</v>
      </c>
      <c r="C8" s="40">
        <v>1200</v>
      </c>
      <c r="D8" s="61">
        <f t="shared" si="2"/>
        <v>325.61099999999999</v>
      </c>
      <c r="E8" s="61">
        <f t="shared" si="0"/>
        <v>87.914969999999997</v>
      </c>
      <c r="F8" s="30">
        <f t="shared" si="3"/>
        <v>27165.600000000002</v>
      </c>
      <c r="G8" s="30"/>
      <c r="H8" s="32" t="s">
        <v>43</v>
      </c>
    </row>
    <row r="9" spans="1:8" x14ac:dyDescent="0.25">
      <c r="A9" s="51"/>
      <c r="B9" s="40" t="s">
        <v>36</v>
      </c>
      <c r="C9" s="40">
        <v>1300</v>
      </c>
      <c r="D9" s="61">
        <f t="shared" si="2"/>
        <v>353.30100000000004</v>
      </c>
      <c r="E9" s="61">
        <f t="shared" si="0"/>
        <v>95.39127000000002</v>
      </c>
      <c r="F9" s="30">
        <f t="shared" si="3"/>
        <v>29937.600000000002</v>
      </c>
      <c r="G9" s="30"/>
      <c r="H9" s="34" t="s">
        <v>46</v>
      </c>
    </row>
    <row r="10" spans="1:8" x14ac:dyDescent="0.25">
      <c r="A10" s="51"/>
      <c r="B10" s="40" t="s">
        <v>36</v>
      </c>
      <c r="C10" s="40">
        <v>1400</v>
      </c>
      <c r="D10" s="61">
        <f t="shared" si="2"/>
        <v>380.52299999999997</v>
      </c>
      <c r="E10" s="61">
        <f t="shared" si="0"/>
        <v>102.74121</v>
      </c>
      <c r="F10" s="30">
        <f t="shared" si="3"/>
        <v>32709.600000000002</v>
      </c>
      <c r="G10" s="30"/>
    </row>
    <row r="11" spans="1:8" x14ac:dyDescent="0.25">
      <c r="A11" s="51"/>
      <c r="B11" s="40" t="s">
        <v>36</v>
      </c>
      <c r="C11" s="40">
        <v>1500</v>
      </c>
      <c r="D11" s="61">
        <f t="shared" si="2"/>
        <v>407.27700000000004</v>
      </c>
      <c r="E11" s="61">
        <f t="shared" si="0"/>
        <v>109.96479000000002</v>
      </c>
      <c r="F11" s="30">
        <f t="shared" si="3"/>
        <v>35481.599999999999</v>
      </c>
      <c r="G11" s="30"/>
      <c r="H11" t="s">
        <v>48</v>
      </c>
    </row>
    <row r="12" spans="1:8" x14ac:dyDescent="0.25">
      <c r="A12" s="51"/>
      <c r="B12" s="40" t="s">
        <v>36</v>
      </c>
      <c r="C12" s="40">
        <v>1600</v>
      </c>
      <c r="D12" s="61">
        <f t="shared" si="2"/>
        <v>433.56300000000005</v>
      </c>
      <c r="E12" s="61">
        <f t="shared" si="0"/>
        <v>117.06201000000001</v>
      </c>
      <c r="F12" s="30">
        <f t="shared" si="3"/>
        <v>38253.599999999999</v>
      </c>
      <c r="G12" s="30"/>
    </row>
    <row r="13" spans="1:8" x14ac:dyDescent="0.25">
      <c r="A13" s="51"/>
      <c r="B13" s="40" t="s">
        <v>36</v>
      </c>
      <c r="C13" s="40">
        <v>1700</v>
      </c>
      <c r="D13" s="61">
        <f t="shared" si="2"/>
        <v>459.38099999999997</v>
      </c>
      <c r="E13" s="61">
        <f t="shared" si="0"/>
        <v>124.03287</v>
      </c>
      <c r="F13" s="30">
        <f t="shared" si="3"/>
        <v>41025.599999999999</v>
      </c>
      <c r="G13" s="30"/>
      <c r="H13" s="32" t="s">
        <v>47</v>
      </c>
    </row>
    <row r="14" spans="1:8" x14ac:dyDescent="0.25">
      <c r="A14" s="51"/>
      <c r="B14" s="40" t="s">
        <v>35</v>
      </c>
      <c r="C14" s="40">
        <v>700</v>
      </c>
      <c r="D14" s="61">
        <f>((-0.0000006*(C14^2))+(0.0086*C14)-1.107)*56.7</f>
        <v>261.89729999999997</v>
      </c>
      <c r="E14" s="61">
        <f t="shared" si="0"/>
        <v>70.712271000000001</v>
      </c>
      <c r="F14" s="30">
        <f t="shared" si="3"/>
        <v>13305.6</v>
      </c>
      <c r="G14" s="30"/>
    </row>
    <row r="15" spans="1:8" x14ac:dyDescent="0.25">
      <c r="A15" s="51"/>
      <c r="B15" s="40" t="s">
        <v>35</v>
      </c>
      <c r="C15" s="40">
        <v>800</v>
      </c>
      <c r="D15" s="61">
        <f>((-0.0000006*(C15^2))+(0.0086*C15)-1.107)*56.7</f>
        <v>305.55629999999996</v>
      </c>
      <c r="E15" s="61">
        <f t="shared" si="0"/>
        <v>82.50020099999999</v>
      </c>
      <c r="F15" s="30">
        <f t="shared" si="3"/>
        <v>16077.600000000002</v>
      </c>
      <c r="G15" s="30"/>
    </row>
    <row r="16" spans="1:8" x14ac:dyDescent="0.25">
      <c r="A16" s="51"/>
      <c r="B16" s="40" t="s">
        <v>35</v>
      </c>
      <c r="C16" s="40">
        <v>900</v>
      </c>
      <c r="D16" s="61">
        <f t="shared" ref="D16:D24" si="7">((-0.0000006*(C16^2))+(0.0086*C16)-1.107)*56.7</f>
        <v>348.53490000000005</v>
      </c>
      <c r="E16" s="61">
        <f t="shared" si="0"/>
        <v>94.104423000000025</v>
      </c>
      <c r="F16" s="30">
        <f t="shared" si="3"/>
        <v>18849.600000000002</v>
      </c>
      <c r="G16" s="30"/>
    </row>
    <row r="17" spans="1:7" x14ac:dyDescent="0.25">
      <c r="A17" s="51"/>
      <c r="B17" s="40" t="s">
        <v>35</v>
      </c>
      <c r="C17" s="40">
        <v>1000</v>
      </c>
      <c r="D17" s="61">
        <f t="shared" ref="D17" si="8">((-0.0000006*(C17^2))+(0.0086*C17)-1.107)*56.7</f>
        <v>390.8331</v>
      </c>
      <c r="E17" s="61">
        <f t="shared" ref="E17" si="9">D17*0.27</f>
        <v>105.52493700000001</v>
      </c>
      <c r="F17" s="30">
        <f t="shared" si="3"/>
        <v>21621.600000000002</v>
      </c>
      <c r="G17" s="30"/>
    </row>
    <row r="18" spans="1:7" x14ac:dyDescent="0.25">
      <c r="A18" s="51"/>
      <c r="B18" s="40" t="s">
        <v>35</v>
      </c>
      <c r="C18" s="40">
        <v>1100</v>
      </c>
      <c r="D18" s="61">
        <f t="shared" si="7"/>
        <v>432.4509000000001</v>
      </c>
      <c r="E18" s="61">
        <f t="shared" si="0"/>
        <v>116.76174300000004</v>
      </c>
      <c r="F18" s="30">
        <f t="shared" si="3"/>
        <v>24393.600000000002</v>
      </c>
      <c r="G18" s="30"/>
    </row>
    <row r="19" spans="1:7" x14ac:dyDescent="0.25">
      <c r="A19" s="51"/>
      <c r="B19" s="40" t="s">
        <v>35</v>
      </c>
      <c r="C19" s="40">
        <v>1200</v>
      </c>
      <c r="D19" s="61">
        <f t="shared" si="7"/>
        <v>473.38830000000002</v>
      </c>
      <c r="E19" s="61">
        <f t="shared" si="0"/>
        <v>127.81484100000002</v>
      </c>
      <c r="F19" s="30">
        <f t="shared" si="3"/>
        <v>27165.600000000002</v>
      </c>
      <c r="G19" s="30"/>
    </row>
    <row r="20" spans="1:7" x14ac:dyDescent="0.25">
      <c r="A20" s="51"/>
      <c r="B20" s="40" t="s">
        <v>35</v>
      </c>
      <c r="C20" s="40">
        <v>1300</v>
      </c>
      <c r="D20" s="61">
        <f t="shared" si="7"/>
        <v>513.64530000000013</v>
      </c>
      <c r="E20" s="61">
        <f t="shared" si="0"/>
        <v>138.68423100000004</v>
      </c>
      <c r="F20" s="30">
        <f t="shared" si="3"/>
        <v>29937.600000000002</v>
      </c>
      <c r="G20" s="30"/>
    </row>
    <row r="21" spans="1:7" x14ac:dyDescent="0.25">
      <c r="A21" s="51"/>
      <c r="B21" s="40" t="s">
        <v>35</v>
      </c>
      <c r="C21" s="40">
        <v>1400</v>
      </c>
      <c r="D21" s="61">
        <f t="shared" si="7"/>
        <v>553.22190000000001</v>
      </c>
      <c r="E21" s="61">
        <f t="shared" si="0"/>
        <v>149.36991300000003</v>
      </c>
      <c r="F21" s="30">
        <f t="shared" si="3"/>
        <v>32709.600000000002</v>
      </c>
      <c r="G21" s="30"/>
    </row>
    <row r="22" spans="1:7" x14ac:dyDescent="0.25">
      <c r="A22" s="51"/>
      <c r="B22" s="40" t="s">
        <v>35</v>
      </c>
      <c r="C22" s="40">
        <v>1500</v>
      </c>
      <c r="D22" s="61">
        <f t="shared" si="7"/>
        <v>592.11810000000014</v>
      </c>
      <c r="E22" s="61">
        <f t="shared" si="0"/>
        <v>159.87188700000004</v>
      </c>
      <c r="F22" s="30">
        <f t="shared" si="3"/>
        <v>35481.599999999999</v>
      </c>
      <c r="G22" s="30"/>
    </row>
    <row r="23" spans="1:7" x14ac:dyDescent="0.25">
      <c r="A23" s="51"/>
      <c r="B23" s="40" t="s">
        <v>35</v>
      </c>
      <c r="C23" s="40">
        <v>1600</v>
      </c>
      <c r="D23" s="61">
        <f t="shared" si="7"/>
        <v>630.33390000000009</v>
      </c>
      <c r="E23" s="61">
        <f t="shared" si="0"/>
        <v>170.19015300000004</v>
      </c>
      <c r="F23" s="30">
        <f t="shared" si="3"/>
        <v>38253.599999999999</v>
      </c>
      <c r="G23" s="30"/>
    </row>
    <row r="24" spans="1:7" x14ac:dyDescent="0.25">
      <c r="A24" s="51"/>
      <c r="B24" s="40" t="s">
        <v>35</v>
      </c>
      <c r="C24" s="40">
        <v>1700</v>
      </c>
      <c r="D24" s="61">
        <f t="shared" si="7"/>
        <v>667.86930000000007</v>
      </c>
      <c r="E24" s="61">
        <f t="shared" si="0"/>
        <v>180.32471100000004</v>
      </c>
      <c r="F24" s="30">
        <f t="shared" si="3"/>
        <v>41025.599999999999</v>
      </c>
      <c r="G24" s="30"/>
    </row>
    <row r="25" spans="1:7" x14ac:dyDescent="0.25">
      <c r="A25" s="54" t="s">
        <v>40</v>
      </c>
      <c r="B25" s="40" t="s">
        <v>36</v>
      </c>
      <c r="C25" s="40">
        <v>700</v>
      </c>
      <c r="D25" s="61">
        <f>(3.7758*LN(C25)-22.85)*39</f>
        <v>73.537196033218436</v>
      </c>
      <c r="E25" s="61">
        <f>D25*0.27</f>
        <v>19.855042928968977</v>
      </c>
      <c r="F25" s="30">
        <f t="shared" si="3"/>
        <v>13305.6</v>
      </c>
      <c r="G25" s="30"/>
    </row>
    <row r="26" spans="1:7" x14ac:dyDescent="0.25">
      <c r="A26" s="54"/>
      <c r="B26" s="40" t="s">
        <v>36</v>
      </c>
      <c r="C26" s="40">
        <v>800</v>
      </c>
      <c r="D26" s="61">
        <f>(3.7758*LN(C26)-22.85)*39</f>
        <v>93.200521491813774</v>
      </c>
      <c r="E26" s="61">
        <f>D26*0.27</f>
        <v>25.164140802789721</v>
      </c>
      <c r="F26" s="30">
        <f t="shared" si="3"/>
        <v>16077.600000000002</v>
      </c>
      <c r="G26" s="30"/>
    </row>
    <row r="27" spans="1:7" ht="15" customHeight="1" x14ac:dyDescent="0.25">
      <c r="A27" s="54"/>
      <c r="B27" s="40" t="s">
        <v>36</v>
      </c>
      <c r="C27" s="40">
        <v>900</v>
      </c>
      <c r="D27" s="61">
        <f t="shared" ref="D27:D35" si="10">(3.7758*LN(C27)-22.85)*39</f>
        <v>110.54480374703734</v>
      </c>
      <c r="E27" s="61">
        <f t="shared" ref="E27:E68" si="11">D27*0.27</f>
        <v>29.847097011700082</v>
      </c>
      <c r="F27" s="30">
        <f t="shared" si="3"/>
        <v>18849.600000000002</v>
      </c>
      <c r="G27" s="30"/>
    </row>
    <row r="28" spans="1:7" x14ac:dyDescent="0.25">
      <c r="A28" s="54"/>
      <c r="B28" s="40" t="s">
        <v>36</v>
      </c>
      <c r="C28" s="40">
        <v>1000</v>
      </c>
      <c r="D28" s="61">
        <f t="shared" ref="D28" si="12">(3.7758*LN(C28)-22.85)*39</f>
        <v>126.05979291284918</v>
      </c>
      <c r="E28" s="61">
        <f t="shared" ref="E28" si="13">D28*0.27</f>
        <v>34.036144086469278</v>
      </c>
      <c r="F28" s="30">
        <f t="shared" si="3"/>
        <v>21621.600000000002</v>
      </c>
      <c r="G28" s="30"/>
    </row>
    <row r="29" spans="1:7" x14ac:dyDescent="0.25">
      <c r="A29" s="54"/>
      <c r="B29" s="40" t="s">
        <v>36</v>
      </c>
      <c r="C29" s="40">
        <v>1100</v>
      </c>
      <c r="D29" s="61">
        <f t="shared" si="10"/>
        <v>140.09480781215083</v>
      </c>
      <c r="E29" s="61">
        <f t="shared" si="11"/>
        <v>37.825598109280726</v>
      </c>
      <c r="F29" s="30">
        <f t="shared" si="3"/>
        <v>24393.600000000002</v>
      </c>
      <c r="G29" s="30"/>
    </row>
    <row r="30" spans="1:7" x14ac:dyDescent="0.25">
      <c r="A30" s="54"/>
      <c r="B30" s="40" t="s">
        <v>36</v>
      </c>
      <c r="C30" s="40">
        <v>1200</v>
      </c>
      <c r="D30" s="61">
        <f t="shared" si="10"/>
        <v>152.90777254441124</v>
      </c>
      <c r="E30" s="61">
        <f t="shared" si="11"/>
        <v>41.28509858699104</v>
      </c>
      <c r="F30" s="30">
        <f t="shared" si="3"/>
        <v>27165.600000000002</v>
      </c>
      <c r="G30" s="30"/>
    </row>
    <row r="31" spans="1:7" x14ac:dyDescent="0.25">
      <c r="A31" s="54"/>
      <c r="B31" s="40" t="s">
        <v>36</v>
      </c>
      <c r="C31" s="40">
        <v>1300</v>
      </c>
      <c r="D31" s="61">
        <f t="shared" si="10"/>
        <v>164.69455751412696</v>
      </c>
      <c r="E31" s="61">
        <f t="shared" si="11"/>
        <v>44.467530528814279</v>
      </c>
      <c r="F31" s="30">
        <f t="shared" si="3"/>
        <v>29937.600000000002</v>
      </c>
      <c r="G31" s="30"/>
    </row>
    <row r="32" spans="1:7" x14ac:dyDescent="0.25">
      <c r="A32" s="54"/>
      <c r="B32" s="40" t="s">
        <v>36</v>
      </c>
      <c r="C32" s="40">
        <v>1400</v>
      </c>
      <c r="D32" s="61">
        <f t="shared" si="10"/>
        <v>175.60741588318993</v>
      </c>
      <c r="E32" s="61">
        <f t="shared" si="11"/>
        <v>47.414002288461283</v>
      </c>
      <c r="F32" s="30">
        <f t="shared" si="3"/>
        <v>32709.600000000002</v>
      </c>
      <c r="G32" s="30"/>
    </row>
    <row r="33" spans="1:7" x14ac:dyDescent="0.25">
      <c r="A33" s="54"/>
      <c r="B33" s="40" t="s">
        <v>36</v>
      </c>
      <c r="C33" s="40">
        <v>1500</v>
      </c>
      <c r="D33" s="61">
        <f t="shared" si="10"/>
        <v>185.76704396544679</v>
      </c>
      <c r="E33" s="61">
        <f t="shared" si="11"/>
        <v>50.157101870670637</v>
      </c>
      <c r="F33" s="30">
        <f t="shared" si="3"/>
        <v>35481.599999999999</v>
      </c>
      <c r="G33" s="30"/>
    </row>
    <row r="34" spans="1:7" x14ac:dyDescent="0.25">
      <c r="A34" s="54"/>
      <c r="B34" s="40" t="s">
        <v>36</v>
      </c>
      <c r="C34" s="40">
        <v>1600</v>
      </c>
      <c r="D34" s="61">
        <f t="shared" si="10"/>
        <v>195.27074134178514</v>
      </c>
      <c r="E34" s="61">
        <f t="shared" si="11"/>
        <v>52.723100162281995</v>
      </c>
      <c r="F34" s="30">
        <f t="shared" si="3"/>
        <v>38253.599999999999</v>
      </c>
      <c r="G34" s="30"/>
    </row>
    <row r="35" spans="1:7" x14ac:dyDescent="0.25">
      <c r="A35" s="54"/>
      <c r="B35" s="40" t="s">
        <v>36</v>
      </c>
      <c r="C35" s="40">
        <v>1700</v>
      </c>
      <c r="D35" s="61">
        <f t="shared" si="10"/>
        <v>204.19809277691044</v>
      </c>
      <c r="E35" s="61">
        <f t="shared" si="11"/>
        <v>55.133485049765824</v>
      </c>
      <c r="F35" s="30">
        <f t="shared" si="3"/>
        <v>41025.599999999999</v>
      </c>
      <c r="G35" s="30"/>
    </row>
    <row r="36" spans="1:7" x14ac:dyDescent="0.25">
      <c r="A36" s="54"/>
      <c r="B36" s="40" t="s">
        <v>35</v>
      </c>
      <c r="C36" s="40">
        <v>700</v>
      </c>
      <c r="D36" s="61">
        <f>(3.7758*LN(C36)-22.85)*56.7</f>
        <v>106.91176961752527</v>
      </c>
      <c r="E36" s="61">
        <f t="shared" si="11"/>
        <v>28.866177796731822</v>
      </c>
      <c r="F36" s="30">
        <f t="shared" si="3"/>
        <v>13305.6</v>
      </c>
      <c r="G36" s="30"/>
    </row>
    <row r="37" spans="1:7" x14ac:dyDescent="0.25">
      <c r="A37" s="54"/>
      <c r="B37" s="40" t="s">
        <v>35</v>
      </c>
      <c r="C37" s="40">
        <v>800</v>
      </c>
      <c r="D37" s="61">
        <f>(3.7758*LN(C37)-22.85)*56.7</f>
        <v>135.49921970732927</v>
      </c>
      <c r="E37" s="61">
        <f t="shared" si="11"/>
        <v>36.584789320978906</v>
      </c>
      <c r="F37" s="30">
        <f t="shared" si="3"/>
        <v>16077.600000000002</v>
      </c>
      <c r="G37" s="30"/>
    </row>
    <row r="38" spans="1:7" x14ac:dyDescent="0.25">
      <c r="A38" s="54"/>
      <c r="B38" s="40" t="s">
        <v>35</v>
      </c>
      <c r="C38" s="40">
        <v>900</v>
      </c>
      <c r="D38" s="61">
        <f t="shared" ref="D38:D46" si="14">(3.7758*LN(C38)-22.85)*56.7</f>
        <v>160.71513775530815</v>
      </c>
      <c r="E38" s="61">
        <f t="shared" si="11"/>
        <v>43.393087193933205</v>
      </c>
      <c r="F38" s="30">
        <f t="shared" si="3"/>
        <v>18849.600000000002</v>
      </c>
      <c r="G38" s="30"/>
    </row>
    <row r="39" spans="1:7" ht="15" customHeight="1" x14ac:dyDescent="0.25">
      <c r="A39" s="54"/>
      <c r="B39" s="40" t="s">
        <v>35</v>
      </c>
      <c r="C39" s="40">
        <v>1000</v>
      </c>
      <c r="D39" s="61">
        <f t="shared" ref="D39" si="15">(3.7758*LN(C39)-22.85)*56.7</f>
        <v>183.27154508098843</v>
      </c>
      <c r="E39" s="61">
        <f t="shared" ref="E39" si="16">D39*0.27</f>
        <v>49.483317171866879</v>
      </c>
      <c r="F39" s="30">
        <f t="shared" si="3"/>
        <v>21621.600000000002</v>
      </c>
    </row>
    <row r="40" spans="1:7" x14ac:dyDescent="0.25">
      <c r="A40" s="54"/>
      <c r="B40" s="40" t="s">
        <v>35</v>
      </c>
      <c r="C40" s="40">
        <v>1100</v>
      </c>
      <c r="D40" s="61">
        <f t="shared" si="14"/>
        <v>203.67629751151162</v>
      </c>
      <c r="E40" s="61">
        <f t="shared" si="11"/>
        <v>54.992600328108139</v>
      </c>
      <c r="F40" s="30">
        <f t="shared" si="3"/>
        <v>24393.600000000002</v>
      </c>
    </row>
    <row r="41" spans="1:7" x14ac:dyDescent="0.25">
      <c r="A41" s="54"/>
      <c r="B41" s="40" t="s">
        <v>35</v>
      </c>
      <c r="C41" s="40">
        <v>1200</v>
      </c>
      <c r="D41" s="61">
        <f t="shared" si="14"/>
        <v>222.3043770068748</v>
      </c>
      <c r="E41" s="61">
        <f t="shared" si="11"/>
        <v>60.022181791856198</v>
      </c>
      <c r="F41" s="30">
        <f t="shared" si="3"/>
        <v>27165.600000000002</v>
      </c>
    </row>
    <row r="42" spans="1:7" x14ac:dyDescent="0.25">
      <c r="A42" s="54"/>
      <c r="B42" s="40" t="s">
        <v>35</v>
      </c>
      <c r="C42" s="40">
        <v>1300</v>
      </c>
      <c r="D42" s="61">
        <f t="shared" si="14"/>
        <v>239.44054900130766</v>
      </c>
      <c r="E42" s="61">
        <f t="shared" si="11"/>
        <v>64.648948230353071</v>
      </c>
      <c r="F42" s="30">
        <f t="shared" si="3"/>
        <v>29937.600000000002</v>
      </c>
    </row>
    <row r="43" spans="1:7" x14ac:dyDescent="0.25">
      <c r="A43" s="54"/>
      <c r="B43" s="40" t="s">
        <v>35</v>
      </c>
      <c r="C43" s="40">
        <v>1400</v>
      </c>
      <c r="D43" s="61">
        <f t="shared" si="14"/>
        <v>255.3061661686377</v>
      </c>
      <c r="E43" s="61">
        <f t="shared" si="11"/>
        <v>68.932664865532189</v>
      </c>
      <c r="F43" s="30">
        <f t="shared" si="3"/>
        <v>32709.600000000002</v>
      </c>
    </row>
    <row r="44" spans="1:7" x14ac:dyDescent="0.25">
      <c r="A44" s="54"/>
      <c r="B44" s="40" t="s">
        <v>35</v>
      </c>
      <c r="C44" s="40">
        <v>1500</v>
      </c>
      <c r="D44" s="61">
        <f t="shared" si="14"/>
        <v>270.07670238053419</v>
      </c>
      <c r="E44" s="61">
        <f t="shared" si="11"/>
        <v>72.920709642744228</v>
      </c>
      <c r="F44" s="30">
        <f t="shared" si="3"/>
        <v>35481.599999999999</v>
      </c>
    </row>
    <row r="45" spans="1:7" x14ac:dyDescent="0.25">
      <c r="A45" s="54"/>
      <c r="B45" s="40" t="s">
        <v>35</v>
      </c>
      <c r="C45" s="40">
        <v>1600</v>
      </c>
      <c r="D45" s="61">
        <f t="shared" si="14"/>
        <v>283.89361625844151</v>
      </c>
      <c r="E45" s="61">
        <f t="shared" si="11"/>
        <v>76.651276389779213</v>
      </c>
      <c r="F45" s="30">
        <f t="shared" si="3"/>
        <v>38253.599999999999</v>
      </c>
    </row>
    <row r="46" spans="1:7" x14ac:dyDescent="0.25">
      <c r="A46" s="54"/>
      <c r="B46" s="40" t="s">
        <v>35</v>
      </c>
      <c r="C46" s="40">
        <v>1700</v>
      </c>
      <c r="D46" s="61">
        <f t="shared" si="14"/>
        <v>296.87261180643134</v>
      </c>
      <c r="E46" s="61">
        <f t="shared" si="11"/>
        <v>80.155605187736469</v>
      </c>
      <c r="F46" s="30">
        <f t="shared" si="3"/>
        <v>41025.599999999999</v>
      </c>
    </row>
    <row r="47" spans="1:7" ht="21" customHeight="1" x14ac:dyDescent="0.25">
      <c r="A47" s="57" t="s">
        <v>41</v>
      </c>
      <c r="B47" s="40" t="s">
        <v>36</v>
      </c>
      <c r="C47" s="40">
        <v>700</v>
      </c>
      <c r="D47" s="61">
        <f>AVERAGE(D3,D25)</f>
        <v>126.83909801660921</v>
      </c>
      <c r="E47" s="61">
        <f t="shared" si="11"/>
        <v>34.246556464484492</v>
      </c>
      <c r="F47" s="30">
        <f t="shared" si="3"/>
        <v>13305.6</v>
      </c>
    </row>
    <row r="48" spans="1:7" x14ac:dyDescent="0.25">
      <c r="A48" s="57"/>
      <c r="B48" s="40" t="s">
        <v>36</v>
      </c>
      <c r="C48" s="40">
        <v>800</v>
      </c>
      <c r="D48" s="61">
        <f t="shared" ref="D48:D56" si="17">AVERAGE(D4,D26)</f>
        <v>151.68576074590686</v>
      </c>
      <c r="E48" s="61">
        <f t="shared" ref="E48:E56" si="18">D48*0.27</f>
        <v>40.955155401394855</v>
      </c>
      <c r="F48" s="30">
        <f t="shared" ref="F48:F56" si="19">((C48-220)*1.98)*14</f>
        <v>16077.600000000002</v>
      </c>
    </row>
    <row r="49" spans="1:6" x14ac:dyDescent="0.25">
      <c r="A49" s="57"/>
      <c r="B49" s="40" t="s">
        <v>36</v>
      </c>
      <c r="C49" s="40">
        <v>900</v>
      </c>
      <c r="D49" s="61">
        <f t="shared" si="17"/>
        <v>175.13890187351868</v>
      </c>
      <c r="E49" s="61">
        <f t="shared" si="18"/>
        <v>47.287503505850047</v>
      </c>
      <c r="F49" s="30">
        <f t="shared" si="19"/>
        <v>18849.600000000002</v>
      </c>
    </row>
    <row r="50" spans="1:6" x14ac:dyDescent="0.25">
      <c r="A50" s="57"/>
      <c r="B50" s="40" t="s">
        <v>36</v>
      </c>
      <c r="C50" s="40">
        <v>1000</v>
      </c>
      <c r="D50" s="61">
        <f t="shared" si="17"/>
        <v>197.44339645642458</v>
      </c>
      <c r="E50" s="61">
        <f t="shared" si="18"/>
        <v>53.309717043234642</v>
      </c>
      <c r="F50" s="30">
        <f t="shared" si="19"/>
        <v>21621.600000000002</v>
      </c>
    </row>
    <row r="51" spans="1:6" ht="15" customHeight="1" x14ac:dyDescent="0.25">
      <c r="A51" s="57"/>
      <c r="B51" s="40" t="s">
        <v>36</v>
      </c>
      <c r="C51" s="40">
        <v>1100</v>
      </c>
      <c r="D51" s="61">
        <f t="shared" si="17"/>
        <v>218.77390390607547</v>
      </c>
      <c r="E51" s="61">
        <f t="shared" si="18"/>
        <v>59.068954054640379</v>
      </c>
      <c r="F51" s="30">
        <f t="shared" si="19"/>
        <v>24393.600000000002</v>
      </c>
    </row>
    <row r="52" spans="1:6" x14ac:dyDescent="0.25">
      <c r="A52" s="57"/>
      <c r="B52" s="40" t="s">
        <v>36</v>
      </c>
      <c r="C52" s="40">
        <v>1200</v>
      </c>
      <c r="D52" s="61">
        <f t="shared" si="17"/>
        <v>239.25938627220563</v>
      </c>
      <c r="E52" s="61">
        <f t="shared" si="18"/>
        <v>64.600034293495526</v>
      </c>
      <c r="F52" s="30">
        <f t="shared" si="19"/>
        <v>27165.600000000002</v>
      </c>
    </row>
    <row r="53" spans="1:6" x14ac:dyDescent="0.25">
      <c r="A53" s="57"/>
      <c r="B53" s="40" t="s">
        <v>36</v>
      </c>
      <c r="C53" s="40">
        <v>1300</v>
      </c>
      <c r="D53" s="61">
        <f t="shared" si="17"/>
        <v>258.99777875706349</v>
      </c>
      <c r="E53" s="61">
        <f t="shared" si="18"/>
        <v>69.92940026440715</v>
      </c>
      <c r="F53" s="30">
        <f t="shared" si="19"/>
        <v>29937.600000000002</v>
      </c>
    </row>
    <row r="54" spans="1:6" x14ac:dyDescent="0.25">
      <c r="A54" s="57"/>
      <c r="B54" s="40" t="s">
        <v>36</v>
      </c>
      <c r="C54" s="40">
        <v>1400</v>
      </c>
      <c r="D54" s="61">
        <f t="shared" si="17"/>
        <v>278.06520794159496</v>
      </c>
      <c r="E54" s="61">
        <f t="shared" si="18"/>
        <v>75.077606144230643</v>
      </c>
      <c r="F54" s="30">
        <f t="shared" si="19"/>
        <v>32709.600000000002</v>
      </c>
    </row>
    <row r="55" spans="1:6" x14ac:dyDescent="0.25">
      <c r="A55" s="57"/>
      <c r="B55" s="40" t="s">
        <v>36</v>
      </c>
      <c r="C55" s="40">
        <v>1500</v>
      </c>
      <c r="D55" s="61">
        <f t="shared" si="17"/>
        <v>296.5220219827234</v>
      </c>
      <c r="E55" s="61">
        <f t="shared" si="18"/>
        <v>80.060945935335326</v>
      </c>
      <c r="F55" s="30">
        <f t="shared" si="19"/>
        <v>35481.599999999999</v>
      </c>
    </row>
    <row r="56" spans="1:6" x14ac:dyDescent="0.25">
      <c r="A56" s="57"/>
      <c r="B56" s="40" t="s">
        <v>36</v>
      </c>
      <c r="C56" s="40">
        <v>1600</v>
      </c>
      <c r="D56" s="61">
        <f t="shared" si="17"/>
        <v>314.41687067089259</v>
      </c>
      <c r="E56" s="61">
        <f t="shared" si="18"/>
        <v>84.892555081141012</v>
      </c>
      <c r="F56" s="30">
        <f t="shared" si="19"/>
        <v>38253.599999999999</v>
      </c>
    </row>
    <row r="57" spans="1:6" x14ac:dyDescent="0.25">
      <c r="A57" s="57"/>
      <c r="B57" s="40" t="s">
        <v>36</v>
      </c>
      <c r="C57" s="40">
        <v>1700</v>
      </c>
      <c r="D57" s="61">
        <f>AVERAGE(D13,D35)</f>
        <v>331.78954638845522</v>
      </c>
      <c r="E57" s="61">
        <f t="shared" si="11"/>
        <v>89.583177524882913</v>
      </c>
      <c r="F57" s="30">
        <f t="shared" si="3"/>
        <v>41025.599999999999</v>
      </c>
    </row>
    <row r="58" spans="1:6" x14ac:dyDescent="0.25">
      <c r="A58" s="57"/>
      <c r="B58" s="40" t="s">
        <v>35</v>
      </c>
      <c r="C58" s="40">
        <v>700</v>
      </c>
      <c r="D58" s="61">
        <f>AVERAGE(D14,D36)</f>
        <v>184.40453480876261</v>
      </c>
      <c r="E58" s="61">
        <f t="shared" si="11"/>
        <v>49.78922439836591</v>
      </c>
      <c r="F58" s="30">
        <f t="shared" si="3"/>
        <v>13305.6</v>
      </c>
    </row>
    <row r="59" spans="1:6" ht="15" customHeight="1" x14ac:dyDescent="0.25">
      <c r="A59" s="57"/>
      <c r="B59" s="40" t="s">
        <v>35</v>
      </c>
      <c r="C59" s="40">
        <v>800</v>
      </c>
      <c r="D59" s="61">
        <f>AVERAGE(D15,D37)</f>
        <v>220.52775985366463</v>
      </c>
      <c r="E59" s="61">
        <f t="shared" ref="E59" si="20">D59*0.27</f>
        <v>59.542495160489452</v>
      </c>
      <c r="F59" s="30">
        <f t="shared" si="3"/>
        <v>16077.600000000002</v>
      </c>
    </row>
    <row r="60" spans="1:6" x14ac:dyDescent="0.25">
      <c r="A60" s="57"/>
      <c r="B60" s="40" t="s">
        <v>35</v>
      </c>
      <c r="C60" s="40">
        <v>900</v>
      </c>
      <c r="D60" s="61">
        <f>AVERAGE(D16,D38)</f>
        <v>254.6250188776541</v>
      </c>
      <c r="E60" s="61">
        <f t="shared" si="11"/>
        <v>68.748755096966605</v>
      </c>
      <c r="F60" s="30">
        <f t="shared" si="3"/>
        <v>18849.600000000002</v>
      </c>
    </row>
    <row r="61" spans="1:6" x14ac:dyDescent="0.25">
      <c r="A61" s="57"/>
      <c r="B61" s="40" t="s">
        <v>35</v>
      </c>
      <c r="C61" s="40">
        <v>1000</v>
      </c>
      <c r="D61" s="61">
        <f>AVERAGE(D17,D39)</f>
        <v>287.05232254049423</v>
      </c>
      <c r="E61" s="61">
        <f t="shared" ref="E61" si="21">D61*0.27</f>
        <v>77.504127085933447</v>
      </c>
      <c r="F61" s="30">
        <f t="shared" si="3"/>
        <v>21621.600000000002</v>
      </c>
    </row>
    <row r="62" spans="1:6" x14ac:dyDescent="0.25">
      <c r="A62" s="57"/>
      <c r="B62" s="40" t="s">
        <v>35</v>
      </c>
      <c r="C62" s="40">
        <v>1100</v>
      </c>
      <c r="D62" s="61">
        <f>AVERAGE(D18,D40)</f>
        <v>318.06359875575583</v>
      </c>
      <c r="E62" s="61">
        <f t="shared" si="11"/>
        <v>85.877171664054075</v>
      </c>
      <c r="F62" s="30">
        <f t="shared" si="3"/>
        <v>24393.600000000002</v>
      </c>
    </row>
    <row r="63" spans="1:6" x14ac:dyDescent="0.25">
      <c r="A63" s="57"/>
      <c r="B63" s="40" t="s">
        <v>35</v>
      </c>
      <c r="C63" s="40">
        <v>1200</v>
      </c>
      <c r="D63" s="61">
        <f>AVERAGE(D19,D41)</f>
        <v>347.84633850343744</v>
      </c>
      <c r="E63" s="61">
        <f t="shared" ref="E63" si="22">D63*0.27</f>
        <v>93.918511395928121</v>
      </c>
      <c r="F63" s="30">
        <f t="shared" si="3"/>
        <v>27165.600000000002</v>
      </c>
    </row>
    <row r="64" spans="1:6" x14ac:dyDescent="0.25">
      <c r="A64" s="57"/>
      <c r="B64" s="40" t="s">
        <v>35</v>
      </c>
      <c r="C64" s="40">
        <v>1300</v>
      </c>
      <c r="D64" s="61">
        <f>AVERAGE(D20,D42)</f>
        <v>376.5429245006539</v>
      </c>
      <c r="E64" s="61">
        <f t="shared" si="11"/>
        <v>101.66658961517656</v>
      </c>
      <c r="F64" s="30">
        <f t="shared" si="3"/>
        <v>29937.600000000002</v>
      </c>
    </row>
    <row r="65" spans="1:6" x14ac:dyDescent="0.25">
      <c r="A65" s="57"/>
      <c r="B65" s="40" t="s">
        <v>35</v>
      </c>
      <c r="C65" s="40">
        <v>1400</v>
      </c>
      <c r="D65" s="61">
        <f>AVERAGE(D21,D43)</f>
        <v>404.26403308431884</v>
      </c>
      <c r="E65" s="61">
        <f t="shared" ref="E65" si="23">D65*0.27</f>
        <v>109.15128893276609</v>
      </c>
      <c r="F65" s="30">
        <f t="shared" si="3"/>
        <v>32709.600000000002</v>
      </c>
    </row>
    <row r="66" spans="1:6" x14ac:dyDescent="0.25">
      <c r="A66" s="57"/>
      <c r="B66" s="40" t="s">
        <v>35</v>
      </c>
      <c r="C66" s="40">
        <v>1500</v>
      </c>
      <c r="D66" s="61">
        <f>AVERAGE(D22,D44)</f>
        <v>431.09740119026719</v>
      </c>
      <c r="E66" s="61">
        <f t="shared" si="11"/>
        <v>116.39629832137214</v>
      </c>
      <c r="F66" s="30">
        <f t="shared" si="3"/>
        <v>35481.599999999999</v>
      </c>
    </row>
    <row r="67" spans="1:6" x14ac:dyDescent="0.25">
      <c r="A67" s="57"/>
      <c r="B67" s="40" t="s">
        <v>35</v>
      </c>
      <c r="C67" s="40">
        <v>1600</v>
      </c>
      <c r="D67" s="61">
        <f>AVERAGE(D23,D45)</f>
        <v>457.1137581292208</v>
      </c>
      <c r="E67" s="61">
        <f t="shared" ref="E67" si="24">D67*0.27</f>
        <v>123.42071469488963</v>
      </c>
      <c r="F67" s="30">
        <f t="shared" si="3"/>
        <v>38253.599999999999</v>
      </c>
    </row>
    <row r="68" spans="1:6" ht="15.75" thickBot="1" x14ac:dyDescent="0.3">
      <c r="A68" s="58"/>
      <c r="B68" s="40" t="s">
        <v>35</v>
      </c>
      <c r="C68" s="40">
        <v>1700</v>
      </c>
      <c r="D68" s="61">
        <f>AVERAGE(D24,D46)</f>
        <v>482.3709559032157</v>
      </c>
      <c r="E68" s="61">
        <f t="shared" si="11"/>
        <v>130.24015809386825</v>
      </c>
      <c r="F68" s="30">
        <f t="shared" si="3"/>
        <v>41025.599999999999</v>
      </c>
    </row>
    <row r="69" spans="1:6" x14ac:dyDescent="0.25">
      <c r="A69" s="65"/>
    </row>
    <row r="70" spans="1:6" x14ac:dyDescent="0.25">
      <c r="A70" s="65"/>
    </row>
  </sheetData>
  <mergeCells count="3">
    <mergeCell ref="A3:A24"/>
    <mergeCell ref="A25:A46"/>
    <mergeCell ref="A47:A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Floodplain (new flows)</vt:lpstr>
      <vt:lpstr>Floodplain</vt:lpstr>
      <vt:lpstr>Spawning WUA</vt:lpstr>
      <vt:lpstr>Instream WUA</vt:lpstr>
      <vt:lpstr>Above normal</vt:lpstr>
      <vt:lpstr>Below Normal</vt:lpstr>
      <vt:lpstr>dry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2018-10-30T22:03:51Z</dcterms:modified>
</cp:coreProperties>
</file>