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name">#REF!</definedName>
    <definedName name="HelaGruppen">Sheet1!$D$19</definedName>
  </definedNames>
  <calcPr/>
  <extLst>
    <ext uri="GoogleSheetsCustomDataVersion1">
      <go:sheetsCustomData xmlns:go="http://customooxmlschemas.google.com/" r:id="rId5" roundtripDataSignature="AMtx7mjYoLcOlHyujNLcdh/L8jszU0hy1w=="/>
    </ext>
  </extLst>
</workbook>
</file>

<file path=xl/sharedStrings.xml><?xml version="1.0" encoding="utf-8"?>
<sst xmlns="http://schemas.openxmlformats.org/spreadsheetml/2006/main" count="76" uniqueCount="75">
  <si>
    <t>Slutprojekt Gantt</t>
  </si>
  <si>
    <t>Today's Date</t>
  </si>
  <si>
    <t>Project Manager</t>
  </si>
  <si>
    <t>Week Starts from</t>
  </si>
  <si>
    <t>Monday</t>
  </si>
  <si>
    <t>Start Date</t>
  </si>
  <si>
    <t>WBS</t>
  </si>
  <si>
    <t>Tasks Name</t>
  </si>
  <si>
    <t>Assigned to:</t>
  </si>
  <si>
    <t>Date</t>
  </si>
  <si>
    <t>Duration</t>
  </si>
  <si>
    <t>Act. Duration</t>
  </si>
  <si>
    <t>Complete</t>
  </si>
  <si>
    <t xml:space="preserve">Projected End </t>
  </si>
  <si>
    <t>Actual End</t>
  </si>
  <si>
    <t>Act. Assigned</t>
  </si>
  <si>
    <t>Act. Complete</t>
  </si>
  <si>
    <t>Remaining</t>
  </si>
  <si>
    <t>Act. Remaining</t>
  </si>
  <si>
    <t>Förberedelser / Planering</t>
  </si>
  <si>
    <t>Projektidé</t>
  </si>
  <si>
    <t>1.2</t>
  </si>
  <si>
    <t>Gruppkontrakt</t>
  </si>
  <si>
    <t>Planering (GANTT)</t>
  </si>
  <si>
    <t>1.4</t>
  </si>
  <si>
    <t>UML / TypeScript Individuell Research</t>
  </si>
  <si>
    <t>1.5</t>
  </si>
  <si>
    <t>UML över spelets struktur</t>
  </si>
  <si>
    <t>Skapande/Funktionalitet</t>
  </si>
  <si>
    <t>Programmering Basics / Spelmekanik</t>
  </si>
  <si>
    <t>2.2</t>
  </si>
  <si>
    <t>Definiera klasser</t>
  </si>
  <si>
    <t>Meny</t>
  </si>
  <si>
    <t>2.4</t>
  </si>
  <si>
    <t>Kollision</t>
  </si>
  <si>
    <t>Knapp</t>
  </si>
  <si>
    <t>Paddel</t>
  </si>
  <si>
    <t>Värld</t>
  </si>
  <si>
    <t>Spelare</t>
  </si>
  <si>
    <t>Boll</t>
  </si>
  <si>
    <t>2.8</t>
  </si>
  <si>
    <t>Leveldesign/update funktion</t>
  </si>
  <si>
    <t>2.9</t>
  </si>
  <si>
    <t>Enkla former och färger</t>
  </si>
  <si>
    <t>2.9 .1</t>
  </si>
  <si>
    <t>Prototyp spelklar</t>
  </si>
  <si>
    <t>Testning/Debugging</t>
  </si>
  <si>
    <t>Bugfixes</t>
  </si>
  <si>
    <t>Spela sönner spelet</t>
  </si>
  <si>
    <t>3.3</t>
  </si>
  <si>
    <t>Låta kompisar spela</t>
  </si>
  <si>
    <t>3.4</t>
  </si>
  <si>
    <t>Förbättringar/Addera mera</t>
  </si>
  <si>
    <t>Design</t>
  </si>
  <si>
    <t>Musik</t>
  </si>
  <si>
    <t>Ljuddesign</t>
  </si>
  <si>
    <t>4.3</t>
  </si>
  <si>
    <t>Grafik (Alfred / Paddel / Dynamit &amp; andra objekt / bakgrund)</t>
  </si>
  <si>
    <t>4.4</t>
  </si>
  <si>
    <t>Partiklar &amp; grädde på moset</t>
  </si>
  <si>
    <t>Presentation</t>
  </si>
  <si>
    <t>PowerPoint</t>
  </si>
  <si>
    <t>Manus? Vad ska vi säga?</t>
  </si>
  <si>
    <t>5.3</t>
  </si>
  <si>
    <t>Media</t>
  </si>
  <si>
    <t>5.4</t>
  </si>
  <si>
    <t>SpelDemo</t>
  </si>
  <si>
    <t>5.6</t>
  </si>
  <si>
    <t>Deadline | Presentation</t>
  </si>
  <si>
    <r>
      <t>TEMPLATE ROWS</t>
    </r>
    <r>
      <rPr>
        <rFont val="Calibri"/>
        <color theme="1"/>
        <sz val="12.0"/>
      </rPr>
      <t xml:space="preserve"> (do not modify)</t>
    </r>
  </si>
  <si>
    <t>Project 1</t>
  </si>
  <si>
    <r>
      <t>Sub Project (</t>
    </r>
    <r>
      <rPr>
        <rFont val="Calibri"/>
        <b/>
        <color theme="1"/>
      </rPr>
      <t>Level 1)</t>
    </r>
  </si>
  <si>
    <r>
      <t>Sub Project (</t>
    </r>
    <r>
      <rPr>
        <rFont val="Calibri"/>
        <b/>
        <color theme="1"/>
      </rPr>
      <t>Level 2)</t>
    </r>
  </si>
  <si>
    <r>
      <t>Sub Project (</t>
    </r>
    <r>
      <rPr>
        <rFont val="Calibri"/>
        <b/>
        <color theme="1"/>
      </rPr>
      <t>Level 3)</t>
    </r>
  </si>
  <si>
    <r>
      <t>Sub Project (</t>
    </r>
    <r>
      <rPr>
        <rFont val="Calibri"/>
        <b/>
        <color theme="1"/>
      </rPr>
      <t>Level 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</si>
</sst>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 mmm\ yyyy\,\ dddd"/>
    <numFmt numFmtId="165" formatCode="dd\ ddd"/>
  </numFmts>
  <fonts count="18">
    <font>
      <sz val="11.0"/>
      <color theme="1"/>
      <name val="Arial"/>
    </font>
    <font>
      <sz val="10.0"/>
      <color theme="1"/>
      <name val="Calibri"/>
    </font>
    <font>
      <sz val="24.0"/>
      <color rgb="FF1E4E79"/>
      <name val="Calibri"/>
    </font>
    <font/>
    <font>
      <sz val="10.0"/>
      <color rgb="FF000000"/>
      <name val="Calibri"/>
    </font>
    <font>
      <sz val="11.0"/>
      <color theme="1"/>
      <name val="Calibri"/>
    </font>
    <font>
      <sz val="10.0"/>
      <color rgb="FF2E75B5"/>
      <name val="Arial"/>
    </font>
    <font>
      <sz val="11.0"/>
      <color rgb="FF000000"/>
      <name val="Calibri"/>
    </font>
    <font>
      <sz val="7.0"/>
      <color theme="1"/>
      <name val="Calibri"/>
    </font>
    <font>
      <sz val="10.0"/>
      <color theme="0"/>
      <name val="Calibri"/>
    </font>
    <font>
      <b/>
      <sz val="14.0"/>
      <color theme="5"/>
      <name val="Calibri"/>
    </font>
    <font>
      <b/>
      <sz val="10.0"/>
      <color theme="1"/>
      <name val="Calibri"/>
    </font>
    <font>
      <b/>
      <sz val="10.0"/>
      <color rgb="FF000000"/>
      <name val="Calibri"/>
    </font>
    <font>
      <b/>
      <sz val="10.0"/>
      <color rgb="FF1E4E79"/>
      <name val="Calibri"/>
    </font>
    <font>
      <color theme="1"/>
      <name val="Calibri"/>
    </font>
    <font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595959"/>
        <bgColor rgb="FF595959"/>
      </patternFill>
    </fill>
    <fill>
      <patternFill patternType="solid">
        <fgColor rgb="FF93C47D"/>
        <bgColor rgb="FF93C47D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left/>
      <top/>
      <bottom style="thin">
        <color rgb="FFD8D8D8"/>
      </bottom>
    </border>
    <border>
      <top/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/>
      <right/>
      <top/>
      <bottom style="thin">
        <color rgb="FF000000"/>
      </bottom>
    </border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/>
      <right/>
      <top style="thin">
        <color rgb="FFD8D8D8"/>
      </top>
      <bottom/>
    </border>
    <border>
      <top style="thin">
        <color rgb="FFD8D8D8"/>
      </top>
    </border>
    <border>
      <right/>
      <top style="thin">
        <color rgb="FFD8D8D8"/>
      </top>
      <bottom style="thin">
        <color rgb="FFD8D8D8"/>
      </bottom>
    </border>
    <border>
      <right style="thin">
        <color rgb="FFC55A11"/>
      </right>
      <top style="thin">
        <color rgb="FFD8D8D8"/>
      </top>
      <bottom style="thin">
        <color rgb="FFD8D8D8"/>
      </bottom>
    </border>
    <border>
      <left/>
      <right/>
      <top/>
      <bottom style="thin">
        <color rgb="FFD8D8D8"/>
      </bottom>
    </border>
    <border>
      <left/>
      <right/>
      <bottom style="thin">
        <color rgb="FFD8D8D8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2" fontId="4" numFmtId="0" xfId="0" applyAlignment="1" applyBorder="1" applyFont="1">
      <alignment readingOrder="0" vertical="center"/>
    </xf>
    <xf borderId="2" fillId="2" fontId="5" numFmtId="164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right" readingOrder="1" vertical="top"/>
    </xf>
    <xf borderId="4" fillId="2" fontId="5" numFmtId="0" xfId="0" applyAlignment="1" applyBorder="1" applyFont="1">
      <alignment horizontal="center" vertical="center"/>
    </xf>
    <xf borderId="5" fillId="0" fontId="3" numFmtId="0" xfId="0" applyBorder="1" applyFont="1"/>
    <xf borderId="1" fillId="2" fontId="1" numFmtId="14" xfId="0" applyAlignment="1" applyBorder="1" applyFont="1" applyNumberFormat="1">
      <alignment horizontal="center" vertical="center"/>
    </xf>
    <xf borderId="6" fillId="2" fontId="5" numFmtId="14" xfId="0" applyAlignment="1" applyBorder="1" applyFont="1" applyNumberFormat="1">
      <alignment horizontal="center" vertical="center"/>
    </xf>
    <xf borderId="7" fillId="0" fontId="3" numFmtId="0" xfId="0" applyBorder="1" applyFont="1"/>
    <xf borderId="6" fillId="2" fontId="7" numFmtId="14" xfId="0" applyAlignment="1" applyBorder="1" applyFont="1" applyNumberForma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2" fontId="9" numFmtId="0" xfId="0" applyAlignment="1" applyBorder="1" applyFont="1">
      <alignment vertical="center"/>
    </xf>
    <xf borderId="1" fillId="2" fontId="5" numFmtId="14" xfId="0" applyAlignment="1" applyBorder="1" applyFont="1" applyNumberFormat="1">
      <alignment horizontal="center" vertical="center"/>
    </xf>
    <xf borderId="1" fillId="0" fontId="1" numFmtId="14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textRotation="30"/>
    </xf>
    <xf borderId="1" fillId="0" fontId="10" numFmtId="0" xfId="0" applyAlignment="1" applyBorder="1" applyFont="1">
      <alignment textRotation="30"/>
    </xf>
    <xf borderId="8" fillId="2" fontId="1" numFmtId="0" xfId="0" applyAlignment="1" applyBorder="1" applyFont="1">
      <alignment vertical="center"/>
    </xf>
    <xf borderId="8" fillId="2" fontId="10" numFmtId="0" xfId="0" applyAlignment="1" applyBorder="1" applyFont="1">
      <alignment textRotation="30"/>
    </xf>
    <xf borderId="8" fillId="0" fontId="10" numFmtId="0" xfId="0" applyAlignment="1" applyBorder="1" applyFont="1">
      <alignment textRotation="30"/>
    </xf>
    <xf borderId="1" fillId="2" fontId="1" numFmtId="0" xfId="0" applyAlignment="1" applyBorder="1" applyFont="1">
      <alignment textRotation="90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 textRotation="90"/>
    </xf>
    <xf borderId="0" fillId="0" fontId="1" numFmtId="0" xfId="0" applyAlignment="1" applyFont="1">
      <alignment textRotation="90"/>
    </xf>
    <xf borderId="0" fillId="0" fontId="13" numFmtId="165" xfId="0" applyAlignment="1" applyFont="1" applyNumberFormat="1">
      <alignment horizontal="center" textRotation="90"/>
    </xf>
    <xf borderId="9" fillId="3" fontId="11" numFmtId="0" xfId="0" applyAlignment="1" applyBorder="1" applyFill="1" applyFont="1">
      <alignment horizontal="left" vertical="center"/>
    </xf>
    <xf borderId="1" fillId="3" fontId="12" numFmtId="0" xfId="0" applyAlignment="1" applyBorder="1" applyFont="1">
      <alignment readingOrder="0" vertical="center"/>
    </xf>
    <xf borderId="1" fillId="3" fontId="1" numFmtId="0" xfId="0" applyAlignment="1" applyBorder="1" applyFont="1">
      <alignment vertical="center"/>
    </xf>
    <xf borderId="1" fillId="3" fontId="4" numFmtId="14" xfId="0" applyAlignment="1" applyBorder="1" applyFont="1" applyNumberFormat="1">
      <alignment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9" xfId="0" applyAlignment="1" applyBorder="1" applyFont="1" applyNumberFormat="1">
      <alignment horizontal="center" vertical="center"/>
    </xf>
    <xf borderId="1" fillId="3" fontId="1" numFmtId="14" xfId="0" applyAlignment="1" applyBorder="1" applyFont="1" applyNumberFormat="1">
      <alignment vertical="center"/>
    </xf>
    <xf borderId="9" fillId="3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9" fillId="4" fontId="4" numFmtId="0" xfId="0" applyAlignment="1" applyBorder="1" applyFill="1" applyFont="1">
      <alignment horizontal="left" readingOrder="0" vertical="center"/>
    </xf>
    <xf borderId="9" fillId="4" fontId="4" numFmtId="14" xfId="0" applyAlignment="1" applyBorder="1" applyFont="1" applyNumberFormat="1">
      <alignment readingOrder="0" vertical="center"/>
    </xf>
    <xf borderId="9" fillId="4" fontId="4" numFmtId="0" xfId="0" applyAlignment="1" applyBorder="1" applyFont="1">
      <alignment horizontal="center" readingOrder="0" vertical="center"/>
    </xf>
    <xf borderId="9" fillId="4" fontId="1" numFmtId="0" xfId="0" applyAlignment="1" applyBorder="1" applyFont="1">
      <alignment horizontal="center" vertical="center"/>
    </xf>
    <xf borderId="9" fillId="4" fontId="4" numFmtId="9" xfId="0" applyAlignment="1" applyBorder="1" applyFont="1" applyNumberFormat="1">
      <alignment horizontal="center" readingOrder="0" vertical="center"/>
    </xf>
    <xf borderId="10" fillId="0" fontId="1" numFmtId="14" xfId="0" applyAlignment="1" applyBorder="1" applyFont="1" applyNumberFormat="1">
      <alignment vertical="center"/>
    </xf>
    <xf borderId="10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readingOrder="0" vertical="center"/>
    </xf>
    <xf borderId="11" fillId="4" fontId="4" numFmtId="14" xfId="0" applyAlignment="1" applyBorder="1" applyFont="1" applyNumberFormat="1">
      <alignment readingOrder="0" vertical="center"/>
    </xf>
    <xf borderId="11" fillId="4" fontId="4" numFmtId="0" xfId="0" applyAlignment="1" applyBorder="1" applyFont="1">
      <alignment horizontal="center" readingOrder="0" vertical="center"/>
    </xf>
    <xf borderId="11" fillId="4" fontId="4" numFmtId="9" xfId="0" applyAlignment="1" applyBorder="1" applyFont="1" applyNumberFormat="1">
      <alignment horizontal="center" readingOrder="0" vertical="center"/>
    </xf>
    <xf borderId="12" fillId="0" fontId="1" numFmtId="14" xfId="0" applyAlignment="1" applyBorder="1" applyFont="1" applyNumberFormat="1">
      <alignment vertical="center"/>
    </xf>
    <xf borderId="12" fillId="0" fontId="1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vertical="center"/>
    </xf>
    <xf borderId="9" fillId="5" fontId="1" numFmtId="0" xfId="0" applyAlignment="1" applyBorder="1" applyFill="1" applyFont="1">
      <alignment horizontal="center" vertical="center"/>
    </xf>
    <xf borderId="9" fillId="5" fontId="4" numFmtId="0" xfId="0" applyAlignment="1" applyBorder="1" applyFont="1">
      <alignment horizontal="center" readingOrder="0" vertical="center"/>
    </xf>
    <xf borderId="12" fillId="0" fontId="4" numFmtId="14" xfId="0" applyAlignment="1" applyBorder="1" applyFont="1" applyNumberFormat="1">
      <alignment readingOrder="0" vertical="center"/>
    </xf>
    <xf borderId="9" fillId="6" fontId="1" numFmtId="0" xfId="0" applyAlignment="1" applyBorder="1" applyFill="1" applyFont="1">
      <alignment horizontal="center" vertical="center"/>
    </xf>
    <xf borderId="11" fillId="7" fontId="4" numFmtId="14" xfId="0" applyAlignment="1" applyBorder="1" applyFill="1" applyFont="1" applyNumberFormat="1">
      <alignment readingOrder="0" vertical="center"/>
    </xf>
    <xf borderId="11" fillId="3" fontId="4" numFmtId="9" xfId="0" applyAlignment="1" applyBorder="1" applyFont="1" applyNumberFormat="1">
      <alignment horizontal="center" readingOrder="0" vertical="center"/>
    </xf>
    <xf borderId="1" fillId="8" fontId="1" numFmtId="0" xfId="0" applyBorder="1" applyFill="1" applyFont="1"/>
    <xf borderId="13" fillId="0" fontId="4" numFmtId="0" xfId="0" applyAlignment="1" applyBorder="1" applyFont="1">
      <alignment readingOrder="0"/>
    </xf>
    <xf borderId="13" fillId="4" fontId="4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3" fillId="4" fontId="4" numFmtId="14" xfId="0" applyAlignment="1" applyBorder="1" applyFont="1" applyNumberFormat="1">
      <alignment horizontal="right"/>
    </xf>
    <xf borderId="13" fillId="4" fontId="4" numFmtId="0" xfId="0" applyAlignment="1" applyBorder="1" applyFont="1">
      <alignment horizontal="center"/>
    </xf>
    <xf borderId="13" fillId="4" fontId="1" numFmtId="0" xfId="0" applyBorder="1" applyFont="1"/>
    <xf borderId="13" fillId="4" fontId="4" numFmtId="9" xfId="0" applyAlignment="1" applyBorder="1" applyFont="1" applyNumberFormat="1">
      <alignment horizontal="center" readingOrder="0"/>
    </xf>
    <xf borderId="10" fillId="0" fontId="1" numFmtId="14" xfId="0" applyAlignment="1" applyBorder="1" applyFont="1" applyNumberFormat="1">
      <alignment horizontal="right"/>
    </xf>
    <xf borderId="10" fillId="0" fontId="1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1" numFmtId="0" xfId="0" applyAlignment="1" applyBorder="1" applyFont="1">
      <alignment horizontal="right"/>
    </xf>
    <xf borderId="13" fillId="0" fontId="1" numFmtId="0" xfId="0" applyBorder="1" applyFont="1"/>
    <xf borderId="13" fillId="8" fontId="1" numFmtId="0" xfId="0" applyBorder="1" applyFont="1"/>
    <xf borderId="14" fillId="8" fontId="1" numFmtId="0" xfId="0" applyBorder="1" applyFont="1"/>
    <xf borderId="14" fillId="9" fontId="1" numFmtId="0" xfId="0" applyBorder="1" applyFill="1" applyFont="1"/>
    <xf borderId="13" fillId="10" fontId="1" numFmtId="0" xfId="0" applyBorder="1" applyFill="1" applyFont="1"/>
    <xf borderId="9" fillId="4" fontId="1" numFmtId="0" xfId="0" applyAlignment="1" applyBorder="1" applyFont="1">
      <alignment horizontal="left" vertical="center"/>
    </xf>
    <xf borderId="11" fillId="4" fontId="4" numFmtId="0" xfId="0" applyAlignment="1" applyBorder="1" applyFont="1">
      <alignment horizontal="left" readingOrder="0" vertical="center"/>
    </xf>
    <xf borderId="11" fillId="4" fontId="1" numFmtId="0" xfId="0" applyAlignment="1" applyBorder="1" applyFont="1">
      <alignment horizontal="center" vertical="center"/>
    </xf>
    <xf borderId="1" fillId="8" fontId="5" numFmtId="0" xfId="0" applyBorder="1" applyFont="1"/>
    <xf borderId="13" fillId="0" fontId="14" numFmtId="0" xfId="0" applyBorder="1" applyFont="1"/>
    <xf borderId="13" fillId="4" fontId="5" numFmtId="0" xfId="0" applyBorder="1" applyFont="1"/>
    <xf borderId="13" fillId="4" fontId="15" numFmtId="14" xfId="0" applyAlignment="1" applyBorder="1" applyFont="1" applyNumberFormat="1">
      <alignment horizontal="right"/>
    </xf>
    <xf borderId="13" fillId="4" fontId="15" numFmtId="0" xfId="0" applyAlignment="1" applyBorder="1" applyFont="1">
      <alignment horizontal="center"/>
    </xf>
    <xf borderId="13" fillId="4" fontId="5" numFmtId="0" xfId="0" applyBorder="1" applyFont="1"/>
    <xf borderId="13" fillId="4" fontId="15" numFmtId="9" xfId="0" applyAlignment="1" applyBorder="1" applyFont="1" applyNumberFormat="1">
      <alignment horizontal="center" readingOrder="0"/>
    </xf>
    <xf borderId="10" fillId="0" fontId="14" numFmtId="14" xfId="0" applyAlignment="1" applyBorder="1" applyFont="1" applyNumberFormat="1">
      <alignment horizontal="right"/>
    </xf>
    <xf borderId="10" fillId="0" fontId="14" numFmtId="0" xfId="0" applyAlignment="1" applyBorder="1" applyFont="1">
      <alignment horizontal="center"/>
    </xf>
    <xf borderId="10" fillId="0" fontId="15" numFmtId="0" xfId="0" applyAlignment="1" applyBorder="1" applyFont="1">
      <alignment horizontal="center"/>
    </xf>
    <xf borderId="10" fillId="0" fontId="14" numFmtId="0" xfId="0" applyAlignment="1" applyBorder="1" applyFont="1">
      <alignment horizontal="right"/>
    </xf>
    <xf borderId="13" fillId="0" fontId="5" numFmtId="0" xfId="0" applyBorder="1" applyFont="1"/>
    <xf borderId="13" fillId="8" fontId="5" numFmtId="0" xfId="0" applyBorder="1" applyFont="1"/>
    <xf borderId="14" fillId="8" fontId="5" numFmtId="0" xfId="0" applyBorder="1" applyFont="1"/>
    <xf borderId="14" fillId="9" fontId="5" numFmtId="0" xfId="0" applyBorder="1" applyFont="1"/>
    <xf borderId="13" fillId="11" fontId="5" numFmtId="0" xfId="0" applyBorder="1" applyFill="1" applyFont="1"/>
    <xf borderId="1" fillId="8" fontId="5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3" fillId="4" fontId="4" numFmtId="0" xfId="0" applyAlignment="1" applyBorder="1" applyFont="1">
      <alignment readingOrder="0" vertical="bottom"/>
    </xf>
    <xf borderId="13" fillId="4" fontId="5" numFmtId="0" xfId="0" applyAlignment="1" applyBorder="1" applyFont="1">
      <alignment vertical="bottom"/>
    </xf>
    <xf borderId="13" fillId="4" fontId="7" numFmtId="14" xfId="0" applyAlignment="1" applyBorder="1" applyFont="1" applyNumberFormat="1">
      <alignment horizontal="right" vertical="bottom"/>
    </xf>
    <xf borderId="13" fillId="4" fontId="7" numFmtId="0" xfId="0" applyAlignment="1" applyBorder="1" applyFont="1">
      <alignment horizontal="center" vertical="bottom"/>
    </xf>
    <xf borderId="13" fillId="4" fontId="5" numFmtId="0" xfId="0" applyAlignment="1" applyBorder="1" applyFont="1">
      <alignment vertical="bottom"/>
    </xf>
    <xf borderId="13" fillId="4" fontId="7" numFmtId="9" xfId="0" applyAlignment="1" applyBorder="1" applyFont="1" applyNumberFormat="1">
      <alignment horizontal="center" readingOrder="0" vertical="bottom"/>
    </xf>
    <xf borderId="10" fillId="0" fontId="5" numFmtId="14" xfId="0" applyAlignment="1" applyBorder="1" applyFont="1" applyNumberFormat="1">
      <alignment horizontal="right" vertical="bottom"/>
    </xf>
    <xf borderId="10" fillId="0" fontId="5" numFmtId="0" xfId="0" applyAlignment="1" applyBorder="1" applyFont="1">
      <alignment horizontal="center" vertical="bottom"/>
    </xf>
    <xf borderId="10" fillId="0" fontId="7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right" vertical="bottom"/>
    </xf>
    <xf borderId="13" fillId="0" fontId="5" numFmtId="0" xfId="0" applyAlignment="1" applyBorder="1" applyFont="1">
      <alignment vertical="bottom"/>
    </xf>
    <xf borderId="13" fillId="8" fontId="5" numFmtId="0" xfId="0" applyAlignment="1" applyBorder="1" applyFont="1">
      <alignment vertical="bottom"/>
    </xf>
    <xf borderId="14" fillId="8" fontId="5" numFmtId="0" xfId="0" applyAlignment="1" applyBorder="1" applyFont="1">
      <alignment vertical="bottom"/>
    </xf>
    <xf borderId="14" fillId="9" fontId="5" numFmtId="0" xfId="0" applyAlignment="1" applyBorder="1" applyFont="1">
      <alignment vertical="bottom"/>
    </xf>
    <xf borderId="13" fillId="10" fontId="5" numFmtId="0" xfId="0" applyAlignment="1" applyBorder="1" applyFont="1">
      <alignment vertical="bottom"/>
    </xf>
    <xf borderId="10" fillId="12" fontId="4" numFmtId="0" xfId="0" applyAlignment="1" applyBorder="1" applyFill="1" applyFont="1">
      <alignment horizontal="left" readingOrder="0" vertical="center"/>
    </xf>
    <xf borderId="12" fillId="0" fontId="4" numFmtId="0" xfId="0" applyAlignment="1" applyBorder="1" applyFont="1">
      <alignment horizontal="left" readingOrder="0" vertical="center"/>
    </xf>
    <xf borderId="0" fillId="4" fontId="4" numFmtId="0" xfId="0" applyAlignment="1" applyFont="1">
      <alignment horizontal="left" readingOrder="0"/>
    </xf>
    <xf borderId="15" fillId="3" fontId="12" numFmtId="0" xfId="0" applyBorder="1" applyFont="1"/>
    <xf borderId="16" fillId="4" fontId="4" numFmtId="0" xfId="0" applyBorder="1" applyFont="1"/>
    <xf borderId="10" fillId="0" fontId="4" numFmtId="14" xfId="0" applyAlignment="1" applyBorder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2" fontId="16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6" numFmtId="0" xfId="0" applyAlignment="1" applyFont="1">
      <alignment horizontal="center" vertical="center"/>
    </xf>
    <xf borderId="9" fillId="4" fontId="1" numFmtId="14" xfId="0" applyAlignment="1" applyBorder="1" applyFont="1" applyNumberFormat="1">
      <alignment vertical="center"/>
    </xf>
    <xf borderId="9" fillId="4" fontId="1" numFmtId="9" xfId="0" applyAlignment="1" applyBorder="1" applyFont="1" applyNumberFormat="1">
      <alignment horizontal="center" readingOrder="0" vertical="center"/>
    </xf>
    <xf borderId="11" fillId="4" fontId="1" numFmtId="14" xfId="0" applyAlignment="1" applyBorder="1" applyFont="1" applyNumberFormat="1">
      <alignment vertical="center"/>
    </xf>
    <xf borderId="11" fillId="4" fontId="1" numFmtId="9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595959"/>
          <bgColor rgb="FF595959"/>
        </patternFill>
      </fill>
      <border/>
    </dxf>
    <dxf>
      <font/>
      <fill>
        <patternFill patternType="solid">
          <fgColor rgb="FF548135"/>
          <bgColor rgb="FF548135"/>
        </patternFill>
      </fill>
      <border/>
    </dxf>
    <dxf>
      <font/>
      <fill>
        <patternFill patternType="solid">
          <fgColor rgb="FF2E75B5"/>
          <bgColor rgb="FF2E75B5"/>
        </patternFill>
      </fill>
      <border/>
    </dxf>
    <dxf>
      <font/>
      <fill>
        <patternFill patternType="solid">
          <fgColor rgb="FF7030A0"/>
          <bgColor rgb="FF7030A0"/>
        </patternFill>
      </fill>
      <border/>
    </dxf>
    <dxf>
      <font/>
      <fill>
        <patternFill patternType="solid">
          <fgColor rgb="FFC00000"/>
          <bgColor rgb="FFC00000"/>
        </patternFill>
      </fill>
      <border/>
    </dxf>
    <dxf>
      <font/>
      <fill>
        <patternFill patternType="none"/>
      </fill>
      <border>
        <left style="thin">
          <color theme="5"/>
        </left>
        <top style="thin">
          <color theme="5"/>
        </top>
        <bottom style="thin">
          <color theme="5"/>
        </bottom>
      </border>
    </dxf>
    <dxf>
      <font/>
      <fill>
        <patternFill patternType="solid">
          <fgColor rgb="FFF7CAAC"/>
          <bgColor rgb="FFF7CAAC"/>
        </patternFill>
      </fill>
      <border>
        <left style="thin">
          <color rgb="FFC55A11"/>
        </left>
        <right style="thin">
          <color rgb="FFC55A11"/>
        </right>
        <bottom style="thin">
          <color rgb="FFD8D8D8"/>
        </bottom>
      </border>
    </dxf>
    <dxf>
      <font/>
      <fill>
        <patternFill patternType="solid">
          <fgColor rgb="FFF7CAAC"/>
          <bgColor rgb="FFF7CAAC"/>
        </patternFill>
      </fill>
      <border>
        <left style="thin">
          <color rgb="FFC55A11"/>
        </left>
        <right style="thin">
          <color rgb="FFC55A11"/>
        </right>
        <top style="thin">
          <color rgb="FFC55A11"/>
        </top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7.75"/>
    <col customWidth="1" min="4" max="4" width="10.38"/>
    <col customWidth="1" min="5" max="5" width="9.88"/>
    <col customWidth="1" min="6" max="7" width="4.13"/>
    <col customWidth="1" min="8" max="8" width="5.63"/>
    <col customWidth="1" min="9" max="10" width="9.38"/>
    <col customWidth="1" hidden="1" min="11" max="11" width="4.13"/>
    <col customWidth="1" min="12" max="12" width="4.13"/>
    <col customWidth="1" hidden="1" min="13" max="13" width="4.13"/>
    <col customWidth="1" min="14" max="14" width="4.13"/>
    <col customWidth="1" hidden="1" min="15" max="15" width="5.38"/>
    <col customWidth="1" min="16" max="16" width="1.88"/>
    <col customWidth="1" min="17" max="49" width="2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3"/>
      <c r="T1" s="2"/>
      <c r="U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3"/>
      <c r="T2" s="2"/>
      <c r="U2" s="1"/>
    </row>
    <row r="3" ht="30.0" customHeight="1">
      <c r="A3" s="1"/>
      <c r="B3" s="4" t="s">
        <v>0</v>
      </c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3"/>
      <c r="T3" s="2"/>
      <c r="U3" s="2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3"/>
      <c r="T4" s="2"/>
      <c r="U4" s="2"/>
    </row>
    <row r="5" ht="4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3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18.0" customHeight="1">
      <c r="A6" s="1"/>
      <c r="B6" s="1"/>
      <c r="C6" s="6" t="s">
        <v>1</v>
      </c>
      <c r="D6" s="7">
        <f>TODAY()</f>
        <v>43839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8"/>
      <c r="Q6" s="2"/>
      <c r="R6" s="2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18.0" customHeight="1">
      <c r="A7" s="1"/>
      <c r="B7" s="1"/>
      <c r="C7" s="1" t="s">
        <v>2</v>
      </c>
      <c r="D7" s="9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3"/>
      <c r="T7" s="2"/>
      <c r="U7" s="2"/>
      <c r="V7" s="11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18.0" customHeight="1">
      <c r="A8" s="1"/>
      <c r="B8" s="1"/>
      <c r="C8" s="1" t="s">
        <v>3</v>
      </c>
      <c r="D8" s="12" t="s">
        <v>4</v>
      </c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3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18.0" customHeight="1">
      <c r="A9" s="1"/>
      <c r="B9" s="1"/>
      <c r="C9" s="1" t="s">
        <v>5</v>
      </c>
      <c r="D9" s="14">
        <v>43809.0</v>
      </c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15"/>
      <c r="S9" s="16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</row>
    <row r="10" ht="21.75" customHeight="1">
      <c r="A10" s="1"/>
      <c r="B10" s="1"/>
      <c r="C10" s="1"/>
      <c r="D10" s="17">
        <v>0.0</v>
      </c>
      <c r="E10" s="18"/>
      <c r="F10" s="1"/>
      <c r="G10" s="1"/>
      <c r="H10" s="1"/>
      <c r="I10" s="1"/>
      <c r="J10" s="1"/>
      <c r="K10" s="1"/>
      <c r="L10" s="1"/>
      <c r="M10" s="1"/>
      <c r="N10" s="17"/>
      <c r="O10" s="1"/>
      <c r="P10" s="1"/>
      <c r="Q10" s="11"/>
      <c r="R10" s="11"/>
      <c r="S10" s="19"/>
      <c r="T10" s="11"/>
      <c r="U10" s="11"/>
      <c r="V10" s="11"/>
      <c r="W10" s="1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ht="54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  <c r="Q11" s="20" t="str">
        <f>TEXT(DATE(YEAR(Q13),MONTH(Q13),DAY(Q13)),"MMM YYYY")</f>
        <v>dec. 2019</v>
      </c>
      <c r="R11" s="20" t="str">
        <f t="shared" ref="R11:AN11" si="1">IF(MONTH(R13)&lt;&gt;MONTH(Q13),TEXT(DATE(YEAR(R13),MONTH(R13),DAY(R13)),"MMM YYYY"),"")</f>
        <v/>
      </c>
      <c r="S11" s="21" t="str">
        <f t="shared" si="1"/>
        <v/>
      </c>
      <c r="T11" s="20" t="str">
        <f t="shared" si="1"/>
        <v/>
      </c>
      <c r="U11" s="20" t="str">
        <f t="shared" si="1"/>
        <v/>
      </c>
      <c r="V11" s="20" t="str">
        <f t="shared" si="1"/>
        <v/>
      </c>
      <c r="W11" s="20" t="str">
        <f t="shared" si="1"/>
        <v/>
      </c>
      <c r="X11" s="20" t="str">
        <f t="shared" si="1"/>
        <v/>
      </c>
      <c r="Y11" s="20" t="str">
        <f t="shared" si="1"/>
        <v/>
      </c>
      <c r="Z11" s="20" t="str">
        <f t="shared" si="1"/>
        <v/>
      </c>
      <c r="AA11" s="20" t="str">
        <f t="shared" si="1"/>
        <v/>
      </c>
      <c r="AB11" s="20" t="str">
        <f t="shared" si="1"/>
        <v/>
      </c>
      <c r="AC11" s="20" t="str">
        <f t="shared" si="1"/>
        <v/>
      </c>
      <c r="AD11" s="20" t="str">
        <f t="shared" si="1"/>
        <v/>
      </c>
      <c r="AE11" s="20" t="str">
        <f t="shared" si="1"/>
        <v/>
      </c>
      <c r="AF11" s="20" t="str">
        <f t="shared" si="1"/>
        <v/>
      </c>
      <c r="AG11" s="20" t="str">
        <f t="shared" si="1"/>
        <v/>
      </c>
      <c r="AH11" s="20" t="str">
        <f t="shared" si="1"/>
        <v/>
      </c>
      <c r="AI11" s="20" t="str">
        <f t="shared" si="1"/>
        <v/>
      </c>
      <c r="AJ11" s="20" t="str">
        <f t="shared" si="1"/>
        <v/>
      </c>
      <c r="AK11" s="20" t="str">
        <f t="shared" si="1"/>
        <v/>
      </c>
      <c r="AL11" s="20" t="str">
        <f t="shared" si="1"/>
        <v/>
      </c>
      <c r="AM11" s="20" t="str">
        <f t="shared" si="1"/>
        <v/>
      </c>
      <c r="AN11" s="20" t="str">
        <f t="shared" si="1"/>
        <v>jan. 2020</v>
      </c>
      <c r="AO11" s="20"/>
      <c r="AP11" s="20" t="str">
        <f t="shared" ref="AP11:AW11" si="2">IF(MONTH(AP13)&lt;&gt;MONTH(AO13),TEXT(DATE(YEAR(AP13),MONTH(AP13),DAY(AP13)),"MMM YYYY"),"")</f>
        <v/>
      </c>
      <c r="AQ11" s="20" t="str">
        <f t="shared" si="2"/>
        <v/>
      </c>
      <c r="AR11" s="20" t="str">
        <f t="shared" si="2"/>
        <v/>
      </c>
      <c r="AS11" s="20" t="str">
        <f t="shared" si="2"/>
        <v/>
      </c>
      <c r="AT11" s="20" t="str">
        <f t="shared" si="2"/>
        <v/>
      </c>
      <c r="AU11" s="20" t="str">
        <f t="shared" si="2"/>
        <v/>
      </c>
      <c r="AV11" s="20" t="str">
        <f t="shared" si="2"/>
        <v/>
      </c>
      <c r="AW11" s="20" t="str">
        <f t="shared" si="2"/>
        <v/>
      </c>
    </row>
    <row r="12" ht="12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  <c r="R12" s="23"/>
      <c r="S12" s="24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</row>
    <row r="13" ht="65.25" customHeight="1">
      <c r="A13" s="25"/>
      <c r="B13" s="26" t="s">
        <v>6</v>
      </c>
      <c r="C13" s="27" t="s">
        <v>7</v>
      </c>
      <c r="D13" s="26" t="s">
        <v>8</v>
      </c>
      <c r="E13" s="26" t="s">
        <v>9</v>
      </c>
      <c r="F13" s="28" t="s">
        <v>10</v>
      </c>
      <c r="G13" s="28" t="s">
        <v>11</v>
      </c>
      <c r="H13" s="28" t="s">
        <v>12</v>
      </c>
      <c r="I13" s="28" t="s">
        <v>13</v>
      </c>
      <c r="J13" s="28" t="s">
        <v>14</v>
      </c>
      <c r="K13" s="28" t="s">
        <v>15</v>
      </c>
      <c r="L13" s="28" t="s">
        <v>12</v>
      </c>
      <c r="M13" s="28" t="s">
        <v>16</v>
      </c>
      <c r="N13" s="28" t="s">
        <v>17</v>
      </c>
      <c r="O13" s="29" t="s">
        <v>18</v>
      </c>
      <c r="P13" s="29"/>
      <c r="Q13" s="30">
        <f t="array" ref="Q13">$D$9-WEEKDAY($D$9,1)+INDEX({1;2;3;4;5;6;7},MATCH($D$8,{"Sunday";"Monday";"Tuesday";"Wednesday";"Thursday";"Friday";"Saturday"},0))+D10</f>
        <v>43808</v>
      </c>
      <c r="R13" s="30">
        <f t="shared" ref="R13:AW13" si="3">Q13+1</f>
        <v>43809</v>
      </c>
      <c r="S13" s="30">
        <f t="shared" si="3"/>
        <v>43810</v>
      </c>
      <c r="T13" s="30">
        <f t="shared" si="3"/>
        <v>43811</v>
      </c>
      <c r="U13" s="30">
        <f t="shared" si="3"/>
        <v>43812</v>
      </c>
      <c r="V13" s="30">
        <f t="shared" si="3"/>
        <v>43813</v>
      </c>
      <c r="W13" s="30">
        <f t="shared" si="3"/>
        <v>43814</v>
      </c>
      <c r="X13" s="30">
        <f t="shared" si="3"/>
        <v>43815</v>
      </c>
      <c r="Y13" s="30">
        <f t="shared" si="3"/>
        <v>43816</v>
      </c>
      <c r="Z13" s="30">
        <f t="shared" si="3"/>
        <v>43817</v>
      </c>
      <c r="AA13" s="30">
        <f t="shared" si="3"/>
        <v>43818</v>
      </c>
      <c r="AB13" s="30">
        <f t="shared" si="3"/>
        <v>43819</v>
      </c>
      <c r="AC13" s="30">
        <f t="shared" si="3"/>
        <v>43820</v>
      </c>
      <c r="AD13" s="30">
        <f t="shared" si="3"/>
        <v>43821</v>
      </c>
      <c r="AE13" s="30">
        <f t="shared" si="3"/>
        <v>43822</v>
      </c>
      <c r="AF13" s="30">
        <f t="shared" si="3"/>
        <v>43823</v>
      </c>
      <c r="AG13" s="30">
        <f t="shared" si="3"/>
        <v>43824</v>
      </c>
      <c r="AH13" s="30">
        <f t="shared" si="3"/>
        <v>43825</v>
      </c>
      <c r="AI13" s="30">
        <f t="shared" si="3"/>
        <v>43826</v>
      </c>
      <c r="AJ13" s="30">
        <f t="shared" si="3"/>
        <v>43827</v>
      </c>
      <c r="AK13" s="30">
        <f t="shared" si="3"/>
        <v>43828</v>
      </c>
      <c r="AL13" s="30">
        <f t="shared" si="3"/>
        <v>43829</v>
      </c>
      <c r="AM13" s="30">
        <f t="shared" si="3"/>
        <v>43830</v>
      </c>
      <c r="AN13" s="30">
        <f t="shared" si="3"/>
        <v>43831</v>
      </c>
      <c r="AO13" s="30">
        <f t="shared" si="3"/>
        <v>43832</v>
      </c>
      <c r="AP13" s="30">
        <f t="shared" si="3"/>
        <v>43833</v>
      </c>
      <c r="AQ13" s="30">
        <f t="shared" si="3"/>
        <v>43834</v>
      </c>
      <c r="AR13" s="30">
        <f t="shared" si="3"/>
        <v>43835</v>
      </c>
      <c r="AS13" s="30">
        <f t="shared" si="3"/>
        <v>43836</v>
      </c>
      <c r="AT13" s="30">
        <f t="shared" si="3"/>
        <v>43837</v>
      </c>
      <c r="AU13" s="30">
        <f t="shared" si="3"/>
        <v>43838</v>
      </c>
      <c r="AV13" s="30">
        <f t="shared" si="3"/>
        <v>43839</v>
      </c>
      <c r="AW13" s="30">
        <f t="shared" si="3"/>
        <v>43840</v>
      </c>
    </row>
    <row r="14" ht="15.0" customHeight="1">
      <c r="A14" s="1"/>
      <c r="B14" s="31">
        <f>IF(ISERROR(VALUE(SUBSTITUTE(OFFSET(B14,-1,0,1,1),".",""))),1,IF(ISERROR(FIND("@",SUBSTITUTE(OFFSET(B14,-1,0,1,1),".","@",1))),VALUE(OFFSET(B14,-1,0,1,1))+1,VALUE(LEFT(OFFSET(B14,-1,0,1,1),FIND("@",SUBSTITUTE(OFFSET(B14,-1,0,1,1),".","@",1))-1))+1))</f>
        <v>1</v>
      </c>
      <c r="C14" s="32" t="s">
        <v>19</v>
      </c>
      <c r="D14" s="33"/>
      <c r="E14" s="34">
        <v>43809.0</v>
      </c>
      <c r="F14" s="35">
        <v>7.0</v>
      </c>
      <c r="G14" s="36"/>
      <c r="H14" s="37">
        <f>SUMPRODUCT(F15:F19,H15:H19)/SUM(F15:F19)</f>
        <v>1</v>
      </c>
      <c r="I14" s="38">
        <f>MAX(I15:I19)</f>
        <v>43816</v>
      </c>
      <c r="J14" s="38">
        <f>IF(MAX(J15:J19)="","",MAX(J15:J19))</f>
        <v>43816</v>
      </c>
      <c r="K14" s="36">
        <f t="shared" ref="K14:K48" si="4">NETWORKDAYS(E14,J14)</f>
        <v>6</v>
      </c>
      <c r="L14" s="35">
        <v>0.0</v>
      </c>
      <c r="M14" s="36">
        <f t="shared" ref="M14:M21" si="5">ROUNDDOWN(H14*G14,0)</f>
        <v>0</v>
      </c>
      <c r="N14" s="35">
        <v>0.0</v>
      </c>
      <c r="O14" s="33">
        <f t="shared" ref="O14:O23" si="6">G14-M14</f>
        <v>0</v>
      </c>
      <c r="P14" s="33"/>
      <c r="Q14" s="39"/>
      <c r="R14" s="39"/>
      <c r="S14" s="40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</row>
    <row r="15" ht="15.0" customHeight="1">
      <c r="A15" s="1"/>
      <c r="B15" s="41" t="str">
        <f>IF(ISERROR(VALUE(SUBSTITUTE(OFFSET(B15,-1,0,1,1),".",""))),"0.1",IF(ISERROR(FIND("@",SUBSTITUTE(OFFSET(B15,-1,0,1,1),".","@",1))),OFFSET(B15,-1,0,1,1)&amp;".1",LEFT(OFFSET(B15,-1,0,1,1),FIND("@",SUBSTITUTE(OFFSET(B15,-1,0,1,1),".","@",1)))&amp;IF(ISERROR(FIND("@",SUBSTITUTE(OFFSET(B15,-1,0,1,1),".","@",2))),VALUE(RIGHT(OFFSET(B15,-1,0,1,1),LEN(OFFSET(B15,-1,0,1,1))-FIND("@",SUBSTITUTE(OFFSET(B15,-1,0,1,1),".","@",1))))+1,VALUE(MID(OFFSET(B15,-1,0,1,1),FIND("@",SUBSTITUTE(OFFSET(B15,-1,0,1,1),".","@",1))+1,(FIND("@",SUBSTITUTE(OFFSET(B15,-1,0,1,1),".","@",2))-FIND("@",SUBSTITUTE(OFFSET(B15,-1,0,1,1),".","@",1))-1)))+1)))</f>
        <v>1.1</v>
      </c>
      <c r="C15" s="42" t="s">
        <v>20</v>
      </c>
      <c r="D15" s="42"/>
      <c r="E15" s="43">
        <v>43809.0</v>
      </c>
      <c r="F15" s="44">
        <v>1.0</v>
      </c>
      <c r="G15" s="45"/>
      <c r="H15" s="46">
        <v>1.0</v>
      </c>
      <c r="I15" s="47">
        <f t="shared" ref="I15:I17" si="7">E15+F15-1</f>
        <v>43809</v>
      </c>
      <c r="J15" s="47">
        <f t="shared" ref="J15:J18" si="8">IF(ISBLANK(G15),I15,E15+G15-1)</f>
        <v>43809</v>
      </c>
      <c r="K15" s="48">
        <f t="shared" si="4"/>
        <v>1</v>
      </c>
      <c r="L15" s="49">
        <v>0.0</v>
      </c>
      <c r="M15" s="48">
        <f t="shared" si="5"/>
        <v>0</v>
      </c>
      <c r="N15" s="49">
        <v>0.0</v>
      </c>
      <c r="O15" s="50">
        <f t="shared" si="6"/>
        <v>0</v>
      </c>
      <c r="P15" s="50"/>
      <c r="Q15" s="51"/>
      <c r="R15" s="51"/>
      <c r="S15" s="40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</row>
    <row r="16" ht="15.0" customHeight="1">
      <c r="A16" s="1"/>
      <c r="B16" s="52" t="s">
        <v>21</v>
      </c>
      <c r="C16" s="42" t="s">
        <v>22</v>
      </c>
      <c r="D16" s="42"/>
      <c r="E16" s="53">
        <v>43809.0</v>
      </c>
      <c r="F16" s="54">
        <v>1.0</v>
      </c>
      <c r="G16" s="54">
        <v>1.0</v>
      </c>
      <c r="H16" s="55">
        <v>1.0</v>
      </c>
      <c r="I16" s="56">
        <f t="shared" si="7"/>
        <v>43809</v>
      </c>
      <c r="J16" s="56">
        <f t="shared" si="8"/>
        <v>43809</v>
      </c>
      <c r="K16" s="57">
        <f t="shared" si="4"/>
        <v>1</v>
      </c>
      <c r="L16" s="58">
        <v>0.0</v>
      </c>
      <c r="M16" s="57">
        <f t="shared" si="5"/>
        <v>1</v>
      </c>
      <c r="N16" s="58">
        <v>0.0</v>
      </c>
      <c r="O16" s="59">
        <f t="shared" si="6"/>
        <v>0</v>
      </c>
      <c r="P16" s="50"/>
      <c r="Q16" s="51"/>
      <c r="R16" s="51"/>
      <c r="S16" s="40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</row>
    <row r="17" ht="15.0" customHeight="1">
      <c r="A17" s="1"/>
      <c r="B17" s="41" t="str">
        <f>IF(ISERROR(VALUE(SUBSTITUTE(OFFSET(B17,-1,0,1,1),".",""))),"0.1",IF(ISERROR(FIND("@",SUBSTITUTE(OFFSET(B17,-1,0,1,1),".","@",1))),OFFSET(B17,-1,0,1,1)&amp;".1",LEFT(OFFSET(B17,-1,0,1,1),FIND("@",SUBSTITUTE(OFFSET(B17,-1,0,1,1),".","@",1)))&amp;IF(ISERROR(FIND("@",SUBSTITUTE(OFFSET(B17,-1,0,1,1),".","@",2))),VALUE(RIGHT(OFFSET(B17,-1,0,1,1),LEN(OFFSET(B17,-1,0,1,1))-FIND("@",SUBSTITUTE(OFFSET(B17,-1,0,1,1),".","@",1))))+1,VALUE(MID(OFFSET(B17,-1,0,1,1),FIND("@",SUBSTITUTE(OFFSET(B17,-1,0,1,1),".","@",1))+1,(FIND("@",SUBSTITUTE(OFFSET(B17,-1,0,1,1),".","@",2))-FIND("@",SUBSTITUTE(OFFSET(B17,-1,0,1,1),".","@",1))-1)))+1)))</f>
        <v>1.3</v>
      </c>
      <c r="C17" s="42" t="s">
        <v>23</v>
      </c>
      <c r="D17" s="42"/>
      <c r="E17" s="53">
        <v>43809.0</v>
      </c>
      <c r="F17" s="44">
        <v>8.0</v>
      </c>
      <c r="G17" s="45"/>
      <c r="H17" s="46">
        <v>1.0</v>
      </c>
      <c r="I17" s="47">
        <f t="shared" si="7"/>
        <v>43816</v>
      </c>
      <c r="J17" s="47">
        <f t="shared" si="8"/>
        <v>43816</v>
      </c>
      <c r="K17" s="48">
        <f t="shared" si="4"/>
        <v>6</v>
      </c>
      <c r="L17" s="48">
        <f>ROUNDDOWN(H17*F17,0)</f>
        <v>8</v>
      </c>
      <c r="M17" s="48">
        <f t="shared" si="5"/>
        <v>0</v>
      </c>
      <c r="N17" s="49">
        <v>0.0</v>
      </c>
      <c r="O17" s="50">
        <f t="shared" si="6"/>
        <v>0</v>
      </c>
      <c r="P17" s="50"/>
      <c r="Q17" s="51"/>
      <c r="R17" s="60"/>
      <c r="S17" s="61"/>
      <c r="T17" s="61"/>
      <c r="U17" s="61"/>
      <c r="V17" s="61"/>
      <c r="W17" s="61"/>
      <c r="X17" s="6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</row>
    <row r="18" ht="15.0" customHeight="1">
      <c r="A18" s="1"/>
      <c r="B18" s="52" t="s">
        <v>24</v>
      </c>
      <c r="C18" s="42" t="s">
        <v>25</v>
      </c>
      <c r="D18" s="42"/>
      <c r="E18" s="53">
        <v>43810.0</v>
      </c>
      <c r="F18" s="54">
        <v>1.0</v>
      </c>
      <c r="G18" s="54">
        <v>1.0</v>
      </c>
      <c r="H18" s="55">
        <v>1.0</v>
      </c>
      <c r="I18" s="62">
        <v>43810.0</v>
      </c>
      <c r="J18" s="56">
        <f t="shared" si="8"/>
        <v>43810</v>
      </c>
      <c r="K18" s="57">
        <f t="shared" si="4"/>
        <v>1</v>
      </c>
      <c r="L18" s="58">
        <v>0.0</v>
      </c>
      <c r="M18" s="57">
        <f t="shared" si="5"/>
        <v>1</v>
      </c>
      <c r="N18" s="58">
        <v>0.0</v>
      </c>
      <c r="O18" s="59">
        <f t="shared" si="6"/>
        <v>0</v>
      </c>
      <c r="P18" s="50"/>
      <c r="Q18" s="51"/>
      <c r="R18" s="51"/>
      <c r="S18" s="40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</row>
    <row r="19" ht="15.0" customHeight="1">
      <c r="A19" s="1"/>
      <c r="B19" s="52" t="s">
        <v>26</v>
      </c>
      <c r="C19" s="42" t="s">
        <v>27</v>
      </c>
      <c r="D19" s="42"/>
      <c r="E19" s="53">
        <v>43809.0</v>
      </c>
      <c r="F19" s="44">
        <v>4.0</v>
      </c>
      <c r="G19" s="45"/>
      <c r="H19" s="55">
        <v>1.0</v>
      </c>
      <c r="I19" s="47">
        <f>E19+F19-1</f>
        <v>43812</v>
      </c>
      <c r="J19" s="47">
        <f>E19+F19-1</f>
        <v>43812</v>
      </c>
      <c r="K19" s="48">
        <f t="shared" si="4"/>
        <v>4</v>
      </c>
      <c r="L19" s="48">
        <f t="shared" ref="L19:L21" si="9">ROUNDDOWN(H19*F19,0)</f>
        <v>4</v>
      </c>
      <c r="M19" s="48">
        <f t="shared" si="5"/>
        <v>0</v>
      </c>
      <c r="N19" s="49">
        <v>0.0</v>
      </c>
      <c r="O19" s="59">
        <f t="shared" si="6"/>
        <v>0</v>
      </c>
      <c r="P19" s="50"/>
      <c r="Q19" s="51"/>
      <c r="R19" s="63"/>
      <c r="S19" s="40"/>
      <c r="T19" s="40"/>
      <c r="U19" s="40"/>
      <c r="V19" s="40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</row>
    <row r="20" ht="15.0" customHeight="1">
      <c r="A20" s="1"/>
      <c r="B20" s="31">
        <f>IF(ISERROR(VALUE(SUBSTITUTE(OFFSET(B20,-1,0,1,1),".",""))),1,IF(ISERROR(FIND("@",SUBSTITUTE(OFFSET(B20,-1,0,1,1),".","@",1))),VALUE(OFFSET(B20,-1,0,1,1))+1,VALUE(LEFT(OFFSET(B20,-1,0,1,1),FIND("@",SUBSTITUTE(OFFSET(B20,-1,0,1,1),".","@",1))-1))+1))</f>
        <v>2</v>
      </c>
      <c r="C20" s="32" t="s">
        <v>28</v>
      </c>
      <c r="D20" s="33"/>
      <c r="E20" s="64">
        <v>43815.0</v>
      </c>
      <c r="F20" s="35">
        <v>7.0</v>
      </c>
      <c r="G20" s="36"/>
      <c r="H20" s="65">
        <v>1.0</v>
      </c>
      <c r="I20" s="38">
        <f>MAX(I21:I32)</f>
        <v>43828</v>
      </c>
      <c r="J20" s="38">
        <f>IF(MAX(J21:J32)="","",MAX(J21:J32))</f>
        <v>43828</v>
      </c>
      <c r="K20" s="36">
        <f t="shared" si="4"/>
        <v>10</v>
      </c>
      <c r="L20" s="36">
        <f t="shared" si="9"/>
        <v>7</v>
      </c>
      <c r="M20" s="36">
        <f t="shared" si="5"/>
        <v>0</v>
      </c>
      <c r="N20" s="35">
        <v>0.0</v>
      </c>
      <c r="O20" s="33">
        <f t="shared" si="6"/>
        <v>0</v>
      </c>
      <c r="P20" s="33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</row>
    <row r="21" ht="15.0" customHeight="1">
      <c r="A21" s="1"/>
      <c r="B21" s="41" t="str">
        <f>IF(ISERROR(VALUE(SUBSTITUTE(OFFSET(B21,-1,0,1,1),".",""))),"0.1",IF(ISERROR(FIND("@",SUBSTITUTE(OFFSET(B21,-1,0,1,1),".","@",1))),OFFSET(B21,-1,0,1,1)&amp;".1",LEFT(OFFSET(B21,-1,0,1,1),FIND("@",SUBSTITUTE(OFFSET(B21,-1,0,1,1),".","@",1)))&amp;IF(ISERROR(FIND("@",SUBSTITUTE(OFFSET(B21,-1,0,1,1),".","@",2))),VALUE(RIGHT(OFFSET(B21,-1,0,1,1),LEN(OFFSET(B21,-1,0,1,1))-FIND("@",SUBSTITUTE(OFFSET(B21,-1,0,1,1),".","@",1))))+1,VALUE(MID(OFFSET(B21,-1,0,1,1),FIND("@",SUBSTITUTE(OFFSET(B21,-1,0,1,1),".","@",1))+1,(FIND("@",SUBSTITUTE(OFFSET(B21,-1,0,1,1),".","@",2))-FIND("@",SUBSTITUTE(OFFSET(B21,-1,0,1,1),".","@",1))-1)))+1)))</f>
        <v>2.1</v>
      </c>
      <c r="C21" s="42" t="s">
        <v>29</v>
      </c>
      <c r="D21" s="42"/>
      <c r="E21" s="53">
        <v>43815.0</v>
      </c>
      <c r="F21" s="44">
        <v>4.0</v>
      </c>
      <c r="G21" s="45"/>
      <c r="H21" s="55">
        <v>1.0</v>
      </c>
      <c r="I21" s="47">
        <f>E21+F21-1</f>
        <v>43818</v>
      </c>
      <c r="J21" s="47">
        <f>IF(ISBLANK(G21),I21,E21+G21-1)</f>
        <v>43818</v>
      </c>
      <c r="K21" s="48">
        <f t="shared" si="4"/>
        <v>4</v>
      </c>
      <c r="L21" s="48">
        <f t="shared" si="9"/>
        <v>4</v>
      </c>
      <c r="M21" s="48">
        <f t="shared" si="5"/>
        <v>0</v>
      </c>
      <c r="N21" s="49">
        <v>0.0</v>
      </c>
      <c r="O21" s="50">
        <f t="shared" si="6"/>
        <v>0</v>
      </c>
      <c r="P21" s="50"/>
      <c r="Q21" s="51"/>
      <c r="R21" s="51"/>
      <c r="S21" s="40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</row>
    <row r="22" ht="15.0" customHeight="1">
      <c r="A22" s="66"/>
      <c r="B22" s="67" t="s">
        <v>30</v>
      </c>
      <c r="C22" s="68" t="s">
        <v>31</v>
      </c>
      <c r="D22" s="69"/>
      <c r="E22" s="70">
        <v>43818.0</v>
      </c>
      <c r="F22" s="71">
        <v>1.0</v>
      </c>
      <c r="G22" s="72"/>
      <c r="H22" s="73">
        <v>1.0</v>
      </c>
      <c r="I22" s="74">
        <f>E22+F22-1</f>
        <v>43818</v>
      </c>
      <c r="J22" s="74">
        <f>IF(ISBLANK(G22),I22,E22+G22-1)</f>
        <v>43818</v>
      </c>
      <c r="K22" s="75">
        <f t="shared" si="4"/>
        <v>1</v>
      </c>
      <c r="L22" s="75">
        <f>ROUNDDOWN(H22*F22,0)</f>
        <v>1</v>
      </c>
      <c r="M22" s="75">
        <f>ROUNDDOWN(H22*G22,0)</f>
        <v>0</v>
      </c>
      <c r="N22" s="76">
        <v>0.0</v>
      </c>
      <c r="O22" s="77">
        <f t="shared" si="6"/>
        <v>0</v>
      </c>
      <c r="P22" s="78"/>
      <c r="Q22" s="79"/>
      <c r="R22" s="79"/>
      <c r="S22" s="78"/>
      <c r="T22" s="79"/>
      <c r="U22" s="79"/>
      <c r="V22" s="79"/>
      <c r="W22" s="79"/>
      <c r="X22" s="80"/>
      <c r="Y22" s="81"/>
      <c r="Z22" s="79"/>
      <c r="AA22" s="82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</row>
    <row r="23" ht="15.0" customHeight="1">
      <c r="A23" s="1"/>
      <c r="B23" s="41" t="str">
        <f>IF(ISERROR(VALUE(SUBSTITUTE(OFFSET(B23,-1,0,1,1),".",""))),"0.1",IF(ISERROR(FIND("@",SUBSTITUTE(OFFSET(B23,-1,0,1,1),".","@",1))),OFFSET(B23,-1,0,1,1)&amp;".1",LEFT(OFFSET(B23,-1,0,1,1),FIND("@",SUBSTITUTE(OFFSET(B23,-1,0,1,1),".","@",1)))&amp;IF(ISERROR(FIND("@",SUBSTITUTE(OFFSET(B23,-1,0,1,1),".","@",2))),VALUE(RIGHT(OFFSET(B23,-1,0,1,1),LEN(OFFSET(B23,-1,0,1,1))-FIND("@",SUBSTITUTE(OFFSET(B23,-1,0,1,1),".","@",1))))+1,VALUE(MID(OFFSET(B23,-1,0,1,1),FIND("@",SUBSTITUTE(OFFSET(B23,-1,0,1,1),".","@",1))+1,(FIND("@",SUBSTITUTE(OFFSET(B23,-1,0,1,1),".","@",2))-FIND("@",SUBSTITUTE(OFFSET(B23,-1,0,1,1),".","@",1))-1)))+1)))</f>
        <v>2.3</v>
      </c>
      <c r="C23" s="42" t="s">
        <v>32</v>
      </c>
      <c r="D23" s="83"/>
      <c r="E23" s="53">
        <v>43818.0</v>
      </c>
      <c r="F23" s="44">
        <v>3.0</v>
      </c>
      <c r="G23" s="45"/>
      <c r="H23" s="55">
        <v>1.0</v>
      </c>
      <c r="I23" s="47">
        <f t="shared" ref="I23:I26" si="10">E23+F23-1</f>
        <v>43820</v>
      </c>
      <c r="J23" s="47">
        <f t="shared" ref="J23:J26" si="11">IF(ISBLANK(G23),I23,E23+G23-1)</f>
        <v>43820</v>
      </c>
      <c r="K23" s="48">
        <f t="shared" si="4"/>
        <v>2</v>
      </c>
      <c r="L23" s="48">
        <f t="shared" ref="L23:L26" si="12">ROUNDDOWN(H23*F23,0)</f>
        <v>3</v>
      </c>
      <c r="M23" s="48">
        <f t="shared" ref="M23:M26" si="13">ROUNDDOWN(H23*G23,0)</f>
        <v>0</v>
      </c>
      <c r="N23" s="49">
        <v>0.0</v>
      </c>
      <c r="O23" s="50">
        <f t="shared" si="6"/>
        <v>0</v>
      </c>
      <c r="P23" s="50"/>
      <c r="Q23" s="51"/>
      <c r="R23" s="51"/>
      <c r="S23" s="40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</row>
    <row r="24" ht="15.0" customHeight="1">
      <c r="A24" s="1"/>
      <c r="B24" s="52" t="s">
        <v>33</v>
      </c>
      <c r="C24" s="84" t="s">
        <v>34</v>
      </c>
      <c r="D24" s="42"/>
      <c r="E24" s="53">
        <v>43818.0</v>
      </c>
      <c r="F24" s="54">
        <v>4.0</v>
      </c>
      <c r="G24" s="85"/>
      <c r="H24" s="55">
        <v>1.0</v>
      </c>
      <c r="I24" s="56">
        <f t="shared" si="10"/>
        <v>43821</v>
      </c>
      <c r="J24" s="56">
        <f t="shared" si="11"/>
        <v>43821</v>
      </c>
      <c r="K24" s="57">
        <f t="shared" si="4"/>
        <v>2</v>
      </c>
      <c r="L24" s="57">
        <f t="shared" si="12"/>
        <v>4</v>
      </c>
      <c r="M24" s="57">
        <f t="shared" si="13"/>
        <v>0</v>
      </c>
      <c r="N24" s="57">
        <f t="shared" ref="N24:O24" si="14">F24-L24</f>
        <v>0</v>
      </c>
      <c r="O24" s="59">
        <f t="shared" si="14"/>
        <v>0</v>
      </c>
      <c r="P24" s="50"/>
      <c r="Q24" s="51"/>
      <c r="R24" s="51"/>
      <c r="S24" s="40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</row>
    <row r="25" ht="15.0" customHeight="1">
      <c r="A25" s="1"/>
      <c r="B25" s="41" t="str">
        <f t="shared" ref="B25:B26" si="15">IF(ISERROR(VALUE(SUBSTITUTE(OFFSET(B25,-1,0,1,1),".",""))),"0.1",IF(ISERROR(FIND("@",SUBSTITUTE(OFFSET(B25,-1,0,1,1),".","@",1))),OFFSET(B25,-1,0,1,1)&amp;".1",LEFT(OFFSET(B25,-1,0,1,1),FIND("@",SUBSTITUTE(OFFSET(B25,-1,0,1,1),".","@",1)))&amp;IF(ISERROR(FIND("@",SUBSTITUTE(OFFSET(B25,-1,0,1,1),".","@",2))),VALUE(RIGHT(OFFSET(B25,-1,0,1,1),LEN(OFFSET(B25,-1,0,1,1))-FIND("@",SUBSTITUTE(OFFSET(B25,-1,0,1,1),".","@",1))))+1,VALUE(MID(OFFSET(B25,-1,0,1,1),FIND("@",SUBSTITUTE(OFFSET(B25,-1,0,1,1),".","@",1))+1,(FIND("@",SUBSTITUTE(OFFSET(B25,-1,0,1,1),".","@",2))-FIND("@",SUBSTITUTE(OFFSET(B25,-1,0,1,1),".","@",1))-1)))+1)))</f>
        <v>2.5</v>
      </c>
      <c r="C25" s="42" t="s">
        <v>35</v>
      </c>
      <c r="D25" s="83"/>
      <c r="E25" s="53">
        <v>43818.0</v>
      </c>
      <c r="F25" s="44">
        <v>3.0</v>
      </c>
      <c r="G25" s="45"/>
      <c r="H25" s="55">
        <v>1.0</v>
      </c>
      <c r="I25" s="47">
        <f t="shared" si="10"/>
        <v>43820</v>
      </c>
      <c r="J25" s="47">
        <f t="shared" si="11"/>
        <v>43820</v>
      </c>
      <c r="K25" s="48">
        <f t="shared" si="4"/>
        <v>2</v>
      </c>
      <c r="L25" s="48">
        <f t="shared" si="12"/>
        <v>3</v>
      </c>
      <c r="M25" s="48">
        <f t="shared" si="13"/>
        <v>0</v>
      </c>
      <c r="N25" s="49">
        <v>0.0</v>
      </c>
      <c r="O25" s="50">
        <f t="shared" ref="O25:O31" si="16">G25-M25</f>
        <v>0</v>
      </c>
      <c r="P25" s="50"/>
      <c r="Q25" s="51"/>
      <c r="R25" s="51"/>
      <c r="S25" s="40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</row>
    <row r="26" ht="15.0" customHeight="1">
      <c r="A26" s="1"/>
      <c r="B26" s="41" t="str">
        <f t="shared" si="15"/>
        <v>2.6</v>
      </c>
      <c r="C26" s="42" t="s">
        <v>36</v>
      </c>
      <c r="D26" s="83"/>
      <c r="E26" s="53">
        <v>43818.0</v>
      </c>
      <c r="F26" s="44">
        <v>3.0</v>
      </c>
      <c r="G26" s="45"/>
      <c r="H26" s="55">
        <v>1.0</v>
      </c>
      <c r="I26" s="47">
        <f t="shared" si="10"/>
        <v>43820</v>
      </c>
      <c r="J26" s="47">
        <f t="shared" si="11"/>
        <v>43820</v>
      </c>
      <c r="K26" s="48">
        <f t="shared" si="4"/>
        <v>2</v>
      </c>
      <c r="L26" s="48">
        <f t="shared" si="12"/>
        <v>3</v>
      </c>
      <c r="M26" s="48">
        <f t="shared" si="13"/>
        <v>0</v>
      </c>
      <c r="N26" s="49">
        <v>0.0</v>
      </c>
      <c r="O26" s="50">
        <f t="shared" si="16"/>
        <v>0</v>
      </c>
      <c r="P26" s="50"/>
      <c r="Q26" s="51"/>
      <c r="R26" s="51"/>
      <c r="S26" s="40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</row>
    <row r="27" ht="15.0" customHeight="1">
      <c r="A27" s="86"/>
      <c r="B27" s="87" t="str">
        <f t="shared" ref="B27:B29" si="17">IF(ISERROR(VALUE(SUBSTITUTE(OFFSET(B27,-1,0,1,1),".",""))),"0.1",IF(ISERROR(FIND("@",SUBSTITUTE(OFFSET(B27,-1,0,1,1),".","@",1))),OFFSET(B27,-1,0,1,1)&amp;".1",LEFT(OFFSET(B27,-1,0,1,1),FIND("@",SUBSTITUTE(OFFSET(B27,-1,0,1,1),".","@",1)))&amp;IF(ISERROR(FIND("@",SUBSTITUTE(OFFSET(B27,-1,0,1,1),".","@",2))),VALUE(RIGHT(OFFSET(B27,-1,0,1,1),LEN(OFFSET(B27,-1,0,1,1))-FIND("@",SUBSTITUTE(OFFSET(B27,-1,0,1,1),".","@",1))))+1,VALUE(MID(OFFSET(B27,-1,0,1,1),FIND("@",SUBSTITUTE(OFFSET(B27,-1,0,1,1),".","@",1))+1,(FIND("@",SUBSTITUTE(OFFSET(B27,-1,0,1,1),".","@",2))-FIND("@",SUBSTITUTE(OFFSET(B27,-1,0,1,1),".","@",1))-1)))+1)))</f>
        <v>2.7</v>
      </c>
      <c r="C27" s="68" t="s">
        <v>37</v>
      </c>
      <c r="D27" s="88"/>
      <c r="E27" s="89">
        <v>43818.0</v>
      </c>
      <c r="F27" s="90">
        <v>3.0</v>
      </c>
      <c r="G27" s="91"/>
      <c r="H27" s="92">
        <v>1.0</v>
      </c>
      <c r="I27" s="93">
        <f t="shared" ref="I27:I29" si="18">E27+F27-1</f>
        <v>43820</v>
      </c>
      <c r="J27" s="93">
        <f t="shared" ref="J27:J29" si="19">IF(ISBLANK(G27),I27,E27+G27-1)</f>
        <v>43820</v>
      </c>
      <c r="K27" s="94">
        <f t="shared" si="4"/>
        <v>2</v>
      </c>
      <c r="L27" s="94">
        <f t="shared" ref="L27:L29" si="20">ROUNDDOWN(H27*F27,0)</f>
        <v>3</v>
      </c>
      <c r="M27" s="94">
        <f t="shared" ref="M27:M29" si="21">ROUNDDOWN(H27*G27,0)</f>
        <v>0</v>
      </c>
      <c r="N27" s="95">
        <v>0.0</v>
      </c>
      <c r="O27" s="96">
        <f t="shared" si="16"/>
        <v>0</v>
      </c>
      <c r="P27" s="97"/>
      <c r="Q27" s="98"/>
      <c r="R27" s="98"/>
      <c r="S27" s="97"/>
      <c r="T27" s="98"/>
      <c r="U27" s="98"/>
      <c r="V27" s="98"/>
      <c r="W27" s="98"/>
      <c r="X27" s="98"/>
      <c r="Y27" s="99"/>
      <c r="Z27" s="100"/>
      <c r="AA27" s="101"/>
      <c r="AB27" s="101"/>
      <c r="AC27" s="101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</row>
    <row r="28" ht="15.0" customHeight="1">
      <c r="A28" s="102"/>
      <c r="B28" s="103" t="str">
        <f t="shared" si="17"/>
        <v>2.8</v>
      </c>
      <c r="C28" s="104" t="s">
        <v>38</v>
      </c>
      <c r="D28" s="105"/>
      <c r="E28" s="106">
        <v>43818.0</v>
      </c>
      <c r="F28" s="107">
        <v>3.0</v>
      </c>
      <c r="G28" s="108"/>
      <c r="H28" s="109">
        <v>1.0</v>
      </c>
      <c r="I28" s="110">
        <f t="shared" si="18"/>
        <v>43820</v>
      </c>
      <c r="J28" s="110">
        <f t="shared" si="19"/>
        <v>43820</v>
      </c>
      <c r="K28" s="111">
        <f t="shared" si="4"/>
        <v>2</v>
      </c>
      <c r="L28" s="111">
        <f t="shared" si="20"/>
        <v>3</v>
      </c>
      <c r="M28" s="111">
        <f t="shared" si="21"/>
        <v>0</v>
      </c>
      <c r="N28" s="112">
        <v>0.0</v>
      </c>
      <c r="O28" s="113">
        <f t="shared" si="16"/>
        <v>0</v>
      </c>
      <c r="P28" s="114"/>
      <c r="Q28" s="115"/>
      <c r="R28" s="115"/>
      <c r="S28" s="114"/>
      <c r="T28" s="115"/>
      <c r="U28" s="115"/>
      <c r="V28" s="115"/>
      <c r="W28" s="115"/>
      <c r="X28" s="115"/>
      <c r="Y28" s="116"/>
      <c r="Z28" s="117"/>
      <c r="AA28" s="118"/>
      <c r="AB28" s="118"/>
      <c r="AC28" s="118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</row>
    <row r="29" ht="15.0" customHeight="1">
      <c r="A29" s="102"/>
      <c r="B29" s="103" t="str">
        <f t="shared" si="17"/>
        <v>2.9</v>
      </c>
      <c r="C29" s="104" t="s">
        <v>39</v>
      </c>
      <c r="D29" s="105"/>
      <c r="E29" s="106">
        <v>43818.0</v>
      </c>
      <c r="F29" s="107">
        <v>3.0</v>
      </c>
      <c r="G29" s="108"/>
      <c r="H29" s="109">
        <v>1.0</v>
      </c>
      <c r="I29" s="110">
        <f t="shared" si="18"/>
        <v>43820</v>
      </c>
      <c r="J29" s="110">
        <f t="shared" si="19"/>
        <v>43820</v>
      </c>
      <c r="K29" s="111">
        <f t="shared" si="4"/>
        <v>2</v>
      </c>
      <c r="L29" s="111">
        <f t="shared" si="20"/>
        <v>3</v>
      </c>
      <c r="M29" s="111">
        <f t="shared" si="21"/>
        <v>0</v>
      </c>
      <c r="N29" s="112">
        <v>0.0</v>
      </c>
      <c r="O29" s="113">
        <f t="shared" si="16"/>
        <v>0</v>
      </c>
      <c r="P29" s="114"/>
      <c r="Q29" s="115"/>
      <c r="R29" s="115"/>
      <c r="S29" s="114"/>
      <c r="T29" s="115"/>
      <c r="U29" s="115"/>
      <c r="V29" s="115"/>
      <c r="W29" s="115"/>
      <c r="X29" s="115"/>
      <c r="Y29" s="116"/>
      <c r="Z29" s="117"/>
      <c r="AA29" s="118"/>
      <c r="AB29" s="118"/>
      <c r="AC29" s="118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</row>
    <row r="30" ht="15.0" customHeight="1">
      <c r="A30" s="1"/>
      <c r="B30" s="119" t="s">
        <v>40</v>
      </c>
      <c r="C30" s="42" t="s">
        <v>41</v>
      </c>
      <c r="D30" s="83"/>
      <c r="E30" s="53">
        <v>43818.0</v>
      </c>
      <c r="F30" s="54">
        <v>1.0</v>
      </c>
      <c r="G30" s="85"/>
      <c r="H30" s="55">
        <v>1.0</v>
      </c>
      <c r="I30" s="56">
        <f t="shared" ref="I30:I32" si="22">E30+F30-1</f>
        <v>43818</v>
      </c>
      <c r="J30" s="56">
        <f t="shared" ref="J30:J32" si="23">IF(ISBLANK(G30),I30,E30+G30-1)</f>
        <v>43818</v>
      </c>
      <c r="K30" s="57">
        <f t="shared" si="4"/>
        <v>1</v>
      </c>
      <c r="L30" s="57">
        <f t="shared" ref="L30:L48" si="24">ROUNDDOWN(H30*F30,0)</f>
        <v>1</v>
      </c>
      <c r="M30" s="57">
        <f t="shared" ref="M30:M48" si="25">ROUNDDOWN(H30*G30,0)</f>
        <v>0</v>
      </c>
      <c r="N30" s="58">
        <v>0.0</v>
      </c>
      <c r="O30" s="59">
        <f t="shared" si="16"/>
        <v>0</v>
      </c>
      <c r="P30" s="50"/>
      <c r="Q30" s="51"/>
      <c r="R30" s="51"/>
      <c r="S30" s="40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</row>
    <row r="31" ht="15.0" customHeight="1">
      <c r="A31" s="1"/>
      <c r="B31" s="52" t="s">
        <v>42</v>
      </c>
      <c r="C31" s="42" t="s">
        <v>43</v>
      </c>
      <c r="D31" s="83"/>
      <c r="E31" s="53">
        <v>43819.0</v>
      </c>
      <c r="F31" s="44">
        <v>1.0</v>
      </c>
      <c r="G31" s="45"/>
      <c r="H31" s="55">
        <v>1.0</v>
      </c>
      <c r="I31" s="47">
        <f t="shared" si="22"/>
        <v>43819</v>
      </c>
      <c r="J31" s="47">
        <f t="shared" si="23"/>
        <v>43819</v>
      </c>
      <c r="K31" s="48">
        <f t="shared" si="4"/>
        <v>1</v>
      </c>
      <c r="L31" s="48">
        <f t="shared" si="24"/>
        <v>1</v>
      </c>
      <c r="M31" s="48">
        <f t="shared" si="25"/>
        <v>0</v>
      </c>
      <c r="N31" s="49">
        <v>0.0</v>
      </c>
      <c r="O31" s="59">
        <f t="shared" si="16"/>
        <v>0</v>
      </c>
      <c r="P31" s="50"/>
      <c r="Q31" s="51"/>
      <c r="R31" s="51"/>
      <c r="S31" s="40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</row>
    <row r="32" ht="15.0" customHeight="1">
      <c r="A32" s="1"/>
      <c r="B32" s="120" t="s">
        <v>44</v>
      </c>
      <c r="C32" s="121" t="s">
        <v>45</v>
      </c>
      <c r="D32" s="42"/>
      <c r="E32" s="53">
        <v>43829.0</v>
      </c>
      <c r="F32" s="85"/>
      <c r="G32" s="85"/>
      <c r="H32" s="55">
        <v>1.0</v>
      </c>
      <c r="I32" s="56">
        <f t="shared" si="22"/>
        <v>43828</v>
      </c>
      <c r="J32" s="56">
        <f t="shared" si="23"/>
        <v>43828</v>
      </c>
      <c r="K32" s="57">
        <f t="shared" si="4"/>
        <v>-1</v>
      </c>
      <c r="L32" s="57">
        <f t="shared" si="24"/>
        <v>0</v>
      </c>
      <c r="M32" s="57">
        <f t="shared" si="25"/>
        <v>0</v>
      </c>
      <c r="N32" s="57">
        <f t="shared" ref="N32:O32" si="26">F32-L32</f>
        <v>0</v>
      </c>
      <c r="O32" s="59">
        <f t="shared" si="26"/>
        <v>0</v>
      </c>
      <c r="P32" s="59"/>
      <c r="Q32" s="51"/>
      <c r="R32" s="51"/>
      <c r="S32" s="40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</row>
    <row r="33" ht="15.0" customHeight="1">
      <c r="A33" s="1"/>
      <c r="B33" s="31">
        <f>IF(ISERROR(VALUE(SUBSTITUTE(OFFSET(B33,-1,0,1,1),".",""))),1,IF(ISERROR(FIND("@",SUBSTITUTE(OFFSET(B33,-1,0,1,1),".","@",1))),VALUE(OFFSET(B33,-1,0,1,1))+1,VALUE(LEFT(OFFSET(B33,-1,0,1,1),FIND("@",SUBSTITUTE(OFFSET(B33,-1,0,1,1),".","@",1))-1))+1))</f>
        <v>1</v>
      </c>
      <c r="C33" s="32" t="s">
        <v>46</v>
      </c>
      <c r="D33" s="33"/>
      <c r="E33" s="64">
        <v>43829.0</v>
      </c>
      <c r="F33" s="35">
        <v>7.0</v>
      </c>
      <c r="G33" s="36"/>
      <c r="H33" s="65">
        <v>1.0</v>
      </c>
      <c r="I33" s="38">
        <f>MAX(I34:I37)</f>
        <v>43834</v>
      </c>
      <c r="J33" s="38">
        <f>IF(MAX(J34:J37)="","",MAX(J34:J37))</f>
        <v>43834</v>
      </c>
      <c r="K33" s="36">
        <f t="shared" si="4"/>
        <v>5</v>
      </c>
      <c r="L33" s="36">
        <f t="shared" si="24"/>
        <v>7</v>
      </c>
      <c r="M33" s="36">
        <f t="shared" si="25"/>
        <v>0</v>
      </c>
      <c r="N33" s="35">
        <v>0.0</v>
      </c>
      <c r="O33" s="33">
        <f t="shared" ref="O33:O48" si="27">G33-M33</f>
        <v>0</v>
      </c>
      <c r="P33" s="33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</row>
    <row r="34" ht="15.0" customHeight="1">
      <c r="A34" s="1"/>
      <c r="B34" s="41" t="str">
        <f t="shared" ref="B34:B35" si="28">IF(ISERROR(VALUE(SUBSTITUTE(OFFSET(B34,-1,0,1,1),".",""))),"0.1",IF(ISERROR(FIND("@",SUBSTITUTE(OFFSET(B34,-1,0,1,1),".","@",1))),OFFSET(B34,-1,0,1,1)&amp;".1",LEFT(OFFSET(B34,-1,0,1,1),FIND("@",SUBSTITUTE(OFFSET(B34,-1,0,1,1),".","@",1)))&amp;IF(ISERROR(FIND("@",SUBSTITUTE(OFFSET(B34,-1,0,1,1),".","@",2))),VALUE(RIGHT(OFFSET(B34,-1,0,1,1),LEN(OFFSET(B34,-1,0,1,1))-FIND("@",SUBSTITUTE(OFFSET(B34,-1,0,1,1),".","@",1))))+1,VALUE(MID(OFFSET(B34,-1,0,1,1),FIND("@",SUBSTITUTE(OFFSET(B34,-1,0,1,1),".","@",1))+1,(FIND("@",SUBSTITUTE(OFFSET(B34,-1,0,1,1),".","@",2))-FIND("@",SUBSTITUTE(OFFSET(B34,-1,0,1,1),".","@",1))-1)))+1)))</f>
        <v>1.1</v>
      </c>
      <c r="C34" s="42" t="s">
        <v>47</v>
      </c>
      <c r="D34" s="83"/>
      <c r="E34" s="53">
        <v>43829.0</v>
      </c>
      <c r="F34" s="44">
        <v>5.0</v>
      </c>
      <c r="G34" s="45"/>
      <c r="H34" s="55">
        <v>1.0</v>
      </c>
      <c r="I34" s="47">
        <f t="shared" ref="I34:I37" si="29">E34+F34-1</f>
        <v>43833</v>
      </c>
      <c r="J34" s="47">
        <f t="shared" ref="J34:J37" si="30">IF(ISBLANK(G34),I34,E34+G34-1)</f>
        <v>43833</v>
      </c>
      <c r="K34" s="48">
        <f t="shared" si="4"/>
        <v>5</v>
      </c>
      <c r="L34" s="48">
        <f t="shared" si="24"/>
        <v>5</v>
      </c>
      <c r="M34" s="48">
        <f t="shared" si="25"/>
        <v>0</v>
      </c>
      <c r="N34" s="49">
        <v>0.0</v>
      </c>
      <c r="O34" s="50">
        <f t="shared" si="27"/>
        <v>0</v>
      </c>
      <c r="P34" s="50"/>
      <c r="Q34" s="51"/>
      <c r="R34" s="51"/>
      <c r="S34" s="40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</row>
    <row r="35" ht="15.0" customHeight="1">
      <c r="A35" s="1"/>
      <c r="B35" s="41" t="str">
        <f t="shared" si="28"/>
        <v>1.2</v>
      </c>
      <c r="C35" s="84" t="s">
        <v>48</v>
      </c>
      <c r="D35" s="83"/>
      <c r="E35" s="53">
        <v>43830.0</v>
      </c>
      <c r="F35" s="44">
        <v>5.0</v>
      </c>
      <c r="G35" s="45"/>
      <c r="H35" s="55">
        <v>1.0</v>
      </c>
      <c r="I35" s="47">
        <f t="shared" si="29"/>
        <v>43834</v>
      </c>
      <c r="J35" s="47">
        <f t="shared" si="30"/>
        <v>43834</v>
      </c>
      <c r="K35" s="48">
        <f t="shared" si="4"/>
        <v>4</v>
      </c>
      <c r="L35" s="48">
        <f t="shared" si="24"/>
        <v>5</v>
      </c>
      <c r="M35" s="48">
        <f t="shared" si="25"/>
        <v>0</v>
      </c>
      <c r="N35" s="49">
        <v>0.0</v>
      </c>
      <c r="O35" s="50">
        <f t="shared" si="27"/>
        <v>0</v>
      </c>
      <c r="P35" s="50"/>
      <c r="Q35" s="51"/>
      <c r="R35" s="51"/>
      <c r="S35" s="40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</row>
    <row r="36" ht="15.0" customHeight="1">
      <c r="A36" s="1"/>
      <c r="B36" s="52" t="s">
        <v>49</v>
      </c>
      <c r="C36" s="84" t="s">
        <v>50</v>
      </c>
      <c r="D36" s="83"/>
      <c r="E36" s="53">
        <v>43830.0</v>
      </c>
      <c r="F36" s="54"/>
      <c r="G36" s="85"/>
      <c r="H36" s="55">
        <v>1.0</v>
      </c>
      <c r="I36" s="56">
        <f t="shared" si="29"/>
        <v>43829</v>
      </c>
      <c r="J36" s="56">
        <f t="shared" si="30"/>
        <v>43829</v>
      </c>
      <c r="K36" s="57">
        <f t="shared" si="4"/>
        <v>-2</v>
      </c>
      <c r="L36" s="57">
        <f t="shared" si="24"/>
        <v>0</v>
      </c>
      <c r="M36" s="57">
        <f t="shared" si="25"/>
        <v>0</v>
      </c>
      <c r="N36" s="58">
        <v>0.0</v>
      </c>
      <c r="O36" s="59">
        <f t="shared" si="27"/>
        <v>0</v>
      </c>
      <c r="P36" s="50"/>
      <c r="Q36" s="51"/>
      <c r="R36" s="51"/>
      <c r="S36" s="40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</row>
    <row r="37" ht="15.0" customHeight="1">
      <c r="A37" s="1"/>
      <c r="B37" s="52" t="s">
        <v>51</v>
      </c>
      <c r="C37" s="42" t="s">
        <v>52</v>
      </c>
      <c r="D37" s="83"/>
      <c r="E37" s="53">
        <v>43831.0</v>
      </c>
      <c r="F37" s="45">
        <v>2.0</v>
      </c>
      <c r="G37" s="45"/>
      <c r="H37" s="55">
        <v>1.0</v>
      </c>
      <c r="I37" s="47">
        <f t="shared" si="29"/>
        <v>43832</v>
      </c>
      <c r="J37" s="47">
        <f t="shared" si="30"/>
        <v>43832</v>
      </c>
      <c r="K37" s="48">
        <f t="shared" si="4"/>
        <v>2</v>
      </c>
      <c r="L37" s="48">
        <f t="shared" si="24"/>
        <v>2</v>
      </c>
      <c r="M37" s="48">
        <f t="shared" si="25"/>
        <v>0</v>
      </c>
      <c r="N37" s="49">
        <v>0.0</v>
      </c>
      <c r="O37" s="59">
        <f t="shared" si="27"/>
        <v>0</v>
      </c>
      <c r="P37" s="50"/>
      <c r="Q37" s="51"/>
      <c r="R37" s="51"/>
      <c r="S37" s="40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</row>
    <row r="38" ht="15.0" customHeight="1">
      <c r="A38" s="1"/>
      <c r="B38" s="31">
        <f>IF(ISERROR(VALUE(SUBSTITUTE(OFFSET(B38,-1,0,1,1),".",""))),1,IF(ISERROR(FIND("@",SUBSTITUTE(OFFSET(B38,-1,0,1,1),".","@",1))),VALUE(OFFSET(B38,-1,0,1,1))+1,VALUE(LEFT(OFFSET(B38,-1,0,1,1),FIND("@",SUBSTITUTE(OFFSET(B38,-1,0,1,1),".","@",1))-1))+1))</f>
        <v>4</v>
      </c>
      <c r="C38" s="32" t="s">
        <v>53</v>
      </c>
      <c r="D38" s="33"/>
      <c r="E38" s="64">
        <v>43832.0</v>
      </c>
      <c r="F38" s="35">
        <v>7.0</v>
      </c>
      <c r="G38" s="36"/>
      <c r="H38" s="65">
        <v>1.0</v>
      </c>
      <c r="I38" s="38">
        <f>MAX(I39:I42)</f>
        <v>43836</v>
      </c>
      <c r="J38" s="38">
        <f>IF(MAX(J39:J42)="","",MAX(J39:J42))</f>
        <v>43836</v>
      </c>
      <c r="K38" s="36">
        <f t="shared" si="4"/>
        <v>3</v>
      </c>
      <c r="L38" s="36">
        <f t="shared" si="24"/>
        <v>7</v>
      </c>
      <c r="M38" s="36">
        <f t="shared" si="25"/>
        <v>0</v>
      </c>
      <c r="N38" s="35">
        <v>0.0</v>
      </c>
      <c r="O38" s="33">
        <f t="shared" si="27"/>
        <v>0</v>
      </c>
      <c r="P38" s="33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</row>
    <row r="39" ht="15.0" customHeight="1">
      <c r="A39" s="1"/>
      <c r="B39" s="41" t="str">
        <f t="shared" ref="B39:B40" si="31">IF(ISERROR(VALUE(SUBSTITUTE(OFFSET(B39,-1,0,1,1),".",""))),"0.1",IF(ISERROR(FIND("@",SUBSTITUTE(OFFSET(B39,-1,0,1,1),".","@",1))),OFFSET(B39,-1,0,1,1)&amp;".1",LEFT(OFFSET(B39,-1,0,1,1),FIND("@",SUBSTITUTE(OFFSET(B39,-1,0,1,1),".","@",1)))&amp;IF(ISERROR(FIND("@",SUBSTITUTE(OFFSET(B39,-1,0,1,1),".","@",2))),VALUE(RIGHT(OFFSET(B39,-1,0,1,1),LEN(OFFSET(B39,-1,0,1,1))-FIND("@",SUBSTITUTE(OFFSET(B39,-1,0,1,1),".","@",1))))+1,VALUE(MID(OFFSET(B39,-1,0,1,1),FIND("@",SUBSTITUTE(OFFSET(B39,-1,0,1,1),".","@",1))+1,(FIND("@",SUBSTITUTE(OFFSET(B39,-1,0,1,1),".","@",2))-FIND("@",SUBSTITUTE(OFFSET(B39,-1,0,1,1),".","@",1))-1)))+1)))</f>
        <v>4.1</v>
      </c>
      <c r="C39" s="42" t="s">
        <v>54</v>
      </c>
      <c r="D39" s="83"/>
      <c r="E39" s="53">
        <v>43832.0</v>
      </c>
      <c r="F39" s="44">
        <v>3.0</v>
      </c>
      <c r="G39" s="45"/>
      <c r="H39" s="55">
        <v>1.0</v>
      </c>
      <c r="I39" s="47">
        <f t="shared" ref="I39:I42" si="32">E39+F39-1</f>
        <v>43834</v>
      </c>
      <c r="J39" s="47">
        <f t="shared" ref="J39:J42" si="33">IF(ISBLANK(G39),I39,E39+G39-1)</f>
        <v>43834</v>
      </c>
      <c r="K39" s="48">
        <f t="shared" si="4"/>
        <v>2</v>
      </c>
      <c r="L39" s="48">
        <f t="shared" si="24"/>
        <v>3</v>
      </c>
      <c r="M39" s="48">
        <f t="shared" si="25"/>
        <v>0</v>
      </c>
      <c r="N39" s="49">
        <v>0.0</v>
      </c>
      <c r="O39" s="50">
        <f t="shared" si="27"/>
        <v>0</v>
      </c>
      <c r="P39" s="50"/>
      <c r="Q39" s="51"/>
      <c r="R39" s="51"/>
      <c r="S39" s="40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</row>
    <row r="40" ht="15.0" customHeight="1">
      <c r="A40" s="1"/>
      <c r="B40" s="41" t="str">
        <f t="shared" si="31"/>
        <v>4.2</v>
      </c>
      <c r="C40" s="84" t="s">
        <v>55</v>
      </c>
      <c r="D40" s="83"/>
      <c r="E40" s="53">
        <v>43832.0</v>
      </c>
      <c r="F40" s="44">
        <v>3.0</v>
      </c>
      <c r="G40" s="45"/>
      <c r="H40" s="55">
        <v>1.0</v>
      </c>
      <c r="I40" s="47">
        <f t="shared" si="32"/>
        <v>43834</v>
      </c>
      <c r="J40" s="47">
        <f t="shared" si="33"/>
        <v>43834</v>
      </c>
      <c r="K40" s="48">
        <f t="shared" si="4"/>
        <v>2</v>
      </c>
      <c r="L40" s="48">
        <f t="shared" si="24"/>
        <v>3</v>
      </c>
      <c r="M40" s="48">
        <f t="shared" si="25"/>
        <v>0</v>
      </c>
      <c r="N40" s="49">
        <v>0.0</v>
      </c>
      <c r="O40" s="50">
        <f t="shared" si="27"/>
        <v>0</v>
      </c>
      <c r="P40" s="50"/>
      <c r="Q40" s="51"/>
      <c r="R40" s="51"/>
      <c r="S40" s="40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</row>
    <row r="41" ht="15.0" customHeight="1">
      <c r="A41" s="1"/>
      <c r="B41" s="52" t="s">
        <v>56</v>
      </c>
      <c r="C41" s="84" t="s">
        <v>57</v>
      </c>
      <c r="D41" s="83"/>
      <c r="E41" s="53">
        <v>43833.0</v>
      </c>
      <c r="F41" s="54">
        <v>4.0</v>
      </c>
      <c r="G41" s="85"/>
      <c r="H41" s="55">
        <v>1.0</v>
      </c>
      <c r="I41" s="56">
        <f t="shared" si="32"/>
        <v>43836</v>
      </c>
      <c r="J41" s="56">
        <f t="shared" si="33"/>
        <v>43836</v>
      </c>
      <c r="K41" s="57">
        <f t="shared" si="4"/>
        <v>2</v>
      </c>
      <c r="L41" s="57">
        <f t="shared" si="24"/>
        <v>4</v>
      </c>
      <c r="M41" s="57">
        <f t="shared" si="25"/>
        <v>0</v>
      </c>
      <c r="N41" s="58">
        <v>0.0</v>
      </c>
      <c r="O41" s="59">
        <f t="shared" si="27"/>
        <v>0</v>
      </c>
      <c r="P41" s="50"/>
      <c r="Q41" s="51"/>
      <c r="R41" s="51"/>
      <c r="S41" s="40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</row>
    <row r="42" ht="15.0" customHeight="1">
      <c r="A42" s="1"/>
      <c r="B42" s="52" t="s">
        <v>58</v>
      </c>
      <c r="C42" s="84" t="s">
        <v>59</v>
      </c>
      <c r="D42" s="83"/>
      <c r="E42" s="53">
        <v>43833.0</v>
      </c>
      <c r="F42" s="85"/>
      <c r="G42" s="85"/>
      <c r="H42" s="55">
        <v>1.0</v>
      </c>
      <c r="I42" s="56">
        <f t="shared" si="32"/>
        <v>43832</v>
      </c>
      <c r="J42" s="56">
        <f t="shared" si="33"/>
        <v>43832</v>
      </c>
      <c r="K42" s="57">
        <f t="shared" si="4"/>
        <v>-2</v>
      </c>
      <c r="L42" s="57">
        <f t="shared" si="24"/>
        <v>0</v>
      </c>
      <c r="M42" s="57">
        <f t="shared" si="25"/>
        <v>0</v>
      </c>
      <c r="N42" s="58">
        <v>0.0</v>
      </c>
      <c r="O42" s="59">
        <f t="shared" si="27"/>
        <v>0</v>
      </c>
      <c r="P42" s="50"/>
      <c r="Q42" s="51"/>
      <c r="R42" s="51"/>
      <c r="S42" s="40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</row>
    <row r="43" ht="15.0" customHeight="1">
      <c r="A43" s="1"/>
      <c r="B43" s="31">
        <f>IF(ISERROR(VALUE(SUBSTITUTE(OFFSET(B43,-1,0,1,1),".",""))),1,IF(ISERROR(FIND("@",SUBSTITUTE(OFFSET(B43,-1,0,1,1),".","@",1))),VALUE(OFFSET(B43,-1,0,1,1))+1,VALUE(LEFT(OFFSET(B43,-1,0,1,1),FIND("@",SUBSTITUTE(OFFSET(B43,-1,0,1,1),".","@",1))-1))+1))</f>
        <v>5</v>
      </c>
      <c r="C43" s="122" t="s">
        <v>60</v>
      </c>
      <c r="D43" s="33"/>
      <c r="E43" s="64">
        <v>43836.0</v>
      </c>
      <c r="F43" s="35">
        <v>7.0</v>
      </c>
      <c r="G43" s="36"/>
      <c r="H43" s="65">
        <v>1.0</v>
      </c>
      <c r="I43" s="38">
        <f>MAX(I44:I48)</f>
        <v>43839</v>
      </c>
      <c r="J43" s="38">
        <f>IF(MAX(J44:J48)="","",MAX(J44:J48))</f>
        <v>43839</v>
      </c>
      <c r="K43" s="36">
        <f t="shared" si="4"/>
        <v>4</v>
      </c>
      <c r="L43" s="36">
        <f t="shared" si="24"/>
        <v>7</v>
      </c>
      <c r="M43" s="36">
        <f t="shared" si="25"/>
        <v>0</v>
      </c>
      <c r="N43" s="35">
        <v>0.0</v>
      </c>
      <c r="O43" s="33">
        <f t="shared" si="27"/>
        <v>0</v>
      </c>
      <c r="P43" s="33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</row>
    <row r="44" ht="15.0" customHeight="1">
      <c r="A44" s="1"/>
      <c r="B44" s="41" t="str">
        <f t="shared" ref="B44:B45" si="34">IF(ISERROR(VALUE(SUBSTITUTE(OFFSET(B44,-1,0,1,1),".",""))),"0.1",IF(ISERROR(FIND("@",SUBSTITUTE(OFFSET(B44,-1,0,1,1),".","@",1))),OFFSET(B44,-1,0,1,1)&amp;".1",LEFT(OFFSET(B44,-1,0,1,1),FIND("@",SUBSTITUTE(OFFSET(B44,-1,0,1,1),".","@",1)))&amp;IF(ISERROR(FIND("@",SUBSTITUTE(OFFSET(B44,-1,0,1,1),".","@",2))),VALUE(RIGHT(OFFSET(B44,-1,0,1,1),LEN(OFFSET(B44,-1,0,1,1))-FIND("@",SUBSTITUTE(OFFSET(B44,-1,0,1,1),".","@",1))))+1,VALUE(MID(OFFSET(B44,-1,0,1,1),FIND("@",SUBSTITUTE(OFFSET(B44,-1,0,1,1),".","@",1))+1,(FIND("@",SUBSTITUTE(OFFSET(B44,-1,0,1,1),".","@",2))-FIND("@",SUBSTITUTE(OFFSET(B44,-1,0,1,1),".","@",1))-1)))+1)))</f>
        <v>5.1</v>
      </c>
      <c r="C44" s="123" t="s">
        <v>61</v>
      </c>
      <c r="D44" s="83"/>
      <c r="E44" s="53">
        <v>43836.0</v>
      </c>
      <c r="F44" s="44">
        <v>2.0</v>
      </c>
      <c r="G44" s="45"/>
      <c r="H44" s="55">
        <v>1.0</v>
      </c>
      <c r="I44" s="47">
        <f t="shared" ref="I44:I47" si="35">E44+F44-1</f>
        <v>43837</v>
      </c>
      <c r="J44" s="47">
        <f t="shared" ref="J44:J48" si="36">IF(ISBLANK(G44),I44,E44+G44-1)</f>
        <v>43837</v>
      </c>
      <c r="K44" s="48">
        <f t="shared" si="4"/>
        <v>2</v>
      </c>
      <c r="L44" s="48">
        <f t="shared" si="24"/>
        <v>2</v>
      </c>
      <c r="M44" s="48">
        <f t="shared" si="25"/>
        <v>0</v>
      </c>
      <c r="N44" s="49">
        <v>0.0</v>
      </c>
      <c r="O44" s="50">
        <f t="shared" si="27"/>
        <v>0</v>
      </c>
      <c r="P44" s="50"/>
      <c r="Q44" s="51"/>
      <c r="R44" s="51"/>
      <c r="S44" s="40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</row>
    <row r="45" ht="15.0" customHeight="1">
      <c r="A45" s="1"/>
      <c r="B45" s="41" t="str">
        <f t="shared" si="34"/>
        <v>5.2</v>
      </c>
      <c r="C45" s="123" t="s">
        <v>62</v>
      </c>
      <c r="D45" s="83"/>
      <c r="E45" s="53">
        <v>43836.0</v>
      </c>
      <c r="F45" s="44">
        <v>2.0</v>
      </c>
      <c r="G45" s="45"/>
      <c r="H45" s="55">
        <v>1.0</v>
      </c>
      <c r="I45" s="47">
        <f t="shared" si="35"/>
        <v>43837</v>
      </c>
      <c r="J45" s="47">
        <f t="shared" si="36"/>
        <v>43837</v>
      </c>
      <c r="K45" s="48">
        <f t="shared" si="4"/>
        <v>2</v>
      </c>
      <c r="L45" s="48">
        <f t="shared" si="24"/>
        <v>2</v>
      </c>
      <c r="M45" s="48">
        <f t="shared" si="25"/>
        <v>0</v>
      </c>
      <c r="N45" s="49">
        <v>0.0</v>
      </c>
      <c r="O45" s="50">
        <f t="shared" si="27"/>
        <v>0</v>
      </c>
      <c r="P45" s="50"/>
      <c r="Q45" s="51"/>
      <c r="R45" s="51"/>
      <c r="S45" s="40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</row>
    <row r="46" ht="15.0" customHeight="1">
      <c r="A46" s="1"/>
      <c r="B46" s="52" t="s">
        <v>63</v>
      </c>
      <c r="C46" s="42" t="s">
        <v>64</v>
      </c>
      <c r="D46" s="83"/>
      <c r="E46" s="53">
        <v>43836.0</v>
      </c>
      <c r="F46" s="54">
        <v>2.0</v>
      </c>
      <c r="G46" s="85"/>
      <c r="H46" s="55">
        <v>1.0</v>
      </c>
      <c r="I46" s="56">
        <f t="shared" si="35"/>
        <v>43837</v>
      </c>
      <c r="J46" s="56">
        <f t="shared" si="36"/>
        <v>43837</v>
      </c>
      <c r="K46" s="57">
        <f t="shared" si="4"/>
        <v>2</v>
      </c>
      <c r="L46" s="57">
        <f t="shared" si="24"/>
        <v>2</v>
      </c>
      <c r="M46" s="57">
        <f t="shared" si="25"/>
        <v>0</v>
      </c>
      <c r="N46" s="58">
        <v>0.0</v>
      </c>
      <c r="O46" s="59">
        <f t="shared" si="27"/>
        <v>0</v>
      </c>
      <c r="P46" s="50"/>
      <c r="Q46" s="51"/>
      <c r="R46" s="51"/>
      <c r="S46" s="40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</row>
    <row r="47" ht="15.0" customHeight="1">
      <c r="A47" s="1"/>
      <c r="B47" s="52" t="s">
        <v>65</v>
      </c>
      <c r="C47" s="42" t="s">
        <v>66</v>
      </c>
      <c r="D47" s="83"/>
      <c r="E47" s="53">
        <v>43836.0</v>
      </c>
      <c r="F47" s="54">
        <v>2.0</v>
      </c>
      <c r="G47" s="85"/>
      <c r="H47" s="55">
        <v>1.0</v>
      </c>
      <c r="I47" s="56">
        <f t="shared" si="35"/>
        <v>43837</v>
      </c>
      <c r="J47" s="56">
        <f t="shared" si="36"/>
        <v>43837</v>
      </c>
      <c r="K47" s="57">
        <f t="shared" si="4"/>
        <v>2</v>
      </c>
      <c r="L47" s="57">
        <f t="shared" si="24"/>
        <v>2</v>
      </c>
      <c r="M47" s="57">
        <f t="shared" si="25"/>
        <v>0</v>
      </c>
      <c r="N47" s="58">
        <v>0.0</v>
      </c>
      <c r="O47" s="59">
        <f t="shared" si="27"/>
        <v>0</v>
      </c>
      <c r="P47" s="50"/>
      <c r="Q47" s="51"/>
      <c r="R47" s="51"/>
      <c r="S47" s="40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</row>
    <row r="48" ht="15.0" customHeight="1">
      <c r="A48" s="1"/>
      <c r="B48" s="52" t="s">
        <v>67</v>
      </c>
      <c r="C48" s="42" t="s">
        <v>68</v>
      </c>
      <c r="D48" s="83"/>
      <c r="E48" s="53">
        <v>43839.0</v>
      </c>
      <c r="F48" s="45"/>
      <c r="G48" s="45"/>
      <c r="H48" s="55">
        <v>1.0</v>
      </c>
      <c r="I48" s="124">
        <v>43839.0</v>
      </c>
      <c r="J48" s="47">
        <f t="shared" si="36"/>
        <v>43839</v>
      </c>
      <c r="K48" s="48">
        <f t="shared" si="4"/>
        <v>1</v>
      </c>
      <c r="L48" s="48">
        <f t="shared" si="24"/>
        <v>0</v>
      </c>
      <c r="M48" s="48">
        <f t="shared" si="25"/>
        <v>0</v>
      </c>
      <c r="N48" s="49">
        <v>0.0</v>
      </c>
      <c r="O48" s="50">
        <f t="shared" si="27"/>
        <v>0</v>
      </c>
      <c r="P48" s="50"/>
      <c r="Q48" s="51"/>
      <c r="R48" s="51"/>
      <c r="S48" s="40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</row>
    <row r="49" ht="12.75" customHeight="1">
      <c r="A49" s="1"/>
      <c r="B49" s="125"/>
      <c r="C49" s="125"/>
      <c r="D49" s="125"/>
      <c r="E49" s="126"/>
      <c r="F49" s="127"/>
      <c r="G49" s="127"/>
      <c r="H49" s="128"/>
      <c r="I49" s="126"/>
      <c r="J49" s="126"/>
      <c r="K49" s="127"/>
      <c r="L49" s="127"/>
      <c r="M49" s="127"/>
      <c r="N49" s="127"/>
      <c r="O49" s="125"/>
      <c r="P49" s="125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</row>
    <row r="50" ht="12.75" customHeight="1">
      <c r="A50" s="1"/>
      <c r="B50" s="125"/>
      <c r="C50" s="125"/>
      <c r="D50" s="125"/>
      <c r="E50" s="126"/>
      <c r="F50" s="127"/>
      <c r="G50" s="127"/>
      <c r="H50" s="128"/>
      <c r="I50" s="126"/>
      <c r="J50" s="126"/>
      <c r="K50" s="127"/>
      <c r="L50" s="127"/>
      <c r="M50" s="127"/>
      <c r="N50" s="127"/>
      <c r="O50" s="125"/>
      <c r="P50" s="125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</row>
    <row r="51" ht="12.75" customHeight="1">
      <c r="A51" s="1"/>
      <c r="B51" s="125"/>
      <c r="C51" s="125"/>
      <c r="D51" s="125"/>
      <c r="E51" s="126"/>
      <c r="F51" s="127"/>
      <c r="G51" s="127"/>
      <c r="H51" s="128"/>
      <c r="I51" s="126"/>
      <c r="J51" s="126"/>
      <c r="K51" s="127"/>
      <c r="L51" s="127"/>
      <c r="M51" s="127"/>
      <c r="N51" s="127"/>
      <c r="O51" s="125"/>
      <c r="P51" s="125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</row>
    <row r="52" ht="12.75" customHeight="1">
      <c r="A52" s="1"/>
      <c r="B52" s="125"/>
      <c r="C52" s="125"/>
      <c r="D52" s="125"/>
      <c r="E52" s="126"/>
      <c r="F52" s="127"/>
      <c r="G52" s="127"/>
      <c r="H52" s="128"/>
      <c r="I52" s="126"/>
      <c r="J52" s="126"/>
      <c r="K52" s="127"/>
      <c r="L52" s="127"/>
      <c r="M52" s="127"/>
      <c r="N52" s="127"/>
      <c r="O52" s="125"/>
      <c r="P52" s="125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</row>
    <row r="53" ht="12.75" customHeight="1">
      <c r="A53" s="1"/>
      <c r="B53" s="125"/>
      <c r="C53" s="125"/>
      <c r="D53" s="125"/>
      <c r="E53" s="126"/>
      <c r="F53" s="127"/>
      <c r="G53" s="127"/>
      <c r="H53" s="128"/>
      <c r="I53" s="126"/>
      <c r="J53" s="126"/>
      <c r="K53" s="127"/>
      <c r="L53" s="127"/>
      <c r="M53" s="127"/>
      <c r="N53" s="127"/>
      <c r="O53" s="125"/>
      <c r="P53" s="125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</row>
    <row r="54" ht="12.75" customHeight="1">
      <c r="A54" s="1"/>
      <c r="B54" s="125"/>
      <c r="C54" s="125"/>
      <c r="D54" s="125"/>
      <c r="E54" s="126"/>
      <c r="F54" s="127"/>
      <c r="G54" s="127"/>
      <c r="H54" s="128"/>
      <c r="I54" s="126"/>
      <c r="J54" s="126"/>
      <c r="K54" s="127"/>
      <c r="L54" s="127"/>
      <c r="M54" s="127"/>
      <c r="N54" s="127"/>
      <c r="O54" s="125"/>
      <c r="P54" s="125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</row>
    <row r="55" ht="12.75" customHeight="1">
      <c r="A55" s="129"/>
      <c r="B55" s="130" t="s">
        <v>69</v>
      </c>
      <c r="C55" s="125"/>
      <c r="D55" s="131"/>
      <c r="E55" s="131"/>
      <c r="F55" s="132"/>
      <c r="G55" s="132"/>
      <c r="H55" s="132"/>
      <c r="I55" s="131"/>
      <c r="J55" s="131"/>
      <c r="K55" s="132"/>
      <c r="L55" s="132"/>
      <c r="M55" s="132"/>
      <c r="N55" s="132"/>
      <c r="O55" s="131"/>
      <c r="P55" s="131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</row>
    <row r="56" ht="15.0" customHeight="1">
      <c r="A56" s="1"/>
      <c r="B56" s="31">
        <f>IF(ISERROR(VALUE(SUBSTITUTE(OFFSET(B56,-1,0,1,1),".",""))),1,IF(ISERROR(FIND("@",SUBSTITUTE(OFFSET(B56,-1,0,1,1),".","@",1))),VALUE(OFFSET(B56,-1,0,1,1))+1,VALUE(LEFT(OFFSET(B56,-1,0,1,1),FIND("@",SUBSTITUTE(OFFSET(B56,-1,0,1,1),".","@",1))-1))+1))</f>
        <v>1</v>
      </c>
      <c r="C56" s="33" t="s">
        <v>70</v>
      </c>
      <c r="D56" s="33"/>
      <c r="E56" s="38">
        <f>MIN(E57:E62)</f>
        <v>42004</v>
      </c>
      <c r="F56" s="36">
        <f>I56-E56+1</f>
        <v>15</v>
      </c>
      <c r="G56" s="36">
        <f>J56-E56+1</f>
        <v>15</v>
      </c>
      <c r="H56" s="37">
        <f>SUMPRODUCT(F57:F62,H57:H62)/SUM(F57:F62)</f>
        <v>69.8</v>
      </c>
      <c r="I56" s="38">
        <f>MAX(I57:I62)</f>
        <v>42018</v>
      </c>
      <c r="J56" s="38">
        <f>IF(MAX(J57:J62)="","",MAX(J57:J62))</f>
        <v>42018</v>
      </c>
      <c r="K56" s="36">
        <f t="shared" ref="K56:K60" si="38">NETWORKDAYS(E56,J56)</f>
        <v>11</v>
      </c>
      <c r="L56" s="36">
        <f t="shared" ref="L56:L60" si="39">ROUNDDOWN(H56*F56,0)</f>
        <v>1047</v>
      </c>
      <c r="M56" s="36">
        <f t="shared" ref="M56:M60" si="40">ROUNDDOWN(H56*G56,0)</f>
        <v>1047</v>
      </c>
      <c r="N56" s="36">
        <f t="shared" ref="N56:O56" si="37">F56-L56</f>
        <v>-1032</v>
      </c>
      <c r="O56" s="33">
        <f t="shared" si="37"/>
        <v>-1032</v>
      </c>
      <c r="P56" s="33"/>
      <c r="Q56" s="39"/>
      <c r="R56" s="39"/>
      <c r="S56" s="40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</row>
    <row r="57" ht="15.0" customHeight="1">
      <c r="A57" s="1"/>
      <c r="B57" s="41" t="str">
        <f>IF(ISERROR(VALUE(SUBSTITUTE(OFFSET(B57,-1,0,1,1),".",""))),"0.1",IF(ISERROR(FIND("@",SUBSTITUTE(OFFSET(B57,-1,0,1,1),".","@",1))),OFFSET(B57,-1,0,1,1)&amp;".1",LEFT(OFFSET(B57,-1,0,1,1),FIND("@",SUBSTITUTE(OFFSET(B57,-1,0,1,1),".","@",1)))&amp;IF(ISERROR(FIND("@",SUBSTITUTE(OFFSET(B57,-1,0,1,1),".","@",2))),VALUE(RIGHT(OFFSET(B57,-1,0,1,1),LEN(OFFSET(B57,-1,0,1,1))-FIND("@",SUBSTITUTE(OFFSET(B57,-1,0,1,1),".","@",1))))+1,VALUE(MID(OFFSET(B57,-1,0,1,1),FIND("@",SUBSTITUTE(OFFSET(B57,-1,0,1,1),".","@",1))+1,(FIND("@",SUBSTITUTE(OFFSET(B57,-1,0,1,1),".","@",2))-FIND("@",SUBSTITUTE(OFFSET(B57,-1,0,1,1),".","@",1))-1)))+1)))</f>
        <v>1.1</v>
      </c>
      <c r="C57" s="83" t="s">
        <v>71</v>
      </c>
      <c r="D57" s="83"/>
      <c r="E57" s="133">
        <v>42005.0</v>
      </c>
      <c r="F57" s="45">
        <v>14.0</v>
      </c>
      <c r="G57" s="45"/>
      <c r="H57" s="134">
        <v>81.0</v>
      </c>
      <c r="I57" s="47">
        <f t="shared" ref="I57:I60" si="42">E57+F57-1</f>
        <v>42018</v>
      </c>
      <c r="J57" s="47">
        <f t="shared" ref="J57:J60" si="43">IF(ISBLANK(G57),I57,E57+G57-1)</f>
        <v>42018</v>
      </c>
      <c r="K57" s="48">
        <f t="shared" si="38"/>
        <v>10</v>
      </c>
      <c r="L57" s="48">
        <f t="shared" si="39"/>
        <v>1134</v>
      </c>
      <c r="M57" s="48">
        <f t="shared" si="40"/>
        <v>0</v>
      </c>
      <c r="N57" s="48">
        <f t="shared" ref="N57:O57" si="41">F57-L57</f>
        <v>-1120</v>
      </c>
      <c r="O57" s="50">
        <f t="shared" si="41"/>
        <v>0</v>
      </c>
      <c r="P57" s="50"/>
      <c r="Q57" s="51"/>
      <c r="R57" s="51"/>
      <c r="S57" s="40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</row>
    <row r="58" ht="15.0" customHeight="1">
      <c r="A58" s="1"/>
      <c r="B58" s="41" t="str">
        <f>IF(ISERROR(VALUE(SUBSTITUTE(OFFSET(B58,-1,0,1,1),".",""))),"0.0.1",IF(ISERROR(FIND("@",SUBSTITUTE(OFFSET(B58,-1,0,1,1),".","@",2))),OFFSET(B58,-1,0,1,1)&amp;".1",LEFT(OFFSET(B58,-1,0,1,1),FIND("@",SUBSTITUTE(OFFSET(B58,-1,0,1,1),".","@",2)))&amp;IF(ISERROR(FIND("@",SUBSTITUTE(OFFSET(B58,-1,0,1,1),".","@",3))),VALUE(RIGHT(OFFSET(B58,-1,0,1,1),LEN(OFFSET(B58,-1,0,1,1))-FIND("@",SUBSTITUTE(OFFSET(B58,-1,0,1,1),".","@",2))))+1,VALUE(MID(OFFSET(B58,-1,0,1,1),FIND("@",SUBSTITUTE(OFFSET(B58,-1,0,1,1),".","@",2))+1,(FIND("@",SUBSTITUTE(OFFSET(B58,-1,0,1,1),".","@",3))-FIND("@",SUBSTITUTE(OFFSET(B58,-1,0,1,1),".","@",2))-1)))+1)))</f>
        <v>1.1.1</v>
      </c>
      <c r="C58" s="83" t="s">
        <v>72</v>
      </c>
      <c r="D58" s="83"/>
      <c r="E58" s="135">
        <v>42004.0</v>
      </c>
      <c r="F58" s="85">
        <v>5.0</v>
      </c>
      <c r="G58" s="85"/>
      <c r="H58" s="136">
        <v>61.0</v>
      </c>
      <c r="I58" s="56">
        <f t="shared" si="42"/>
        <v>42008</v>
      </c>
      <c r="J58" s="56">
        <f t="shared" si="43"/>
        <v>42008</v>
      </c>
      <c r="K58" s="57">
        <f t="shared" si="38"/>
        <v>3</v>
      </c>
      <c r="L58" s="57">
        <f t="shared" si="39"/>
        <v>305</v>
      </c>
      <c r="M58" s="57">
        <f t="shared" si="40"/>
        <v>0</v>
      </c>
      <c r="N58" s="57">
        <f t="shared" ref="N58:O58" si="44">F58-L58</f>
        <v>-300</v>
      </c>
      <c r="O58" s="59">
        <f t="shared" si="44"/>
        <v>0</v>
      </c>
      <c r="P58" s="50"/>
      <c r="Q58" s="51"/>
      <c r="R58" s="51"/>
      <c r="S58" s="40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</row>
    <row r="59" ht="15.0" customHeight="1">
      <c r="A59" s="1"/>
      <c r="B59" s="41" t="str">
        <f>IF(ISERROR(VALUE(SUBSTITUTE(OFFSET(B59,-1,0,1,1),".",""))),"0.0.0.1",IF(ISERROR(FIND("@",SUBSTITUTE(OFFSET(B59,-1,0,1,1),".","@",3))),OFFSET(B59,-1,0,1,1)&amp;".1",LEFT(OFFSET(B59,-1,0,1,1),FIND("@",SUBSTITUTE(OFFSET(B59,-1,0,1,1),".","@",3)))&amp;IF(ISERROR(FIND("@",SUBSTITUTE(OFFSET(B59,-1,0,1,1),".","@",4))),VALUE(RIGHT(OFFSET(B59,-1,0,1,1),LEN(OFFSET(B59,-1,0,1,1))-FIND("@",SUBSTITUTE(OFFSET(B59,-1,0,1,1),".","@",3))))+1,VALUE(MID(OFFSET(B59,-1,0,1,1),FIND("@",SUBSTITUTE(OFFSET(B59,-1,0,1,1),".","@",3))+1,(FIND("@",SUBSTITUTE(OFFSET(B59,-1,0,1,1),".","@",4))-FIND("@",SUBSTITUTE(OFFSET(B59,-1,0,1,1),".","@",3))-1)))+1)))</f>
        <v>1.1.1.1</v>
      </c>
      <c r="C59" s="83" t="s">
        <v>73</v>
      </c>
      <c r="D59" s="83"/>
      <c r="E59" s="133">
        <v>42005.0</v>
      </c>
      <c r="F59" s="45">
        <v>2.0</v>
      </c>
      <c r="G59" s="45"/>
      <c r="H59" s="134">
        <v>51.0</v>
      </c>
      <c r="I59" s="47">
        <f t="shared" si="42"/>
        <v>42006</v>
      </c>
      <c r="J59" s="47">
        <f t="shared" si="43"/>
        <v>42006</v>
      </c>
      <c r="K59" s="48">
        <f t="shared" si="38"/>
        <v>2</v>
      </c>
      <c r="L59" s="48">
        <f t="shared" si="39"/>
        <v>102</v>
      </c>
      <c r="M59" s="48">
        <f t="shared" si="40"/>
        <v>0</v>
      </c>
      <c r="N59" s="48">
        <f t="shared" ref="N59:O59" si="45">F59-L59</f>
        <v>-100</v>
      </c>
      <c r="O59" s="59">
        <f t="shared" si="45"/>
        <v>0</v>
      </c>
      <c r="P59" s="50"/>
      <c r="Q59" s="51"/>
      <c r="R59" s="51"/>
      <c r="S59" s="40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</row>
    <row r="60" ht="15.0" customHeight="1">
      <c r="A60" s="1"/>
      <c r="B60" s="41" t="str">
        <f>IF(ISERROR(VALUE(SUBSTITUTE(OFFSET(B60,-1,0,1,1),".",""))),"0.0.0.0.1",IF(ISERROR(FIND("@",SUBSTITUTE(OFFSET(B60,-1,0,1,1),".","@",4))),OFFSET(B60,-1,0,1,1)&amp;".1",LEFT(OFFSET(B60,-1,0,1,1),FIND("@",SUBSTITUTE(OFFSET(B60,-1,0,1,1),".","@",4)))&amp;IF(ISERROR(FIND("@",SUBSTITUTE(OFFSET(B60,-1,0,1,1),".","@",5))),VALUE(RIGHT(OFFSET(B60,-1,0,1,1),LEN(OFFSET(B60,-1,0,1,1))-FIND("@",SUBSTITUTE(OFFSET(B60,-1,0,1,1),".","@",4))))+1,VALUE(MID(OFFSET(B60,-1,0,1,1),FIND("@",SUBSTITUTE(OFFSET(B60,-1,0,1,1),".","@",4))+1,(FIND("@",SUBSTITUTE(OFFSET(B60,-1,0,1,1),".","@",5))-FIND("@",SUBSTITUTE(OFFSET(B60,-1,0,1,1),".","@",4))-1)))+1)))</f>
        <v>1.1.1.1.1</v>
      </c>
      <c r="C60" s="83" t="s">
        <v>74</v>
      </c>
      <c r="D60" s="83"/>
      <c r="E60" s="133">
        <v>42005.0</v>
      </c>
      <c r="F60" s="45">
        <v>4.0</v>
      </c>
      <c r="G60" s="45"/>
      <c r="H60" s="134">
        <v>51.0</v>
      </c>
      <c r="I60" s="47">
        <f t="shared" si="42"/>
        <v>42008</v>
      </c>
      <c r="J60" s="47">
        <f t="shared" si="43"/>
        <v>42008</v>
      </c>
      <c r="K60" s="48">
        <f t="shared" si="38"/>
        <v>2</v>
      </c>
      <c r="L60" s="48">
        <f t="shared" si="39"/>
        <v>204</v>
      </c>
      <c r="M60" s="48">
        <f t="shared" si="40"/>
        <v>0</v>
      </c>
      <c r="N60" s="48">
        <f t="shared" ref="N60:O60" si="46">F60-L60</f>
        <v>-200</v>
      </c>
      <c r="O60" s="50">
        <f t="shared" si="46"/>
        <v>0</v>
      </c>
      <c r="P60" s="50"/>
      <c r="Q60" s="51"/>
      <c r="R60" s="51"/>
      <c r="S60" s="40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</row>
    <row r="61" ht="12.75" customHeight="1">
      <c r="A61" s="1"/>
      <c r="B61" s="137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</row>
    <row r="62" ht="12.75" customHeight="1">
      <c r="A62" s="1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</row>
    <row r="63" ht="12.75" customHeight="1">
      <c r="A63" s="1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</row>
    <row r="64" ht="12.75" customHeight="1">
      <c r="A64" s="1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</row>
    <row r="65" ht="12.75" customHeight="1">
      <c r="A65" s="1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</row>
    <row r="66" ht="12.75" customHeight="1">
      <c r="A66" s="1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</row>
    <row r="67" ht="12.75" customHeight="1">
      <c r="A67" s="1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</row>
    <row r="68" ht="12.75" customHeight="1">
      <c r="A68" s="1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</row>
    <row r="69" ht="12.75" customHeight="1">
      <c r="A69" s="1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</row>
    <row r="70" ht="12.75" customHeight="1">
      <c r="A70" s="1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</row>
    <row r="71" ht="12.75" customHeight="1">
      <c r="A71" s="1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</row>
    <row r="72" ht="12.75" customHeight="1">
      <c r="A72" s="1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</row>
    <row r="73" ht="12.75" customHeight="1">
      <c r="A73" s="1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</row>
    <row r="74" ht="12.75" customHeight="1">
      <c r="A74" s="1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</row>
    <row r="75" ht="12.75" customHeight="1">
      <c r="A75" s="1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</row>
    <row r="76" ht="12.75" customHeight="1">
      <c r="A76" s="1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</row>
    <row r="77" ht="12.75" customHeight="1">
      <c r="A77" s="1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</row>
    <row r="78" ht="12.75" customHeight="1">
      <c r="A78" s="1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</row>
    <row r="79" ht="12.75" customHeight="1">
      <c r="A79" s="1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</row>
    <row r="80" ht="12.75" customHeight="1">
      <c r="A80" s="1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</row>
    <row r="81" ht="12.75" customHeight="1">
      <c r="A81" s="1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</row>
    <row r="82" ht="12.75" customHeight="1">
      <c r="A82" s="1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</row>
    <row r="83" ht="12.75" customHeight="1">
      <c r="A83" s="1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</row>
    <row r="84" ht="12.75" customHeight="1">
      <c r="A84" s="1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</row>
    <row r="85" ht="12.75" customHeight="1">
      <c r="A85" s="1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</row>
    <row r="86" ht="12.75" customHeight="1">
      <c r="A86" s="1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</row>
    <row r="87" ht="12.75" customHeight="1">
      <c r="A87" s="1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</row>
    <row r="88" ht="12.75" customHeight="1">
      <c r="A88" s="1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</row>
    <row r="89" ht="12.75" customHeight="1">
      <c r="A89" s="1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</row>
    <row r="90" ht="12.75" customHeight="1">
      <c r="A90" s="1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</row>
    <row r="91" ht="12.75" customHeight="1">
      <c r="A91" s="1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</row>
    <row r="92" ht="12.75" customHeight="1">
      <c r="A92" s="1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</row>
    <row r="93" ht="12.75" customHeight="1">
      <c r="A93" s="1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</row>
    <row r="94" ht="12.75" customHeight="1">
      <c r="A94" s="1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</row>
    <row r="95" ht="12.75" customHeight="1">
      <c r="A95" s="1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</row>
    <row r="96" ht="12.75" customHeight="1">
      <c r="A96" s="1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</row>
    <row r="97" ht="12.75" customHeight="1">
      <c r="A97" s="1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</row>
    <row r="98" ht="12.75" customHeight="1">
      <c r="A98" s="1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</row>
    <row r="99" ht="12.75" customHeight="1">
      <c r="A99" s="1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</row>
  </sheetData>
  <mergeCells count="5">
    <mergeCell ref="B3:E3"/>
    <mergeCell ref="D6:E6"/>
    <mergeCell ref="D7:E7"/>
    <mergeCell ref="D8:E8"/>
    <mergeCell ref="D9:E9"/>
  </mergeCells>
  <conditionalFormatting sqref="Q43:AW47 Q60:AW60">
    <cfRule type="expression" dxfId="0" priority="1">
      <formula>AND(Q$13&gt;$I43,Q$13&lt;=$J43)</formula>
    </cfRule>
  </conditionalFormatting>
  <conditionalFormatting sqref="Q46:AW47">
    <cfRule type="expression" dxfId="1" priority="2">
      <formula>IF($G46&gt;$F46,AND(Q$13&gt;=$E46,Q$13&lt;=$J46-$O46),AND(Q$13&gt;=$E46,Q$13&lt;=$I46-$N46))</formula>
    </cfRule>
  </conditionalFormatting>
  <conditionalFormatting sqref="Q46:AW47">
    <cfRule type="expression" dxfId="2" priority="3">
      <formula>AND(Q$13&gt;=$E46,Q$13&lt;=$I46)</formula>
    </cfRule>
  </conditionalFormatting>
  <conditionalFormatting sqref="Q44:AW45">
    <cfRule type="expression" dxfId="2" priority="4">
      <formula>AND(Q$13&gt;=$E44,Q$13&lt;=$I44)</formula>
    </cfRule>
  </conditionalFormatting>
  <conditionalFormatting sqref="Q44:AW45">
    <cfRule type="expression" dxfId="3" priority="5">
      <formula>IF($G44&gt;$F44,AND(Q$13&gt;=$E44,Q$13&lt;=$J44-$O44),AND(Q$13&gt;=$E44,Q$13&lt;=$I44-$N44))</formula>
    </cfRule>
  </conditionalFormatting>
  <conditionalFormatting sqref="Q43:AW43">
    <cfRule type="expression" dxfId="4" priority="6">
      <formula>IF($G43&gt;$F43,AND(Q$13&gt;=$E43,Q$13&lt;=$J43-$O43),AND(Q$13&gt;=$E43,Q$13&lt;=$I43-$N43))</formula>
    </cfRule>
  </conditionalFormatting>
  <conditionalFormatting sqref="Q43:AW43">
    <cfRule type="expression" dxfId="2" priority="7">
      <formula>AND(Q$13&gt;=$E43,Q$13&lt;=$I43)</formula>
    </cfRule>
  </conditionalFormatting>
  <conditionalFormatting sqref="Q60:AW60">
    <cfRule type="expression" dxfId="5" priority="8">
      <formula>IF($G60&gt;$F60,AND(Q$13&gt;=$E60,Q$13&lt;=$J60-$O60),AND(Q$13&gt;=$E60,Q$13&lt;=$I60-$N60))</formula>
    </cfRule>
  </conditionalFormatting>
  <conditionalFormatting sqref="Q60:AW60">
    <cfRule type="expression" dxfId="2" priority="9">
      <formula>AND(Q$13&gt;=$E60,Q$13&lt;=$I60)</formula>
    </cfRule>
  </conditionalFormatting>
  <conditionalFormatting sqref="Q38:AW38">
    <cfRule type="expression" dxfId="0" priority="10">
      <formula>AND(Q$13&gt;$I38,Q$13&lt;=$J38)</formula>
    </cfRule>
  </conditionalFormatting>
  <conditionalFormatting sqref="Q38:AW38">
    <cfRule type="expression" dxfId="4" priority="11">
      <formula>IF($G38&gt;$F38,AND(Q$13&gt;=$E38,Q$13&lt;=$J38-$O38),AND(Q$13&gt;=$E38,Q$13&lt;=$I38-$N38))</formula>
    </cfRule>
  </conditionalFormatting>
  <conditionalFormatting sqref="Q38:AW38">
    <cfRule type="expression" dxfId="2" priority="12">
      <formula>AND(Q$13&gt;=$E38,Q$13&lt;=$I38)</formula>
    </cfRule>
  </conditionalFormatting>
  <conditionalFormatting sqref="Q33:AW33">
    <cfRule type="expression" dxfId="0" priority="13">
      <formula>AND(Q$13&gt;$I33,Q$13&lt;=$J33)</formula>
    </cfRule>
  </conditionalFormatting>
  <conditionalFormatting sqref="Q33:AW33">
    <cfRule type="expression" dxfId="4" priority="14">
      <formula>IF($G33&gt;$F33,AND(Q$13&gt;=$E33,Q$13&lt;=$J33-$O33),AND(Q$13&gt;=$E33,Q$13&lt;=$I33-$N33))</formula>
    </cfRule>
  </conditionalFormatting>
  <conditionalFormatting sqref="Q33:AW33">
    <cfRule type="expression" dxfId="2" priority="15">
      <formula>AND(Q$13&gt;=$E33,Q$13&lt;=$I33)</formula>
    </cfRule>
  </conditionalFormatting>
  <conditionalFormatting sqref="Q20:AW20">
    <cfRule type="expression" dxfId="0" priority="16">
      <formula>AND(Q$13&gt;$I20,Q$13&lt;=$J20)</formula>
    </cfRule>
  </conditionalFormatting>
  <conditionalFormatting sqref="Q20:AW20">
    <cfRule type="expression" dxfId="4" priority="17">
      <formula>IF($G20&gt;$F20,AND(Q$13&gt;=$E20,Q$13&lt;=$J20-$O20),AND(Q$13&gt;=$E20,Q$13&lt;=$I20-$N20))</formula>
    </cfRule>
  </conditionalFormatting>
  <conditionalFormatting sqref="Q20:AW20">
    <cfRule type="expression" dxfId="2" priority="18">
      <formula>AND(Q$13&gt;=$E20,Q$13&lt;=$I20)</formula>
    </cfRule>
  </conditionalFormatting>
  <conditionalFormatting sqref="Q14:AW14">
    <cfRule type="expression" dxfId="0" priority="19">
      <formula>AND(Q$13&gt;$I14,Q$13&lt;=$J14)</formula>
    </cfRule>
  </conditionalFormatting>
  <conditionalFormatting sqref="Q14:AW14">
    <cfRule type="expression" dxfId="4" priority="20">
      <formula>IF($G14&gt;$F14,AND(Q$13&gt;=$E14,Q$13&lt;=$J14-$O14),AND(Q$13&gt;=$E14,Q$13&lt;=$I14-$N14))</formula>
    </cfRule>
  </conditionalFormatting>
  <conditionalFormatting sqref="Q14:AW14">
    <cfRule type="expression" dxfId="2" priority="21">
      <formula>AND(Q$13&gt;=$E14,Q$13&lt;=$I14)</formula>
    </cfRule>
  </conditionalFormatting>
  <conditionalFormatting sqref="Q39:AW39">
    <cfRule type="expression" dxfId="0" priority="22">
      <formula>AND(Q$13&gt;$I39,Q$13&lt;=$J39)</formula>
    </cfRule>
  </conditionalFormatting>
  <conditionalFormatting sqref="Q39:AW39">
    <cfRule type="expression" dxfId="2" priority="23">
      <formula>AND(Q$13&gt;=$E39,Q$13&lt;=$I39)</formula>
    </cfRule>
  </conditionalFormatting>
  <conditionalFormatting sqref="Q39:AW39">
    <cfRule type="expression" dxfId="3" priority="24">
      <formula>IF($G39&gt;$F39,AND(Q$13&gt;=$E39,Q$13&lt;=$J39-$O39),AND(Q$13&gt;=$E39,Q$13&lt;=$I39-$N39))</formula>
    </cfRule>
  </conditionalFormatting>
  <conditionalFormatting sqref="Q34:AW34">
    <cfRule type="expression" dxfId="0" priority="25">
      <formula>AND(Q$13&gt;$I34,Q$13&lt;=$J34)</formula>
    </cfRule>
  </conditionalFormatting>
  <conditionalFormatting sqref="Q34:AW34">
    <cfRule type="expression" dxfId="2" priority="26">
      <formula>AND(Q$13&gt;=$E34,Q$13&lt;=$I34)</formula>
    </cfRule>
  </conditionalFormatting>
  <conditionalFormatting sqref="Q34:AW34">
    <cfRule type="expression" dxfId="3" priority="27">
      <formula>IF($G34&gt;$F34,AND(Q$13&gt;=$E34,Q$13&lt;=$J34-$O34),AND(Q$13&gt;=$E34,Q$13&lt;=$I34-$N34))</formula>
    </cfRule>
  </conditionalFormatting>
  <conditionalFormatting sqref="Q21:AW21">
    <cfRule type="expression" dxfId="0" priority="28">
      <formula>AND(Q$13&gt;$I21,Q$13&lt;=$J21)</formula>
    </cfRule>
  </conditionalFormatting>
  <conditionalFormatting sqref="Q21:AW21">
    <cfRule type="expression" dxfId="2" priority="29">
      <formula>AND(Q$13&gt;=$E21,Q$13&lt;=$I21)</formula>
    </cfRule>
  </conditionalFormatting>
  <conditionalFormatting sqref="Q21:AW21">
    <cfRule type="expression" dxfId="3" priority="30">
      <formula>IF($G21&gt;$F21,AND(Q$13&gt;=$E21,Q$13&lt;=$J21-$O21),AND(Q$13&gt;=$E21,Q$13&lt;=$I21-$N21))</formula>
    </cfRule>
  </conditionalFormatting>
  <conditionalFormatting sqref="Q57:AW57">
    <cfRule type="expression" dxfId="0" priority="31">
      <formula>AND(Q$13&gt;$I57,Q$13&lt;=$J57)</formula>
    </cfRule>
  </conditionalFormatting>
  <conditionalFormatting sqref="Q40:AW40">
    <cfRule type="expression" dxfId="0" priority="32">
      <formula>AND(Q$13&gt;$I40,Q$13&lt;=$J40)</formula>
    </cfRule>
  </conditionalFormatting>
  <conditionalFormatting sqref="Q40:AW40">
    <cfRule type="expression" dxfId="2" priority="33">
      <formula>AND(Q$13&gt;=$E40,Q$13&lt;=$I40)</formula>
    </cfRule>
  </conditionalFormatting>
  <conditionalFormatting sqref="Q40:AW40">
    <cfRule type="expression" dxfId="3" priority="34">
      <formula>IF($G40&gt;$F40,AND(Q$13&gt;=$E40,Q$13&lt;=$J40-$O40),AND(Q$13&gt;=$E40,Q$13&lt;=$I40-$N40))</formula>
    </cfRule>
  </conditionalFormatting>
  <conditionalFormatting sqref="Q35:AW35">
    <cfRule type="expression" dxfId="0" priority="35">
      <formula>AND(Q$13&gt;$I35,Q$13&lt;=$J35)</formula>
    </cfRule>
  </conditionalFormatting>
  <conditionalFormatting sqref="Q35:AW35">
    <cfRule type="expression" dxfId="2" priority="36">
      <formula>AND(Q$13&gt;=$E35,Q$13&lt;=$I35)</formula>
    </cfRule>
  </conditionalFormatting>
  <conditionalFormatting sqref="Q35:AW35">
    <cfRule type="expression" dxfId="3" priority="37">
      <formula>IF($G35&gt;$F35,AND(Q$13&gt;=$E35,Q$13&lt;=$J35-$O35),AND(Q$13&gt;=$E35,Q$13&lt;=$I35-$N35))</formula>
    </cfRule>
  </conditionalFormatting>
  <conditionalFormatting sqref="Q23:AW23 Q25:AW26">
    <cfRule type="expression" dxfId="0" priority="38">
      <formula>AND(Q$13&gt;$I23,Q$13&lt;=$J23)</formula>
    </cfRule>
  </conditionalFormatting>
  <conditionalFormatting sqref="Q23:AW23 Q25:AW26">
    <cfRule type="expression" dxfId="2" priority="39">
      <formula>AND(Q$13&gt;=$E23,Q$13&lt;=$I23)</formula>
    </cfRule>
  </conditionalFormatting>
  <conditionalFormatting sqref="Q23:AW23 Q25:AW26">
    <cfRule type="expression" dxfId="3" priority="40">
      <formula>IF($G23&gt;$F23,AND(Q$13&gt;=$E23,Q$13&lt;=$J23-$O23),AND(Q$13&gt;=$E23,Q$13&lt;=$I23-$N23))</formula>
    </cfRule>
  </conditionalFormatting>
  <conditionalFormatting sqref="Q17:AW17">
    <cfRule type="expression" dxfId="0" priority="41">
      <formula>AND(Q$13&gt;$I17,Q$13&lt;=$J17)</formula>
    </cfRule>
  </conditionalFormatting>
  <conditionalFormatting sqref="Q17:AW17">
    <cfRule type="expression" dxfId="2" priority="42">
      <formula>AND(Q$13&gt;=$E17,Q$13&lt;=$I17)</formula>
    </cfRule>
  </conditionalFormatting>
  <conditionalFormatting sqref="Q17:AW17">
    <cfRule type="expression" dxfId="3" priority="43">
      <formula>IF($G17&gt;$F17,AND(Q$13&gt;=$E17,Q$13&lt;=$J17-$O17),AND(Q$13&gt;=$E17,Q$13&lt;=$I17-$N17))</formula>
    </cfRule>
  </conditionalFormatting>
  <conditionalFormatting sqref="Q56:AW56">
    <cfRule type="expression" dxfId="0" priority="44">
      <formula>AND(Q$13&gt;$I56,Q$13&lt;=$J56)</formula>
    </cfRule>
  </conditionalFormatting>
  <conditionalFormatting sqref="Q56:AW56">
    <cfRule type="expression" dxfId="4" priority="45">
      <formula>IF($G56&gt;$F56,AND(Q$13&gt;=$E56,Q$13&lt;=$J56-$O56),AND(Q$13&gt;=$E56,Q$13&lt;=$I56-$N56))</formula>
    </cfRule>
  </conditionalFormatting>
  <conditionalFormatting sqref="Q56:AW56">
    <cfRule type="expression" dxfId="2" priority="46">
      <formula>AND(Q$13&gt;=$E56,Q$13&lt;=$I56)</formula>
    </cfRule>
  </conditionalFormatting>
  <conditionalFormatting sqref="Q58:AW58">
    <cfRule type="expression" dxfId="0" priority="47">
      <formula>AND(Q$13&gt;$I58,Q$13&lt;=$J58)</formula>
    </cfRule>
  </conditionalFormatting>
  <conditionalFormatting sqref="Q58:AW58">
    <cfRule type="expression" dxfId="1" priority="48">
      <formula>IF($G58&gt;$F58,AND(Q$13&gt;=$E58,Q$13&lt;=$J58-$O58),AND(Q$13&gt;=$E58,Q$13&lt;=$I58-$N58))</formula>
    </cfRule>
  </conditionalFormatting>
  <conditionalFormatting sqref="Q58:AW58">
    <cfRule type="expression" dxfId="2" priority="49">
      <formula>AND(Q$13&gt;=$E58,Q$13&lt;=$I58)</formula>
    </cfRule>
  </conditionalFormatting>
  <conditionalFormatting sqref="Q59:AW59">
    <cfRule type="expression" dxfId="0" priority="50">
      <formula>AND(Q$13&gt;$I59,Q$13&lt;=$J59)</formula>
    </cfRule>
  </conditionalFormatting>
  <conditionalFormatting sqref="Q59:AW59">
    <cfRule type="expression" dxfId="6" priority="51">
      <formula>IF($G59&gt;$F59,AND(Q$13&gt;=$E59,Q$13&lt;=$J59-$O59),AND(Q$13&gt;=$E59,Q$13&lt;=$I59-$N59))</formula>
    </cfRule>
  </conditionalFormatting>
  <conditionalFormatting sqref="Q59:AW59">
    <cfRule type="expression" dxfId="2" priority="52">
      <formula>AND(Q$13&gt;=$E59,Q$13&lt;=$I59)</formula>
    </cfRule>
  </conditionalFormatting>
  <conditionalFormatting sqref="Q48:AW48">
    <cfRule type="expression" dxfId="0" priority="53">
      <formula>AND(Q$13&gt;$I48,Q$13&lt;=$J48)</formula>
    </cfRule>
  </conditionalFormatting>
  <conditionalFormatting sqref="Q48:AW48">
    <cfRule type="expression" dxfId="5" priority="54">
      <formula>IF($G48&gt;$F48,AND(Q$13&gt;=$E48,Q$13&lt;=$J48-$O48),AND(Q$13&gt;=$E48,Q$13&lt;=$I48-$N48))</formula>
    </cfRule>
  </conditionalFormatting>
  <conditionalFormatting sqref="Q48:AW48">
    <cfRule type="expression" dxfId="2" priority="55">
      <formula>AND(Q$13&gt;=$E48,Q$13&lt;=$I48)</formula>
    </cfRule>
  </conditionalFormatting>
  <conditionalFormatting sqref="Q41:AW42">
    <cfRule type="expression" dxfId="0" priority="56">
      <formula>AND(Q$13&gt;$I41,Q$13&lt;=$J41)</formula>
    </cfRule>
  </conditionalFormatting>
  <conditionalFormatting sqref="Q41:AW42">
    <cfRule type="expression" dxfId="1" priority="57">
      <formula>IF($G41&gt;$F41,AND(Q$13&gt;=$E41,Q$13&lt;=$J41-$O41),AND(Q$13&gt;=$E41,Q$13&lt;=$I41-$N41))</formula>
    </cfRule>
  </conditionalFormatting>
  <conditionalFormatting sqref="Q41:AW42">
    <cfRule type="expression" dxfId="2" priority="58">
      <formula>AND(Q$13&gt;=$E41,Q$13&lt;=$I41)</formula>
    </cfRule>
  </conditionalFormatting>
  <conditionalFormatting sqref="Q36:AW37">
    <cfRule type="expression" dxfId="0" priority="59">
      <formula>AND(Q$13&gt;$I36,Q$13&lt;=$J36)</formula>
    </cfRule>
  </conditionalFormatting>
  <conditionalFormatting sqref="Q36:AW36">
    <cfRule type="expression" dxfId="1" priority="60">
      <formula>IF($G36&gt;$F36,AND(Q$13&gt;=$E36,Q$13&lt;=$J36-$O36),AND(Q$13&gt;=$E36,Q$13&lt;=$I36-$N36))</formula>
    </cfRule>
  </conditionalFormatting>
  <conditionalFormatting sqref="Q36:AW36">
    <cfRule type="expression" dxfId="2" priority="61">
      <formula>AND(Q$13&gt;=$E36,Q$13&lt;=$I36)</formula>
    </cfRule>
  </conditionalFormatting>
  <conditionalFormatting sqref="Q37:AW37">
    <cfRule type="expression" dxfId="6" priority="62">
      <formula>IF($G37&gt;$F37,AND(Q$13&gt;=$E37,Q$13&lt;=$J37-$O37),AND(Q$13&gt;=$E37,Q$13&lt;=$I37-$N37))</formula>
    </cfRule>
  </conditionalFormatting>
  <conditionalFormatting sqref="Q37:AW37">
    <cfRule type="expression" dxfId="2" priority="63">
      <formula>AND(Q$13&gt;=$E37,Q$13&lt;=$I37)</formula>
    </cfRule>
  </conditionalFormatting>
  <conditionalFormatting sqref="Q22:AW22 Q24:AW31">
    <cfRule type="expression" dxfId="0" priority="64">
      <formula>AND(Q$13&gt;$I22,Q$13&lt;=$J22)</formula>
    </cfRule>
  </conditionalFormatting>
  <conditionalFormatting sqref="Q22:AW22 Q24:AW30">
    <cfRule type="expression" dxfId="1" priority="65">
      <formula>IF($G22&gt;$F22,AND(Q$13&gt;=$E22,Q$13&lt;=$J22-$O22),AND(Q$13&gt;=$E22,Q$13&lt;=$I22-$N22))</formula>
    </cfRule>
  </conditionalFormatting>
  <conditionalFormatting sqref="Q22:AW22 Q24:AW30">
    <cfRule type="expression" dxfId="2" priority="66">
      <formula>AND(Q$13&gt;=$E22,Q$13&lt;=$I22)</formula>
    </cfRule>
  </conditionalFormatting>
  <conditionalFormatting sqref="Q31:AW31">
    <cfRule type="expression" dxfId="6" priority="67">
      <formula>IF($G31&gt;$F31,AND(Q$13&gt;=$E31,Q$13&lt;=$J31-$O31),AND(Q$13&gt;=$E31,Q$13&lt;=$I31-$N31))</formula>
    </cfRule>
  </conditionalFormatting>
  <conditionalFormatting sqref="Q31:AW31">
    <cfRule type="expression" dxfId="2" priority="68">
      <formula>AND(Q$13&gt;=$E31,Q$13&lt;=$I31)</formula>
    </cfRule>
  </conditionalFormatting>
  <conditionalFormatting sqref="Q32:AW32">
    <cfRule type="expression" dxfId="0" priority="69">
      <formula>AND(Q$13&gt;$I32,Q$13&lt;=$J32)</formula>
    </cfRule>
  </conditionalFormatting>
  <conditionalFormatting sqref="Q32:AW32">
    <cfRule type="expression" dxfId="5" priority="70">
      <formula>IF($G32&gt;$F32,AND(Q$13&gt;=$E32,Q$13&lt;=$J32-$O32),AND(Q$13&gt;=$E32,Q$13&lt;=$I32-$N32))</formula>
    </cfRule>
  </conditionalFormatting>
  <conditionalFormatting sqref="Q32:AW32">
    <cfRule type="expression" dxfId="2" priority="71">
      <formula>AND(Q$13&gt;=$E32,Q$13&lt;=$I32)</formula>
    </cfRule>
  </conditionalFormatting>
  <conditionalFormatting sqref="Q16:AW16 Q18:AW19">
    <cfRule type="expression" dxfId="0" priority="72">
      <formula>AND(Q$13&gt;$I16,Q$13&lt;=$J16)</formula>
    </cfRule>
  </conditionalFormatting>
  <conditionalFormatting sqref="Q16:AW16 Q18:AW18">
    <cfRule type="expression" dxfId="1" priority="73">
      <formula>IF($G16&gt;$F16,AND(Q$13&gt;=$E16,Q$13&lt;=$J16-$O16),AND(Q$13&gt;=$E16,Q$13&lt;=$I16-$N16))</formula>
    </cfRule>
  </conditionalFormatting>
  <conditionalFormatting sqref="Q16:AW16 Q18:AW18">
    <cfRule type="expression" dxfId="2" priority="74">
      <formula>AND(Q$13&gt;=$E16,Q$13&lt;=$I16)</formula>
    </cfRule>
  </conditionalFormatting>
  <conditionalFormatting sqref="Q19:AW19">
    <cfRule type="expression" dxfId="6" priority="75">
      <formula>IF($G19&gt;$F19,AND(Q$13&gt;=$E19,Q$13&lt;=$J19-$O19),AND(Q$13&gt;=$E19,Q$13&lt;=$I19-$N19))</formula>
    </cfRule>
  </conditionalFormatting>
  <conditionalFormatting sqref="Q19:AW19">
    <cfRule type="expression" dxfId="2" priority="76">
      <formula>AND(Q$13&gt;=$E19,Q$13&lt;=$I19)</formula>
    </cfRule>
  </conditionalFormatting>
  <conditionalFormatting sqref="Q15:AW15">
    <cfRule type="expression" dxfId="0" priority="77">
      <formula>AND(Q$13&gt;$I15,Q$13&lt;=$J15)</formula>
    </cfRule>
  </conditionalFormatting>
  <conditionalFormatting sqref="Q15:AW15">
    <cfRule type="expression" dxfId="2" priority="78">
      <formula>AND(Q$13&gt;=$E15,Q$13&lt;=$I15)</formula>
    </cfRule>
  </conditionalFormatting>
  <conditionalFormatting sqref="Q15:AW15">
    <cfRule type="expression" dxfId="3" priority="79">
      <formula>IF($G15&gt;$F15,AND(Q$13&gt;=$E15,Q$13&lt;=$J15-$O15),AND(Q$13&gt;=$E15,Q$13&lt;=$I15-$N15))</formula>
    </cfRule>
  </conditionalFormatting>
  <conditionalFormatting sqref="Q57:AW57">
    <cfRule type="expression" dxfId="2" priority="80">
      <formula>AND(Q$13&gt;=$E57,Q$13&lt;=$I57)</formula>
    </cfRule>
  </conditionalFormatting>
  <conditionalFormatting sqref="Q57:AW57">
    <cfRule type="expression" dxfId="3" priority="81">
      <formula>IF($G57&gt;$F57,AND(Q$13&gt;=$E57,Q$13&lt;=$J57-$O57),AND(Q$13&gt;=$E57,Q$13&lt;=$I57-$N57))</formula>
    </cfRule>
  </conditionalFormatting>
  <conditionalFormatting sqref="Q11:AW11">
    <cfRule type="expression" dxfId="7" priority="82">
      <formula>YEAR(Q11)=YEAR(Q13)</formula>
    </cfRule>
  </conditionalFormatting>
  <conditionalFormatting sqref="Q13:AW48 Q56:AW60">
    <cfRule type="expression" dxfId="8" priority="83">
      <formula>Q$13=$D$6</formula>
    </cfRule>
  </conditionalFormatting>
  <conditionalFormatting sqref="Q12:AW12">
    <cfRule type="expression" dxfId="9" priority="84">
      <formula>Q$13=$D$6</formula>
    </cfRule>
  </conditionalFormatting>
  <dataValidations>
    <dataValidation type="list" allowBlank="1" showInputMessage="1" prompt="Enter or select the name of the person responsible for completing the task." sqref="D15:D19 D21:D32 D34:D37 D39:D42 D44:D48 D57:D60">
      <formula1>_name</formula1>
    </dataValidation>
    <dataValidation type="list" allowBlank="1" showErrorMessage="1" sqref="D8">
      <formula1>"Sunday,Monday,Tuesday,Wednesday,Thursday,Friday,Saturday"</formula1>
    </dataValidation>
  </dataValidations>
  <printOptions/>
  <pageMargins bottom="0.75" footer="0.0" header="0.0" left="0.7" right="0.7" top="0.75"/>
  <pageSetup orientation="portrait"/>
  <drawing r:id="rId1"/>
</worksheet>
</file>