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8800" windowHeight="16240" tabRatio="500"/>
  </bookViews>
  <sheets>
    <sheet name="monomer" sheetId="7" r:id="rId1"/>
    <sheet name="dimer" sheetId="8" r:id="rId2"/>
    <sheet name="extrap" sheetId="9" r:id="rId3"/>
  </sheets>
  <definedNames>
    <definedName name="solver_adj" localSheetId="1" hidden="1">dimer!$O$51:$O$52</definedName>
    <definedName name="solver_adj" localSheetId="0" hidden="1">monomer!$O$51:$O$52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itr" localSheetId="1" hidden="1">2147483647</definedName>
    <definedName name="solver_itr" localSheetId="0" hidden="1">2147483647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opt" localSheetId="1" hidden="1">dimer!$O$49</definedName>
    <definedName name="solver_opt" localSheetId="0" hidden="1">monomer!$O$49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9" l="1"/>
  <c r="D9" i="9"/>
  <c r="M47" i="8"/>
  <c r="N47" i="8"/>
  <c r="O55" i="8"/>
  <c r="M46" i="8"/>
  <c r="N46" i="8"/>
  <c r="O54" i="8"/>
  <c r="M44" i="8"/>
  <c r="N44" i="8"/>
  <c r="O44" i="8"/>
  <c r="M45" i="8"/>
  <c r="N45" i="8"/>
  <c r="O45" i="8"/>
  <c r="O49" i="8"/>
  <c r="O47" i="8"/>
  <c r="O46" i="8"/>
  <c r="M43" i="8"/>
  <c r="N43" i="8"/>
  <c r="O43" i="8"/>
  <c r="O44" i="7"/>
  <c r="O45" i="7"/>
  <c r="O47" i="7"/>
  <c r="O46" i="7"/>
  <c r="O43" i="7"/>
  <c r="K36" i="8"/>
  <c r="M29" i="9"/>
  <c r="L29" i="9"/>
  <c r="K29" i="9"/>
  <c r="J29" i="9"/>
  <c r="I29" i="9"/>
  <c r="G29" i="9"/>
  <c r="F29" i="9"/>
  <c r="D29" i="9"/>
  <c r="C29" i="9"/>
  <c r="M29" i="8"/>
  <c r="N37" i="8"/>
  <c r="J29" i="8"/>
  <c r="K37" i="8"/>
  <c r="M26" i="8"/>
  <c r="N26" i="8"/>
  <c r="M27" i="8"/>
  <c r="N27" i="8"/>
  <c r="M28" i="8"/>
  <c r="N28" i="8"/>
  <c r="N31" i="8"/>
  <c r="J26" i="8"/>
  <c r="K26" i="8"/>
  <c r="J27" i="8"/>
  <c r="K27" i="8"/>
  <c r="J28" i="8"/>
  <c r="K28" i="8"/>
  <c r="K31" i="8"/>
  <c r="N29" i="8"/>
  <c r="K29" i="8"/>
  <c r="M25" i="8"/>
  <c r="N25" i="8"/>
  <c r="J25" i="8"/>
  <c r="K25" i="8"/>
  <c r="K26" i="7"/>
  <c r="K27" i="7"/>
  <c r="K28" i="7"/>
  <c r="K25" i="7"/>
  <c r="K29" i="7"/>
  <c r="M11" i="8"/>
  <c r="N19" i="8"/>
  <c r="J11" i="8"/>
  <c r="K19" i="8"/>
  <c r="M8" i="8"/>
  <c r="N8" i="8"/>
  <c r="M9" i="8"/>
  <c r="N9" i="8"/>
  <c r="M10" i="8"/>
  <c r="N10" i="8"/>
  <c r="N13" i="8"/>
  <c r="J8" i="8"/>
  <c r="K8" i="8"/>
  <c r="J9" i="8"/>
  <c r="K9" i="8"/>
  <c r="J10" i="8"/>
  <c r="K10" i="8"/>
  <c r="K13" i="8"/>
  <c r="N11" i="8"/>
  <c r="K11" i="8"/>
  <c r="M7" i="8"/>
  <c r="N7" i="8"/>
  <c r="J7" i="8"/>
  <c r="K7" i="8"/>
  <c r="N8" i="7"/>
  <c r="N9" i="7"/>
  <c r="N10" i="7"/>
  <c r="N11" i="7"/>
  <c r="N7" i="7"/>
  <c r="G46" i="8"/>
  <c r="H54" i="8"/>
  <c r="E54" i="8"/>
  <c r="H36" i="8"/>
  <c r="E36" i="8"/>
  <c r="H18" i="8"/>
  <c r="E18" i="8"/>
  <c r="C29" i="8"/>
  <c r="N26" i="7"/>
  <c r="N27" i="7"/>
  <c r="N28" i="7"/>
  <c r="K8" i="7"/>
  <c r="K9" i="7"/>
  <c r="K10" i="7"/>
  <c r="C25" i="8"/>
  <c r="C26" i="8"/>
  <c r="C27" i="8"/>
  <c r="C28" i="8"/>
  <c r="C47" i="8"/>
  <c r="J47" i="8"/>
  <c r="K55" i="8"/>
  <c r="G47" i="8"/>
  <c r="H55" i="8"/>
  <c r="D47" i="8"/>
  <c r="E55" i="8"/>
  <c r="J44" i="8"/>
  <c r="C44" i="8"/>
  <c r="K44" i="8"/>
  <c r="J45" i="8"/>
  <c r="C45" i="8"/>
  <c r="K45" i="8"/>
  <c r="J46" i="8"/>
  <c r="C46" i="8"/>
  <c r="K46" i="8"/>
  <c r="K49" i="8"/>
  <c r="G44" i="8"/>
  <c r="H44" i="8"/>
  <c r="G45" i="8"/>
  <c r="H45" i="8"/>
  <c r="H46" i="8"/>
  <c r="H49" i="8"/>
  <c r="D44" i="8"/>
  <c r="E44" i="8"/>
  <c r="D45" i="8"/>
  <c r="E45" i="8"/>
  <c r="E49" i="8"/>
  <c r="K47" i="8"/>
  <c r="H47" i="8"/>
  <c r="E47" i="8"/>
  <c r="D46" i="8"/>
  <c r="E46" i="8"/>
  <c r="J43" i="8"/>
  <c r="C43" i="8"/>
  <c r="K43" i="8"/>
  <c r="G43" i="8"/>
  <c r="H43" i="8"/>
  <c r="D43" i="8"/>
  <c r="E43" i="8"/>
  <c r="G29" i="8"/>
  <c r="H37" i="8"/>
  <c r="D29" i="8"/>
  <c r="E37" i="8"/>
  <c r="G25" i="8"/>
  <c r="H25" i="8"/>
  <c r="G26" i="8"/>
  <c r="H26" i="8"/>
  <c r="G27" i="8"/>
  <c r="H27" i="8"/>
  <c r="H31" i="8"/>
  <c r="D26" i="8"/>
  <c r="E26" i="8"/>
  <c r="D27" i="8"/>
  <c r="E27" i="8"/>
  <c r="E31" i="8"/>
  <c r="H29" i="8"/>
  <c r="E29" i="8"/>
  <c r="G28" i="8"/>
  <c r="H28" i="8"/>
  <c r="D28" i="8"/>
  <c r="E28" i="8"/>
  <c r="D25" i="8"/>
  <c r="E25" i="8"/>
  <c r="G11" i="8"/>
  <c r="H19" i="8"/>
  <c r="D11" i="8"/>
  <c r="E19" i="8"/>
  <c r="G7" i="8"/>
  <c r="H7" i="8"/>
  <c r="G8" i="8"/>
  <c r="H8" i="8"/>
  <c r="G9" i="8"/>
  <c r="H9" i="8"/>
  <c r="H13" i="8"/>
  <c r="D8" i="8"/>
  <c r="E8" i="8"/>
  <c r="D9" i="8"/>
  <c r="E9" i="8"/>
  <c r="E13" i="8"/>
  <c r="H11" i="8"/>
  <c r="E11" i="8"/>
  <c r="G10" i="8"/>
  <c r="H10" i="8"/>
  <c r="D10" i="8"/>
  <c r="E10" i="8"/>
  <c r="D7" i="8"/>
  <c r="E7" i="8"/>
  <c r="K44" i="7"/>
  <c r="K45" i="7"/>
  <c r="K46" i="7"/>
  <c r="H44" i="7"/>
  <c r="H45" i="7"/>
  <c r="H46" i="7"/>
  <c r="K43" i="7"/>
  <c r="H43" i="7"/>
  <c r="E44" i="7"/>
  <c r="E45" i="7"/>
  <c r="K47" i="7"/>
  <c r="H47" i="7"/>
  <c r="E47" i="7"/>
  <c r="E46" i="7"/>
  <c r="E43" i="7"/>
  <c r="H25" i="7"/>
  <c r="H26" i="7"/>
  <c r="H27" i="7"/>
  <c r="E26" i="7"/>
  <c r="E27" i="7"/>
  <c r="N25" i="7"/>
  <c r="N29" i="7"/>
  <c r="H29" i="7"/>
  <c r="E29" i="7"/>
  <c r="H28" i="7"/>
  <c r="E28" i="7"/>
  <c r="E25" i="7"/>
  <c r="K7" i="7"/>
  <c r="H7" i="7"/>
  <c r="H8" i="7"/>
  <c r="H9" i="7"/>
  <c r="E8" i="7"/>
  <c r="E9" i="7"/>
  <c r="K11" i="7"/>
  <c r="H11" i="7"/>
  <c r="H10" i="7"/>
  <c r="E11" i="7"/>
  <c r="E10" i="7"/>
  <c r="E7" i="7"/>
</calcChain>
</file>

<file path=xl/sharedStrings.xml><?xml version="1.0" encoding="utf-8"?>
<sst xmlns="http://schemas.openxmlformats.org/spreadsheetml/2006/main" count="257" uniqueCount="48">
  <si>
    <t>monomer</t>
  </si>
  <si>
    <t>dimer</t>
  </si>
  <si>
    <t>error</t>
  </si>
  <si>
    <t>E(CBS)</t>
  </si>
  <si>
    <t>c1</t>
  </si>
  <si>
    <t>c2</t>
  </si>
  <si>
    <t>E(MP2)</t>
  </si>
  <si>
    <t>HF/CBS</t>
  </si>
  <si>
    <t>E(CCSD(T))</t>
  </si>
  <si>
    <t>Ecorr(CBS)</t>
  </si>
  <si>
    <t>Ecorr(MP2,CBS)</t>
  </si>
  <si>
    <t>E(zeta) = E(CBS) + c1 * zeta^-3</t>
  </si>
  <si>
    <t>HF/6z</t>
  </si>
  <si>
    <t>MP2/6z</t>
  </si>
  <si>
    <t>CCSD(T)/5Z</t>
  </si>
  <si>
    <t>raw energies</t>
  </si>
  <si>
    <t>interaction</t>
  </si>
  <si>
    <t>benchmark</t>
  </si>
  <si>
    <t>HF/DZ</t>
  </si>
  <si>
    <t>MP2/DZ</t>
  </si>
  <si>
    <t>CCSD(T)/DZ</t>
  </si>
  <si>
    <t>E(zeta) = E(CBS) + c1 * exp(-c2*zeta)</t>
  </si>
  <si>
    <t>CCSD(T)/TZ</t>
  </si>
  <si>
    <t>CCSD(T)/QZ</t>
  </si>
  <si>
    <t>E(HF)</t>
  </si>
  <si>
    <t>fit(2,3,4)</t>
  </si>
  <si>
    <t>fit(3,4)</t>
  </si>
  <si>
    <t>fit(3,4,5)</t>
  </si>
  <si>
    <t>sq err</t>
  </si>
  <si>
    <t>error(zeta=6)</t>
  </si>
  <si>
    <t>sumsq</t>
  </si>
  <si>
    <t>Ecorr(MP2)</t>
  </si>
  <si>
    <t>Ecorr(CCSD(T))</t>
  </si>
  <si>
    <t>deltaEcorr</t>
  </si>
  <si>
    <t>deltaEcorr(CBS)</t>
  </si>
  <si>
    <t>CCSD(T)/6Z</t>
  </si>
  <si>
    <t>error(zeta=5)</t>
  </si>
  <si>
    <t>Ecorr(MP2/CBS)</t>
  </si>
  <si>
    <t>delta_Ecorr(CCSD(T)/CBS)</t>
  </si>
  <si>
    <t>E(extrap)</t>
  </si>
  <si>
    <t>fitted to</t>
  </si>
  <si>
    <t>3,4,5</t>
  </si>
  <si>
    <t>with</t>
  </si>
  <si>
    <t>3,4</t>
  </si>
  <si>
    <t>direct extrap</t>
  </si>
  <si>
    <t>Ecorr(CCSD(T)/CBS)</t>
  </si>
  <si>
    <t>two step extrapolation</t>
  </si>
  <si>
    <t>three step extrapolation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</si>
</sst>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</cellXfs>
  <cellStyles count="3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55"/>
  <sheetViews>
    <sheetView tabSelected="1" showRuler="0" zoomScale="125" zoomScaleNormal="125" zoomScalePageLayoutView="125" workbookViewId="0">
      <selection activeCell="J58" sqref="J58"/>
    </sheetView>
  </sheetViews>
  <sheetFormatPr baseColWidth="10" defaultRowHeight="15" x14ac:dyDescent="0"/>
  <cols>
    <col min="2" max="2" width="12.5" bestFit="1" customWidth="1"/>
    <col min="3" max="3" width="13.33203125" bestFit="1" customWidth="1"/>
    <col min="4" max="4" width="11.83203125" customWidth="1"/>
    <col min="7" max="7" width="12" customWidth="1"/>
    <col min="8" max="8" width="12.6640625" bestFit="1" customWidth="1"/>
    <col min="10" max="10" width="13" customWidth="1"/>
    <col min="13" max="13" width="12.5" customWidth="1"/>
  </cols>
  <sheetData>
    <row r="5" spans="2:14">
      <c r="D5" s="2" t="s">
        <v>11</v>
      </c>
      <c r="G5" s="2" t="s">
        <v>11</v>
      </c>
      <c r="J5" s="2" t="s">
        <v>11</v>
      </c>
      <c r="M5" t="s">
        <v>21</v>
      </c>
    </row>
    <row r="6" spans="2:14">
      <c r="B6" s="1" t="s">
        <v>0</v>
      </c>
      <c r="C6" s="1" t="s">
        <v>24</v>
      </c>
      <c r="D6" t="s">
        <v>26</v>
      </c>
      <c r="E6" t="s">
        <v>28</v>
      </c>
      <c r="G6" t="s">
        <v>25</v>
      </c>
      <c r="H6" t="s">
        <v>28</v>
      </c>
      <c r="J6" t="s">
        <v>27</v>
      </c>
      <c r="K6" t="s">
        <v>28</v>
      </c>
      <c r="M6" t="s">
        <v>27</v>
      </c>
      <c r="N6" t="s">
        <v>28</v>
      </c>
    </row>
    <row r="7" spans="2:14">
      <c r="B7">
        <v>2</v>
      </c>
      <c r="C7" s="4"/>
      <c r="D7" s="4"/>
      <c r="E7" t="e">
        <f>((D7-$C7)/$C7)^2</f>
        <v>#DIV/0!</v>
      </c>
      <c r="G7" s="4"/>
      <c r="H7" t="e">
        <f t="shared" ref="H7:H11" si="0">((G7-$C7)/$C7)^2</f>
        <v>#DIV/0!</v>
      </c>
      <c r="J7" s="4"/>
      <c r="K7" t="e">
        <f t="shared" ref="K7:K11" si="1">((J7-$C7)/$C7)^2</f>
        <v>#DIV/0!</v>
      </c>
      <c r="M7" s="4"/>
      <c r="N7" t="e">
        <f t="shared" ref="N7:N11" si="2">((M7-$C7)/$C7)^2</f>
        <v>#DIV/0!</v>
      </c>
    </row>
    <row r="8" spans="2:14">
      <c r="B8">
        <v>3</v>
      </c>
      <c r="C8" s="4"/>
      <c r="D8" s="4"/>
      <c r="E8" t="e">
        <f t="shared" ref="E8:E11" si="3">((D8-$C8)/$C8)^2</f>
        <v>#DIV/0!</v>
      </c>
      <c r="G8" s="4"/>
      <c r="H8" t="e">
        <f t="shared" si="0"/>
        <v>#DIV/0!</v>
      </c>
      <c r="J8" s="4"/>
      <c r="K8" t="e">
        <f t="shared" si="1"/>
        <v>#DIV/0!</v>
      </c>
      <c r="M8" s="4"/>
      <c r="N8" t="e">
        <f t="shared" si="2"/>
        <v>#DIV/0!</v>
      </c>
    </row>
    <row r="9" spans="2:14">
      <c r="B9">
        <v>4</v>
      </c>
      <c r="C9" s="4"/>
      <c r="D9" s="4"/>
      <c r="E9" t="e">
        <f t="shared" si="3"/>
        <v>#DIV/0!</v>
      </c>
      <c r="G9" s="4"/>
      <c r="H9" t="e">
        <f t="shared" si="0"/>
        <v>#DIV/0!</v>
      </c>
      <c r="J9" s="4"/>
      <c r="K9" t="e">
        <f t="shared" si="1"/>
        <v>#DIV/0!</v>
      </c>
      <c r="M9" s="4"/>
      <c r="N9" t="e">
        <f t="shared" si="2"/>
        <v>#DIV/0!</v>
      </c>
    </row>
    <row r="10" spans="2:14">
      <c r="B10">
        <v>5</v>
      </c>
      <c r="C10" s="4"/>
      <c r="D10" s="4"/>
      <c r="E10" t="e">
        <f t="shared" si="3"/>
        <v>#DIV/0!</v>
      </c>
      <c r="G10" s="4"/>
      <c r="H10" t="e">
        <f t="shared" si="0"/>
        <v>#DIV/0!</v>
      </c>
      <c r="J10" s="4"/>
      <c r="K10" t="e">
        <f t="shared" si="1"/>
        <v>#DIV/0!</v>
      </c>
      <c r="M10" s="4"/>
      <c r="N10" t="e">
        <f t="shared" si="2"/>
        <v>#DIV/0!</v>
      </c>
    </row>
    <row r="11" spans="2:14">
      <c r="B11">
        <v>6</v>
      </c>
      <c r="C11" s="4"/>
      <c r="D11" s="4"/>
      <c r="E11" t="e">
        <f t="shared" si="3"/>
        <v>#DIV/0!</v>
      </c>
      <c r="G11" s="4"/>
      <c r="H11" t="e">
        <f t="shared" si="0"/>
        <v>#DIV/0!</v>
      </c>
      <c r="J11" s="4"/>
      <c r="K11" t="e">
        <f t="shared" si="1"/>
        <v>#DIV/0!</v>
      </c>
      <c r="M11" s="4"/>
      <c r="N11" t="e">
        <f t="shared" si="2"/>
        <v>#DIV/0!</v>
      </c>
    </row>
    <row r="13" spans="2:14">
      <c r="D13" t="s">
        <v>30</v>
      </c>
      <c r="G13" t="s">
        <v>30</v>
      </c>
      <c r="J13" t="s">
        <v>30</v>
      </c>
      <c r="M13" t="s">
        <v>30</v>
      </c>
    </row>
    <row r="15" spans="2:14">
      <c r="D15" t="s">
        <v>3</v>
      </c>
      <c r="E15" s="4"/>
      <c r="G15" t="s">
        <v>3</v>
      </c>
      <c r="H15" s="4"/>
      <c r="J15" t="s">
        <v>3</v>
      </c>
      <c r="M15" t="s">
        <v>3</v>
      </c>
      <c r="N15" s="4"/>
    </row>
    <row r="16" spans="2:14">
      <c r="D16" t="s">
        <v>4</v>
      </c>
      <c r="G16" t="s">
        <v>4</v>
      </c>
      <c r="J16" t="s">
        <v>4</v>
      </c>
      <c r="M16" t="s">
        <v>4</v>
      </c>
    </row>
    <row r="17" spans="1:14">
      <c r="M17" t="s">
        <v>5</v>
      </c>
    </row>
    <row r="18" spans="1:14">
      <c r="D18" t="s">
        <v>36</v>
      </c>
      <c r="E18" s="3"/>
      <c r="G18" t="s">
        <v>36</v>
      </c>
      <c r="H18" s="3"/>
      <c r="K18" s="3"/>
    </row>
    <row r="19" spans="1:14">
      <c r="D19" t="s">
        <v>29</v>
      </c>
      <c r="E19" s="3"/>
      <c r="G19" t="s">
        <v>29</v>
      </c>
      <c r="H19" s="3"/>
      <c r="J19" t="s">
        <v>29</v>
      </c>
      <c r="K19" s="3"/>
      <c r="M19" t="s">
        <v>29</v>
      </c>
      <c r="N19" s="3"/>
    </row>
    <row r="20" spans="1:14">
      <c r="E20" s="3"/>
      <c r="H20" s="3"/>
      <c r="K20" s="3"/>
      <c r="N20" s="3"/>
    </row>
    <row r="21" spans="1:14">
      <c r="E21" s="3"/>
      <c r="H21" s="3"/>
      <c r="K21" s="3"/>
      <c r="N21" s="3"/>
    </row>
    <row r="23" spans="1:14">
      <c r="D23" s="2" t="s">
        <v>11</v>
      </c>
      <c r="G23" s="2" t="s">
        <v>11</v>
      </c>
      <c r="J23" s="2" t="s">
        <v>11</v>
      </c>
      <c r="M23" t="s">
        <v>21</v>
      </c>
    </row>
    <row r="24" spans="1:14">
      <c r="A24" s="1" t="s">
        <v>0</v>
      </c>
      <c r="B24" s="1" t="s">
        <v>6</v>
      </c>
      <c r="C24" s="1" t="s">
        <v>31</v>
      </c>
      <c r="D24" t="s">
        <v>26</v>
      </c>
      <c r="E24" t="s">
        <v>28</v>
      </c>
      <c r="G24" t="s">
        <v>25</v>
      </c>
      <c r="H24" t="s">
        <v>28</v>
      </c>
      <c r="J24" t="s">
        <v>27</v>
      </c>
      <c r="K24" t="s">
        <v>28</v>
      </c>
      <c r="M24" t="s">
        <v>27</v>
      </c>
      <c r="N24" t="s">
        <v>28</v>
      </c>
    </row>
    <row r="25" spans="1:14">
      <c r="A25">
        <v>2</v>
      </c>
      <c r="B25" s="4"/>
      <c r="C25" s="4"/>
      <c r="D25" s="4"/>
      <c r="E25" t="e">
        <f>((D25-$C25)/$C25)^2</f>
        <v>#DIV/0!</v>
      </c>
      <c r="G25" s="4"/>
      <c r="H25" t="e">
        <f t="shared" ref="H25:H29" si="4">((G25-$C25)/$C25)^2</f>
        <v>#DIV/0!</v>
      </c>
      <c r="J25" s="4"/>
      <c r="K25" t="e">
        <f t="shared" ref="K25:K29" si="5">((J25-$C25)/$C25)^2</f>
        <v>#DIV/0!</v>
      </c>
      <c r="M25" s="4"/>
      <c r="N25" t="e">
        <f>((M25-$C25)/$C25)^2</f>
        <v>#DIV/0!</v>
      </c>
    </row>
    <row r="26" spans="1:14">
      <c r="A26">
        <v>3</v>
      </c>
      <c r="B26" s="4"/>
      <c r="C26" s="4"/>
      <c r="D26" s="4"/>
      <c r="E26" t="e">
        <f t="shared" ref="E26:E29" si="6">((D26-$C26)/$C26)^2</f>
        <v>#DIV/0!</v>
      </c>
      <c r="G26" s="4"/>
      <c r="H26" t="e">
        <f t="shared" si="4"/>
        <v>#DIV/0!</v>
      </c>
      <c r="J26" s="4"/>
      <c r="K26" t="e">
        <f t="shared" si="5"/>
        <v>#DIV/0!</v>
      </c>
      <c r="M26" s="4"/>
      <c r="N26" t="e">
        <f>((M26-$C26)/$C26)^2</f>
        <v>#DIV/0!</v>
      </c>
    </row>
    <row r="27" spans="1:14">
      <c r="A27">
        <v>4</v>
      </c>
      <c r="B27" s="4"/>
      <c r="C27" s="4"/>
      <c r="D27" s="4"/>
      <c r="E27" t="e">
        <f t="shared" si="6"/>
        <v>#DIV/0!</v>
      </c>
      <c r="G27" s="4"/>
      <c r="H27" t="e">
        <f t="shared" si="4"/>
        <v>#DIV/0!</v>
      </c>
      <c r="J27" s="4"/>
      <c r="K27" t="e">
        <f t="shared" si="5"/>
        <v>#DIV/0!</v>
      </c>
      <c r="M27" s="4"/>
      <c r="N27" t="e">
        <f>((M27-$C27)/$C27)^2</f>
        <v>#DIV/0!</v>
      </c>
    </row>
    <row r="28" spans="1:14">
      <c r="A28">
        <v>5</v>
      </c>
      <c r="B28" s="4"/>
      <c r="C28" s="4"/>
      <c r="D28" s="4"/>
      <c r="E28" t="e">
        <f t="shared" si="6"/>
        <v>#DIV/0!</v>
      </c>
      <c r="G28" s="4"/>
      <c r="H28" t="e">
        <f t="shared" si="4"/>
        <v>#DIV/0!</v>
      </c>
      <c r="J28" s="4"/>
      <c r="K28" t="e">
        <f t="shared" si="5"/>
        <v>#DIV/0!</v>
      </c>
      <c r="M28" s="4"/>
      <c r="N28" t="e">
        <f>((M28-$C28)/$C28)^2</f>
        <v>#DIV/0!</v>
      </c>
    </row>
    <row r="29" spans="1:14">
      <c r="A29">
        <v>6</v>
      </c>
      <c r="B29" s="4"/>
      <c r="C29" s="4"/>
      <c r="D29" s="4"/>
      <c r="E29" t="e">
        <f t="shared" si="6"/>
        <v>#DIV/0!</v>
      </c>
      <c r="G29" s="4"/>
      <c r="H29" t="e">
        <f t="shared" si="4"/>
        <v>#DIV/0!</v>
      </c>
      <c r="J29" s="4"/>
      <c r="K29" t="e">
        <f t="shared" si="5"/>
        <v>#DIV/0!</v>
      </c>
      <c r="M29" s="4"/>
      <c r="N29" t="e">
        <f>((M29-$C29)/$C29)^2</f>
        <v>#DIV/0!</v>
      </c>
    </row>
    <row r="31" spans="1:14">
      <c r="D31" t="s">
        <v>30</v>
      </c>
      <c r="G31" t="s">
        <v>30</v>
      </c>
      <c r="J31" t="s">
        <v>30</v>
      </c>
      <c r="M31" t="s">
        <v>30</v>
      </c>
    </row>
    <row r="33" spans="1:15">
      <c r="D33" s="5" t="s">
        <v>10</v>
      </c>
      <c r="E33" s="4"/>
      <c r="G33" s="5" t="s">
        <v>10</v>
      </c>
      <c r="H33" s="4"/>
      <c r="J33" s="5" t="s">
        <v>10</v>
      </c>
      <c r="K33" s="4"/>
      <c r="M33" s="5" t="s">
        <v>10</v>
      </c>
      <c r="N33" s="4"/>
    </row>
    <row r="34" spans="1:15">
      <c r="D34" t="s">
        <v>4</v>
      </c>
      <c r="G34" t="s">
        <v>4</v>
      </c>
      <c r="J34" t="s">
        <v>4</v>
      </c>
      <c r="M34" t="s">
        <v>4</v>
      </c>
    </row>
    <row r="35" spans="1:15">
      <c r="M35" t="s">
        <v>5</v>
      </c>
    </row>
    <row r="36" spans="1:15">
      <c r="D36" s="2" t="s">
        <v>36</v>
      </c>
      <c r="E36" s="3"/>
      <c r="G36" s="2" t="s">
        <v>36</v>
      </c>
      <c r="H36" s="3"/>
      <c r="J36" s="2" t="s">
        <v>36</v>
      </c>
      <c r="K36" s="3"/>
    </row>
    <row r="37" spans="1:15">
      <c r="D37" t="s">
        <v>29</v>
      </c>
      <c r="E37" s="3"/>
      <c r="G37" t="s">
        <v>29</v>
      </c>
      <c r="H37" s="3"/>
      <c r="J37" t="s">
        <v>29</v>
      </c>
      <c r="K37" s="3"/>
      <c r="M37" t="s">
        <v>29</v>
      </c>
      <c r="N37" s="3"/>
    </row>
    <row r="40" spans="1:15">
      <c r="M40" s="1" t="s">
        <v>44</v>
      </c>
    </row>
    <row r="41" spans="1:15">
      <c r="D41" s="2" t="s">
        <v>11</v>
      </c>
      <c r="G41" s="2" t="s">
        <v>11</v>
      </c>
      <c r="J41" t="s">
        <v>21</v>
      </c>
      <c r="N41" s="2" t="s">
        <v>11</v>
      </c>
    </row>
    <row r="42" spans="1:15">
      <c r="A42" s="1" t="s">
        <v>0</v>
      </c>
      <c r="B42" s="1" t="s">
        <v>8</v>
      </c>
      <c r="C42" s="1" t="s">
        <v>33</v>
      </c>
      <c r="D42" t="s">
        <v>26</v>
      </c>
      <c r="E42" t="s">
        <v>28</v>
      </c>
      <c r="G42" s="6" t="s">
        <v>27</v>
      </c>
      <c r="H42" t="s">
        <v>28</v>
      </c>
      <c r="J42" s="6" t="s">
        <v>27</v>
      </c>
      <c r="K42" t="s">
        <v>28</v>
      </c>
      <c r="M42" t="s">
        <v>32</v>
      </c>
      <c r="N42" s="6" t="s">
        <v>26</v>
      </c>
      <c r="O42" s="6" t="s">
        <v>28</v>
      </c>
    </row>
    <row r="43" spans="1:15">
      <c r="A43">
        <v>2</v>
      </c>
      <c r="B43" s="4"/>
      <c r="C43" s="4"/>
      <c r="D43" s="4"/>
      <c r="E43" t="e">
        <f>((D43-$C43)/$C43)^2</f>
        <v>#DIV/0!</v>
      </c>
      <c r="G43" s="4"/>
      <c r="H43" t="e">
        <f t="shared" ref="H43:H47" si="7">((G43-$C43)/$C43)^2</f>
        <v>#DIV/0!</v>
      </c>
      <c r="J43" s="4"/>
      <c r="K43" t="e">
        <f t="shared" ref="K43:K47" si="8">((J43-$C43)/$C43)^2</f>
        <v>#DIV/0!</v>
      </c>
      <c r="M43" s="4"/>
      <c r="N43" s="4"/>
      <c r="O43" t="e">
        <f>((M43-N43)/M43)^2</f>
        <v>#DIV/0!</v>
      </c>
    </row>
    <row r="44" spans="1:15">
      <c r="A44">
        <v>3</v>
      </c>
      <c r="B44" s="4"/>
      <c r="C44" s="4"/>
      <c r="D44" s="4"/>
      <c r="E44" t="e">
        <f t="shared" ref="E44:E47" si="9">((D44-$C44)/$C44)^2</f>
        <v>#DIV/0!</v>
      </c>
      <c r="G44" s="4"/>
      <c r="H44" t="e">
        <f t="shared" si="7"/>
        <v>#DIV/0!</v>
      </c>
      <c r="J44" s="4"/>
      <c r="K44" t="e">
        <f t="shared" si="8"/>
        <v>#DIV/0!</v>
      </c>
      <c r="M44" s="4"/>
      <c r="N44" s="4"/>
      <c r="O44" t="e">
        <f t="shared" ref="O44:O47" si="10">((M44-N44)/M44)^2</f>
        <v>#DIV/0!</v>
      </c>
    </row>
    <row r="45" spans="1:15">
      <c r="A45">
        <v>4</v>
      </c>
      <c r="B45" s="4"/>
      <c r="C45" s="4"/>
      <c r="D45" s="4"/>
      <c r="E45" t="e">
        <f t="shared" si="9"/>
        <v>#DIV/0!</v>
      </c>
      <c r="G45" s="4"/>
      <c r="H45" t="e">
        <f t="shared" si="7"/>
        <v>#DIV/0!</v>
      </c>
      <c r="J45" s="4"/>
      <c r="K45" t="e">
        <f t="shared" si="8"/>
        <v>#DIV/0!</v>
      </c>
      <c r="M45" s="4"/>
      <c r="N45" s="4"/>
      <c r="O45" t="e">
        <f t="shared" si="10"/>
        <v>#DIV/0!</v>
      </c>
    </row>
    <row r="46" spans="1:15">
      <c r="A46">
        <v>5</v>
      </c>
      <c r="B46" s="4"/>
      <c r="C46" s="4"/>
      <c r="D46" s="4"/>
      <c r="E46" t="e">
        <f t="shared" si="9"/>
        <v>#DIV/0!</v>
      </c>
      <c r="G46" s="4"/>
      <c r="H46" t="e">
        <f t="shared" si="7"/>
        <v>#DIV/0!</v>
      </c>
      <c r="J46" s="4"/>
      <c r="K46" t="e">
        <f t="shared" si="8"/>
        <v>#DIV/0!</v>
      </c>
      <c r="M46" s="4"/>
      <c r="N46" s="4"/>
      <c r="O46" t="e">
        <f t="shared" si="10"/>
        <v>#DIV/0!</v>
      </c>
    </row>
    <row r="47" spans="1:15">
      <c r="A47">
        <v>6</v>
      </c>
      <c r="B47" s="4"/>
      <c r="C47" s="4"/>
      <c r="D47" s="4"/>
      <c r="E47" t="e">
        <f t="shared" si="9"/>
        <v>#DIV/0!</v>
      </c>
      <c r="G47" s="4"/>
      <c r="H47" t="e">
        <f t="shared" si="7"/>
        <v>#DIV/0!</v>
      </c>
      <c r="J47" s="4"/>
      <c r="K47" t="e">
        <f t="shared" si="8"/>
        <v>#DIV/0!</v>
      </c>
      <c r="M47" s="4"/>
      <c r="N47" s="4"/>
      <c r="O47" t="e">
        <f t="shared" si="10"/>
        <v>#DIV/0!</v>
      </c>
    </row>
    <row r="49" spans="4:15">
      <c r="D49" t="s">
        <v>30</v>
      </c>
      <c r="G49" t="s">
        <v>30</v>
      </c>
      <c r="J49" t="s">
        <v>30</v>
      </c>
      <c r="N49" t="s">
        <v>30</v>
      </c>
    </row>
    <row r="51" spans="4:15">
      <c r="D51" s="5" t="s">
        <v>34</v>
      </c>
      <c r="E51" s="4"/>
      <c r="G51" s="5" t="s">
        <v>34</v>
      </c>
      <c r="H51" s="4"/>
      <c r="J51" s="5" t="s">
        <v>34</v>
      </c>
      <c r="K51" s="4"/>
      <c r="N51" s="5" t="s">
        <v>9</v>
      </c>
      <c r="O51" s="4"/>
    </row>
    <row r="52" spans="4:15">
      <c r="D52" t="s">
        <v>4</v>
      </c>
      <c r="G52" t="s">
        <v>4</v>
      </c>
      <c r="J52" t="s">
        <v>4</v>
      </c>
      <c r="N52" t="s">
        <v>4</v>
      </c>
    </row>
    <row r="53" spans="4:15">
      <c r="J53" t="s">
        <v>5</v>
      </c>
    </row>
    <row r="54" spans="4:15">
      <c r="D54" s="2" t="s">
        <v>36</v>
      </c>
      <c r="E54" s="3"/>
      <c r="G54" s="2" t="s">
        <v>36</v>
      </c>
      <c r="H54" s="3"/>
      <c r="N54" s="2" t="s">
        <v>36</v>
      </c>
      <c r="O54" s="3"/>
    </row>
    <row r="55" spans="4:15">
      <c r="D55" t="s">
        <v>29</v>
      </c>
      <c r="E55" s="3"/>
      <c r="G55" t="s">
        <v>29</v>
      </c>
      <c r="H55" s="3"/>
      <c r="J55" t="s">
        <v>29</v>
      </c>
      <c r="K55" s="3"/>
      <c r="N55" t="s">
        <v>29</v>
      </c>
      <c r="O5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55"/>
  <sheetViews>
    <sheetView showRuler="0" zoomScale="125" zoomScaleNormal="125" zoomScalePageLayoutView="125" workbookViewId="0">
      <selection activeCell="M50" sqref="M50"/>
    </sheetView>
  </sheetViews>
  <sheetFormatPr baseColWidth="10" defaultRowHeight="15" x14ac:dyDescent="0"/>
  <cols>
    <col min="2" max="2" width="12.5" bestFit="1" customWidth="1"/>
    <col min="3" max="3" width="13.33203125" bestFit="1" customWidth="1"/>
    <col min="4" max="4" width="11.83203125" customWidth="1"/>
    <col min="5" max="5" width="12.6640625" customWidth="1"/>
    <col min="7" max="7" width="12" customWidth="1"/>
    <col min="8" max="8" width="12.6640625" bestFit="1" customWidth="1"/>
    <col min="10" max="10" width="13" customWidth="1"/>
    <col min="11" max="11" width="12.1640625" customWidth="1"/>
    <col min="13" max="13" width="12.5" customWidth="1"/>
  </cols>
  <sheetData>
    <row r="5" spans="2:14">
      <c r="D5" s="2" t="s">
        <v>11</v>
      </c>
      <c r="G5" s="2" t="s">
        <v>11</v>
      </c>
      <c r="J5" s="2" t="s">
        <v>11</v>
      </c>
      <c r="M5" t="s">
        <v>21</v>
      </c>
    </row>
    <row r="6" spans="2:14">
      <c r="B6" s="1" t="s">
        <v>1</v>
      </c>
      <c r="C6" s="1" t="s">
        <v>24</v>
      </c>
      <c r="D6" t="s">
        <v>26</v>
      </c>
      <c r="E6" t="s">
        <v>28</v>
      </c>
      <c r="G6" t="s">
        <v>25</v>
      </c>
      <c r="H6" t="s">
        <v>28</v>
      </c>
      <c r="J6" t="s">
        <v>27</v>
      </c>
      <c r="K6" t="s">
        <v>28</v>
      </c>
      <c r="M6" t="s">
        <v>27</v>
      </c>
      <c r="N6" t="s">
        <v>28</v>
      </c>
    </row>
    <row r="7" spans="2:14">
      <c r="B7">
        <v>2</v>
      </c>
      <c r="C7" s="4">
        <v>-152.062536249</v>
      </c>
      <c r="D7" s="4">
        <f>E$15+E$16*$B7^-3</f>
        <v>-152.09171982326407</v>
      </c>
      <c r="E7">
        <f>((D7-$C7)/$C7)^2</f>
        <v>3.6832610686235459E-8</v>
      </c>
      <c r="G7" s="4">
        <f t="shared" ref="G7:G11" si="0">H$15+H$16*$B7^-3</f>
        <v>-152.08344693667902</v>
      </c>
      <c r="H7">
        <f t="shared" ref="H7:H11" si="1">((G7-$C7)/$C7)^2</f>
        <v>1.8910027975338862E-8</v>
      </c>
      <c r="J7" s="4">
        <f t="shared" ref="J7:J11" si="2">K$15+K$16*$B7^-3</f>
        <v>-152.06380200646697</v>
      </c>
      <c r="K7">
        <f t="shared" ref="K7:K11" si="3">((J7-$C7)/$C7)^2</f>
        <v>6.928776243067054E-11</v>
      </c>
      <c r="M7" s="4">
        <f>N$15+N$16*EXP(-N$17*$B7)</f>
        <v>-152.09797841187725</v>
      </c>
      <c r="N7">
        <f t="shared" ref="N7:N11" si="4">((M7-$C7)/$C7)^2</f>
        <v>5.4324529616658419E-8</v>
      </c>
    </row>
    <row r="8" spans="2:14">
      <c r="B8">
        <v>3</v>
      </c>
      <c r="C8" s="4">
        <v>-152.12095506399999</v>
      </c>
      <c r="D8" s="4">
        <f t="shared" ref="D8:D11" si="5">E$15+E$16*$B8^-3</f>
        <v>-152.12427448736159</v>
      </c>
      <c r="E8">
        <f t="shared" ref="E8:E11" si="6">((D8-$C8)/$C8)^2</f>
        <v>4.7615374621208449E-10</v>
      </c>
      <c r="G8" s="4">
        <f t="shared" si="0"/>
        <v>-152.1140481243925</v>
      </c>
      <c r="H8">
        <f t="shared" si="1"/>
        <v>2.0615469528890884E-9</v>
      </c>
      <c r="J8" s="4">
        <f t="shared" si="2"/>
        <v>-152.12108696648593</v>
      </c>
      <c r="K8">
        <f t="shared" si="3"/>
        <v>7.5184423613365492E-13</v>
      </c>
      <c r="M8" s="4">
        <f t="shared" ref="M8:M11" si="7">N$15+N$16*EXP(-N$17*$B8)</f>
        <v>-152.12610348476491</v>
      </c>
      <c r="N8">
        <f t="shared" si="4"/>
        <v>1.1454337615406672E-9</v>
      </c>
    </row>
    <row r="9" spans="2:14">
      <c r="B9">
        <v>4</v>
      </c>
      <c r="C9" s="4">
        <v>-152.13551903699999</v>
      </c>
      <c r="D9" s="4">
        <f t="shared" si="5"/>
        <v>-152.13219897796426</v>
      </c>
      <c r="E9">
        <f t="shared" si="6"/>
        <v>4.7624493666542742E-10</v>
      </c>
      <c r="G9" s="4">
        <f t="shared" si="0"/>
        <v>-152.12149709771748</v>
      </c>
      <c r="H9">
        <f t="shared" si="1"/>
        <v>8.4948345241506442E-9</v>
      </c>
      <c r="J9" s="4">
        <f t="shared" si="2"/>
        <v>-152.13503133175371</v>
      </c>
      <c r="K9">
        <f t="shared" si="3"/>
        <v>1.0276698462698141E-11</v>
      </c>
      <c r="M9" s="4">
        <f t="shared" si="7"/>
        <v>-152.13391629119613</v>
      </c>
      <c r="N9">
        <f t="shared" si="4"/>
        <v>1.1098596335692048E-10</v>
      </c>
    </row>
    <row r="10" spans="2:14">
      <c r="B10">
        <v>5</v>
      </c>
      <c r="C10" s="4">
        <v>-152.13963341499999</v>
      </c>
      <c r="D10" s="4">
        <f t="shared" si="5"/>
        <v>-152.13502095332052</v>
      </c>
      <c r="E10">
        <f t="shared" si="6"/>
        <v>9.1913818961240094E-10</v>
      </c>
      <c r="G10" s="4">
        <f t="shared" si="0"/>
        <v>-152.12414973751558</v>
      </c>
      <c r="H10">
        <f t="shared" si="1"/>
        <v>1.0357704158788089E-8</v>
      </c>
      <c r="J10" s="4">
        <f t="shared" si="2"/>
        <v>-152.13999703328798</v>
      </c>
      <c r="K10">
        <f t="shared" si="3"/>
        <v>5.712243399037883E-12</v>
      </c>
      <c r="M10" s="4">
        <f t="shared" si="7"/>
        <v>-152.13608659470344</v>
      </c>
      <c r="N10">
        <f t="shared" si="4"/>
        <v>5.4349260482272979E-10</v>
      </c>
    </row>
    <row r="11" spans="2:14">
      <c r="B11">
        <v>6</v>
      </c>
      <c r="C11" s="4">
        <v>-152.14015558899999</v>
      </c>
      <c r="D11" s="4">
        <f t="shared" si="5"/>
        <v>-152.13626831097648</v>
      </c>
      <c r="E11">
        <f t="shared" si="6"/>
        <v>6.5283509642790767E-10</v>
      </c>
      <c r="G11" s="4">
        <f t="shared" si="0"/>
        <v>-152.12532224618167</v>
      </c>
      <c r="H11">
        <f t="shared" si="1"/>
        <v>9.5058368422765395E-9</v>
      </c>
      <c r="J11" s="4">
        <f t="shared" si="2"/>
        <v>-152.14219195175608</v>
      </c>
      <c r="K11">
        <f t="shared" si="3"/>
        <v>1.7915237864475848E-10</v>
      </c>
      <c r="M11" s="4">
        <f t="shared" si="7"/>
        <v>-152.13668947887257</v>
      </c>
      <c r="N11">
        <f t="shared" si="4"/>
        <v>5.1903542771782287E-10</v>
      </c>
    </row>
    <row r="13" spans="2:14">
      <c r="D13" t="s">
        <v>30</v>
      </c>
      <c r="E13">
        <f>10000000000*SUM(E8:E9)</f>
        <v>9.5239868287751204</v>
      </c>
      <c r="G13" t="s">
        <v>30</v>
      </c>
      <c r="H13">
        <f>10000000000*SUM(H7:H9)</f>
        <v>294.66409452378593</v>
      </c>
      <c r="J13" t="s">
        <v>30</v>
      </c>
      <c r="K13">
        <f>10000000000*SUM(K8:K10)</f>
        <v>0.16740786097869681</v>
      </c>
      <c r="M13" t="s">
        <v>30</v>
      </c>
      <c r="N13">
        <f>10000000000*SUM(N8:N10)</f>
        <v>17.999123297203177</v>
      </c>
    </row>
    <row r="15" spans="2:14">
      <c r="D15" t="s">
        <v>3</v>
      </c>
      <c r="E15" s="4">
        <v>-152.13798171435002</v>
      </c>
      <c r="G15" t="s">
        <v>3</v>
      </c>
      <c r="H15" s="4">
        <v>-152.12693283500869</v>
      </c>
      <c r="J15" t="s">
        <v>3</v>
      </c>
      <c r="K15" s="4">
        <v>-152.14520694965182</v>
      </c>
      <c r="M15" t="s">
        <v>3</v>
      </c>
      <c r="N15" s="4">
        <v>-152.13692136916035</v>
      </c>
    </row>
    <row r="16" spans="2:14">
      <c r="D16" t="s">
        <v>4</v>
      </c>
      <c r="E16">
        <v>0.37009512868756711</v>
      </c>
      <c r="G16" t="s">
        <v>4</v>
      </c>
      <c r="H16">
        <v>0.3478871866372853</v>
      </c>
      <c r="J16" t="s">
        <v>4</v>
      </c>
      <c r="K16">
        <v>0.65123954547891527</v>
      </c>
      <c r="M16" t="s">
        <v>4</v>
      </c>
      <c r="N16">
        <v>0.50466375249177231</v>
      </c>
    </row>
    <row r="17" spans="1:14">
      <c r="M17" t="s">
        <v>5</v>
      </c>
      <c r="N17">
        <v>1.280897214593909</v>
      </c>
    </row>
    <row r="18" spans="1:14">
      <c r="D18" t="s">
        <v>36</v>
      </c>
      <c r="E18" s="3">
        <f>(D10-$C10)*627.509469</f>
        <v>2.8943633792679337</v>
      </c>
      <c r="G18" t="s">
        <v>36</v>
      </c>
      <c r="H18" s="3">
        <f>(G10-$C10)*627.509469</f>
        <v>9.7161542364102367</v>
      </c>
      <c r="K18" s="3"/>
    </row>
    <row r="19" spans="1:14">
      <c r="D19" t="s">
        <v>29</v>
      </c>
      <c r="E19" s="3">
        <f>($C11-D11)*627.509469</f>
        <v>-2.4393037683896406</v>
      </c>
      <c r="G19" t="s">
        <v>29</v>
      </c>
      <c r="H19" s="3">
        <f>($C11-G11)*627.509469</f>
        <v>-9.3080630754193958</v>
      </c>
      <c r="J19" t="s">
        <v>29</v>
      </c>
      <c r="K19" s="3">
        <f>($C11-J11)*627.509469</f>
        <v>1.2778369117634505</v>
      </c>
      <c r="M19" t="s">
        <v>29</v>
      </c>
      <c r="N19" s="3">
        <f>($C11-M11)*627.509469</f>
        <v>-2.1750169255525935</v>
      </c>
    </row>
    <row r="20" spans="1:14">
      <c r="E20" s="3"/>
      <c r="H20" s="3"/>
      <c r="K20" s="3"/>
      <c r="N20" s="3"/>
    </row>
    <row r="21" spans="1:14">
      <c r="E21" s="3"/>
      <c r="H21" s="3"/>
      <c r="K21" s="3"/>
      <c r="N21" s="3"/>
    </row>
    <row r="23" spans="1:14">
      <c r="D23" s="2" t="s">
        <v>11</v>
      </c>
      <c r="G23" s="2" t="s">
        <v>11</v>
      </c>
      <c r="J23" s="2" t="s">
        <v>11</v>
      </c>
      <c r="M23" t="s">
        <v>21</v>
      </c>
    </row>
    <row r="24" spans="1:14">
      <c r="A24" s="1" t="s">
        <v>1</v>
      </c>
      <c r="B24" s="1" t="s">
        <v>6</v>
      </c>
      <c r="C24" s="1" t="s">
        <v>31</v>
      </c>
      <c r="D24" t="s">
        <v>26</v>
      </c>
      <c r="E24" t="s">
        <v>28</v>
      </c>
      <c r="G24" t="s">
        <v>25</v>
      </c>
      <c r="H24" t="s">
        <v>28</v>
      </c>
      <c r="J24" t="s">
        <v>27</v>
      </c>
      <c r="K24" t="s">
        <v>28</v>
      </c>
      <c r="M24" t="s">
        <v>27</v>
      </c>
      <c r="N24" t="s">
        <v>28</v>
      </c>
    </row>
    <row r="25" spans="1:14">
      <c r="A25">
        <v>2</v>
      </c>
      <c r="B25" s="4">
        <v>-152.46871186459001</v>
      </c>
      <c r="C25" s="4">
        <f>B25-C7</f>
        <v>-0.40617561559000137</v>
      </c>
      <c r="D25" s="4">
        <f>E$33+E$34*$A25^-3</f>
        <v>-0.34971093148630705</v>
      </c>
      <c r="E25">
        <f>((D25-$C25)/$C25)^2</f>
        <v>1.9325294054168694E-2</v>
      </c>
      <c r="G25" s="4">
        <f>H$33+H$34*$A25^-3</f>
        <v>-0.40547249029345933</v>
      </c>
      <c r="H25">
        <f t="shared" ref="H25:H29" si="8">((G25-$C25)/$C25)^2</f>
        <v>2.9966619345785458E-6</v>
      </c>
      <c r="J25" s="4">
        <f>K$33+K$34*$A25^-3</f>
        <v>-0.34655801046508766</v>
      </c>
      <c r="K25">
        <f t="shared" ref="K25:K29" si="9">((J25-$C25)/$C25)^2</f>
        <v>2.1543752822721998E-2</v>
      </c>
      <c r="M25" s="4">
        <f>N$33+N$34*EXP(-N$35*$A25)</f>
        <v>-0.4436755878126451</v>
      </c>
      <c r="N25">
        <f>((M25-$C25)/$C25)^2</f>
        <v>8.5238185741576943E-3</v>
      </c>
    </row>
    <row r="26" spans="1:14">
      <c r="A26">
        <v>3</v>
      </c>
      <c r="B26" s="4">
        <v>-152.64698146201999</v>
      </c>
      <c r="C26" s="4">
        <f t="shared" ref="C26:C29" si="10">B26-C8</f>
        <v>-0.52602639802000795</v>
      </c>
      <c r="D26" s="4">
        <f t="shared" ref="D26:D29" si="11">E$33+E$34*$A26^-3</f>
        <v>-0.52587658803070036</v>
      </c>
      <c r="E26">
        <f t="shared" ref="E26:E29" si="12">((D26-$C26)/$C26)^2</f>
        <v>8.1108518260007457E-8</v>
      </c>
      <c r="G26" s="4">
        <f>H$33+H$34*$A26^-3</f>
        <v>-0.53204652515179007</v>
      </c>
      <c r="H26">
        <f t="shared" si="8"/>
        <v>1.3097736434031928E-4</v>
      </c>
      <c r="J26" s="4">
        <f>K$33+K$34*$A26^-3</f>
        <v>-0.52581472071437552</v>
      </c>
      <c r="K26">
        <f t="shared" si="9"/>
        <v>1.6193231299612667E-7</v>
      </c>
      <c r="M26" s="4">
        <f>N$33+N$34*EXP(-N$35*$A26)</f>
        <v>-0.52721665181196276</v>
      </c>
      <c r="N26">
        <f>((M26-$C26)/$C26)^2</f>
        <v>5.1199305380758411E-6</v>
      </c>
    </row>
    <row r="27" spans="1:14">
      <c r="A27">
        <v>4</v>
      </c>
      <c r="B27" s="4">
        <v>-152.70403056224001</v>
      </c>
      <c r="C27" s="4">
        <f t="shared" si="10"/>
        <v>-0.56851152524001236</v>
      </c>
      <c r="D27" s="4">
        <f t="shared" si="11"/>
        <v>-0.56875901758426972</v>
      </c>
      <c r="E27">
        <f t="shared" si="12"/>
        <v>1.8951561180922249E-7</v>
      </c>
      <c r="G27" s="4">
        <f t="shared" ref="G27:G29" si="13">H$33+H$34*$A27^-3</f>
        <v>-0.56285730995283112</v>
      </c>
      <c r="H27">
        <f t="shared" si="8"/>
        <v>9.891590620457378E-5</v>
      </c>
      <c r="J27" s="4">
        <f t="shared" ref="J27:J29" si="14">K$33+K$34*$A27^-3</f>
        <v>-0.56944957781453109</v>
      </c>
      <c r="K27">
        <f t="shared" si="9"/>
        <v>2.7225496755255082E-6</v>
      </c>
      <c r="M27" s="4">
        <f>N$33+N$34*EXP(-N$35*$A27)</f>
        <v>-0.56733971716218135</v>
      </c>
      <c r="N27">
        <f>((M27-$C27)/$C27)^2</f>
        <v>4.2484883151562447E-6</v>
      </c>
    </row>
    <row r="28" spans="1:14">
      <c r="A28">
        <v>5</v>
      </c>
      <c r="B28" s="4">
        <v>-152.72535493734</v>
      </c>
      <c r="C28" s="4">
        <f t="shared" si="10"/>
        <v>-0.58572152234000896</v>
      </c>
      <c r="D28" s="4">
        <f t="shared" si="11"/>
        <v>-0.58402979844367053</v>
      </c>
      <c r="E28">
        <f t="shared" si="12"/>
        <v>8.3421232682204982E-6</v>
      </c>
      <c r="G28" s="4">
        <f t="shared" si="13"/>
        <v>-0.57382928023765589</v>
      </c>
      <c r="H28">
        <f t="shared" si="8"/>
        <v>4.1223524405351096E-4</v>
      </c>
      <c r="J28" s="4">
        <f t="shared" si="14"/>
        <v>-0.58498830422403514</v>
      </c>
      <c r="K28">
        <f t="shared" si="9"/>
        <v>1.567054166770182E-6</v>
      </c>
      <c r="M28" s="4">
        <f>N$33+N$34*EXP(-N$35*$A28)</f>
        <v>-0.5866100052819383</v>
      </c>
      <c r="N28">
        <f>((M28-$C28)/$C28)^2</f>
        <v>2.3009957863180531E-6</v>
      </c>
    </row>
    <row r="29" spans="1:14">
      <c r="A29">
        <v>6</v>
      </c>
      <c r="B29" s="4">
        <v>-152.73319889413</v>
      </c>
      <c r="C29" s="4">
        <f t="shared" si="10"/>
        <v>-0.59304330513000991</v>
      </c>
      <c r="D29" s="4">
        <f t="shared" si="11"/>
        <v>-0.59077972465231887</v>
      </c>
      <c r="E29">
        <f t="shared" si="12"/>
        <v>1.4568641764683137E-5</v>
      </c>
      <c r="G29" s="4">
        <f t="shared" si="13"/>
        <v>-0.57867906431012239</v>
      </c>
      <c r="H29">
        <f t="shared" si="8"/>
        <v>5.8666818907852393E-4</v>
      </c>
      <c r="J29" s="4">
        <f t="shared" si="14"/>
        <v>-0.59185666659569203</v>
      </c>
      <c r="K29">
        <f t="shared" si="9"/>
        <v>4.003723522158019E-6</v>
      </c>
      <c r="M29" s="4">
        <f>N$33+N$34*EXP(-N$35*$A29)</f>
        <v>-0.59586513075595515</v>
      </c>
      <c r="N29">
        <f>((M29-$C29)/$C29)^2</f>
        <v>2.2640579109457145E-5</v>
      </c>
    </row>
    <row r="31" spans="1:14">
      <c r="D31" t="s">
        <v>30</v>
      </c>
      <c r="E31">
        <f>1000000000000000*SUM(E26:E27)</f>
        <v>270624130.06922996</v>
      </c>
      <c r="G31" t="s">
        <v>30</v>
      </c>
      <c r="H31">
        <f>100000*SUM(H25:H27)</f>
        <v>23.288993247947165</v>
      </c>
      <c r="J31" t="s">
        <v>30</v>
      </c>
      <c r="K31">
        <f>100000*SUM(K26:K28)</f>
        <v>0.4451536155291817</v>
      </c>
      <c r="M31" t="s">
        <v>30</v>
      </c>
      <c r="N31">
        <f>10000000000*SUM(N26:N28)</f>
        <v>116694.14639550139</v>
      </c>
    </row>
    <row r="33" spans="1:15">
      <c r="D33" s="5" t="s">
        <v>10</v>
      </c>
      <c r="E33" s="4">
        <v>-0.60005160131255009</v>
      </c>
      <c r="G33" s="5" t="s">
        <v>10</v>
      </c>
      <c r="H33" s="4">
        <v>-0.58534085561845561</v>
      </c>
      <c r="J33" s="5" t="s">
        <v>10</v>
      </c>
      <c r="K33" s="4">
        <v>-0.601291230293023</v>
      </c>
      <c r="M33" s="5" t="s">
        <v>10</v>
      </c>
      <c r="N33" s="4">
        <v>-0.60441789725308515</v>
      </c>
    </row>
    <row r="34" spans="1:15">
      <c r="D34" t="s">
        <v>4</v>
      </c>
      <c r="E34">
        <v>2.0027253586099443</v>
      </c>
      <c r="G34" t="s">
        <v>4</v>
      </c>
      <c r="H34">
        <v>1.4389469225999703</v>
      </c>
      <c r="J34" t="s">
        <v>4</v>
      </c>
      <c r="K34">
        <v>2.0378657586234827</v>
      </c>
      <c r="M34" t="s">
        <v>4</v>
      </c>
      <c r="N34">
        <v>0.69685432189226804</v>
      </c>
    </row>
    <row r="35" spans="1:15">
      <c r="M35" t="s">
        <v>5</v>
      </c>
      <c r="N35">
        <v>0.7333869306765517</v>
      </c>
    </row>
    <row r="36" spans="1:15">
      <c r="D36" t="s">
        <v>36</v>
      </c>
      <c r="E36" s="3">
        <f>(D28-$C28)*627.509469</f>
        <v>1.0615727638859369</v>
      </c>
      <c r="G36" t="s">
        <v>36</v>
      </c>
      <c r="H36" s="3">
        <f>(G28-$C28)*627.509469</f>
        <v>7.4624945268670171</v>
      </c>
      <c r="J36" s="2" t="s">
        <v>36</v>
      </c>
      <c r="K36" s="3">
        <f>($C28-J28)*627.509469</f>
        <v>-0.46010131061591319</v>
      </c>
    </row>
    <row r="37" spans="1:15">
      <c r="D37" t="s">
        <v>29</v>
      </c>
      <c r="E37" s="3">
        <f>($C29-D29)*627.509469</f>
        <v>-1.4204181835946712</v>
      </c>
      <c r="G37" t="s">
        <v>29</v>
      </c>
      <c r="H37" s="3">
        <f>($C29-G29)*627.509469</f>
        <v>-9.0136971294757409</v>
      </c>
      <c r="J37" t="s">
        <v>29</v>
      </c>
      <c r="K37" s="3">
        <f>($C29-J29)*627.509469</f>
        <v>-0.74462691656475444</v>
      </c>
      <c r="M37" t="s">
        <v>29</v>
      </c>
      <c r="N37" s="3">
        <f>($C29-M29)*627.509469</f>
        <v>1.7707223001474901</v>
      </c>
    </row>
    <row r="40" spans="1:15">
      <c r="M40" s="1" t="s">
        <v>44</v>
      </c>
    </row>
    <row r="41" spans="1:15">
      <c r="D41" s="2" t="s">
        <v>11</v>
      </c>
      <c r="G41" s="2" t="s">
        <v>11</v>
      </c>
      <c r="J41" t="s">
        <v>21</v>
      </c>
      <c r="N41" s="2" t="s">
        <v>11</v>
      </c>
    </row>
    <row r="42" spans="1:15">
      <c r="A42" s="1" t="s">
        <v>1</v>
      </c>
      <c r="B42" s="1" t="s">
        <v>8</v>
      </c>
      <c r="C42" s="1" t="s">
        <v>33</v>
      </c>
      <c r="D42" t="s">
        <v>26</v>
      </c>
      <c r="E42" t="s">
        <v>28</v>
      </c>
      <c r="G42" s="1" t="s">
        <v>27</v>
      </c>
      <c r="H42" t="s">
        <v>28</v>
      </c>
      <c r="J42" s="1" t="s">
        <v>27</v>
      </c>
      <c r="K42" t="s">
        <v>28</v>
      </c>
      <c r="M42" t="s">
        <v>32</v>
      </c>
      <c r="N42" s="6" t="s">
        <v>26</v>
      </c>
      <c r="O42" s="6" t="s">
        <v>28</v>
      </c>
    </row>
    <row r="43" spans="1:15">
      <c r="A43">
        <v>2</v>
      </c>
      <c r="B43" s="4">
        <v>-152.49344701000001</v>
      </c>
      <c r="C43" s="4">
        <f>B43-B25</f>
        <v>-2.4735145410005543E-2</v>
      </c>
      <c r="D43" s="4">
        <f>E$51+E$52*$A43^-3</f>
        <v>-3.773261759347156E-2</v>
      </c>
      <c r="E43">
        <f>((D43-$C43)/$C43)^2</f>
        <v>0.27611427351002482</v>
      </c>
      <c r="G43" s="4">
        <f>H$51+H$52*$A43^-3</f>
        <v>-4.4505584686172078E-2</v>
      </c>
      <c r="H43">
        <f t="shared" ref="H43:H47" si="15">((G43-$C43)/$C43)^2</f>
        <v>0.63885706554339416</v>
      </c>
      <c r="J43" s="4">
        <f>K$51+K$52*EXP(-K$53*$A43)</f>
        <v>-3.0915303301110666E-2</v>
      </c>
      <c r="K43">
        <f t="shared" ref="K43:K47" si="16">((J43-$C43)/$C43)^2</f>
        <v>6.2426675246907315E-2</v>
      </c>
      <c r="M43" s="4">
        <f>B43-C7</f>
        <v>-0.43091076100000691</v>
      </c>
      <c r="N43" s="4">
        <f>O$51+O$52*$A43^-3</f>
        <v>-0.38921594289782935</v>
      </c>
      <c r="O43">
        <f>((M43-N43)/M43)^2</f>
        <v>9.3624494875012738E-3</v>
      </c>
    </row>
    <row r="44" spans="1:15">
      <c r="A44">
        <v>3</v>
      </c>
      <c r="B44" s="4">
        <v>-152.67382173999999</v>
      </c>
      <c r="C44" s="4">
        <f t="shared" ref="C44:C47" si="17">B44-B26</f>
        <v>-2.6840277979999883E-2</v>
      </c>
      <c r="D44" s="4">
        <f t="shared" ref="D44:D47" si="18">E$51+E$52*$A44^-3</f>
        <v>-2.6840241726448472E-2</v>
      </c>
      <c r="E44">
        <f t="shared" ref="E44:E47" si="19">((D44-$C44)/$C44)^2</f>
        <v>1.8244295356345157E-12</v>
      </c>
      <c r="G44" s="4">
        <f t="shared" ref="G44:G47" si="20">H$51+H$52*$A44^-3</f>
        <v>-2.7220444506562285E-2</v>
      </c>
      <c r="H44">
        <f t="shared" si="15"/>
        <v>2.0061977121910184E-4</v>
      </c>
      <c r="J44" s="4">
        <f t="shared" ref="J44:J47" si="21">K$51+K$52*EXP(-K$53*$A44)</f>
        <v>-2.7096255945795109E-2</v>
      </c>
      <c r="K44">
        <f t="shared" si="16"/>
        <v>9.0955957092838115E-5</v>
      </c>
      <c r="M44" s="4">
        <f t="shared" ref="M44:M47" si="22">B44-C8</f>
        <v>-0.55286667600000783</v>
      </c>
      <c r="N44" s="4">
        <f>O$51+O$52*$A44^-3</f>
        <v>-0.55286569621426718</v>
      </c>
      <c r="O44">
        <f t="shared" ref="O44:O47" si="23">((M44-N44)/M44)^2</f>
        <v>3.140663461536806E-12</v>
      </c>
    </row>
    <row r="45" spans="1:15">
      <c r="A45">
        <v>4</v>
      </c>
      <c r="B45" s="4">
        <v>-152.72821934000001</v>
      </c>
      <c r="C45" s="4">
        <f t="shared" si="17"/>
        <v>-2.4188777760002722E-2</v>
      </c>
      <c r="D45" s="4">
        <f t="shared" si="18"/>
        <v>-2.4188808127238903E-2</v>
      </c>
      <c r="E45">
        <f t="shared" si="19"/>
        <v>1.5760960683077398E-12</v>
      </c>
      <c r="G45" s="4">
        <f t="shared" si="20"/>
        <v>-2.3012877489157271E-2</v>
      </c>
      <c r="H45">
        <f t="shared" si="15"/>
        <v>2.3632688579846017E-3</v>
      </c>
      <c r="J45" s="4">
        <f t="shared" si="21"/>
        <v>-2.3839360088003959E-2</v>
      </c>
      <c r="K45">
        <f t="shared" si="16"/>
        <v>2.0867089707303157E-4</v>
      </c>
      <c r="M45" s="4">
        <f t="shared" si="22"/>
        <v>-0.59270030300001508</v>
      </c>
      <c r="N45" s="4">
        <f>O$51+O$52*$A45^-3</f>
        <v>-0.59270149142945272</v>
      </c>
      <c r="O45">
        <f t="shared" si="23"/>
        <v>4.0204670125827993E-12</v>
      </c>
    </row>
    <row r="46" spans="1:15">
      <c r="A46">
        <v>5</v>
      </c>
      <c r="B46" s="4">
        <v>-152.74622400999999</v>
      </c>
      <c r="C46" s="4">
        <f t="shared" si="17"/>
        <v>-2.0869072659991161E-2</v>
      </c>
      <c r="D46" s="4">
        <f t="shared" si="18"/>
        <v>-2.3244611124450112E-2</v>
      </c>
      <c r="E46">
        <f t="shared" si="19"/>
        <v>1.2957398974167355E-2</v>
      </c>
      <c r="G46" s="4">
        <f t="shared" si="20"/>
        <v>-2.1514528758851095E-2</v>
      </c>
      <c r="H46">
        <f t="shared" si="15"/>
        <v>9.5659281654247006E-4</v>
      </c>
      <c r="J46" s="4">
        <f t="shared" si="21"/>
        <v>-2.1061868833873988E-2</v>
      </c>
      <c r="K46">
        <f t="shared" si="16"/>
        <v>8.5347444039241216E-5</v>
      </c>
      <c r="M46" s="4">
        <f t="shared" si="22"/>
        <v>-0.60659059500000012</v>
      </c>
      <c r="N46" s="4">
        <f>O$51+O$52*$A46^-3</f>
        <v>-0.6068873410985145</v>
      </c>
      <c r="O46">
        <f t="shared" si="23"/>
        <v>2.3931983274802615E-7</v>
      </c>
    </row>
    <row r="47" spans="1:15">
      <c r="A47">
        <v>6</v>
      </c>
      <c r="B47" s="4"/>
      <c r="C47" s="4">
        <f t="shared" si="17"/>
        <v>152.73319889413</v>
      </c>
      <c r="D47" s="4">
        <f t="shared" si="18"/>
        <v>-2.2827261143861018E-2</v>
      </c>
      <c r="E47">
        <f t="shared" si="19"/>
        <v>1.0002989391589026</v>
      </c>
      <c r="G47" s="4">
        <f t="shared" si="20"/>
        <v>-2.0852234966706046E-2</v>
      </c>
      <c r="H47">
        <f t="shared" si="15"/>
        <v>1.0002730730262475</v>
      </c>
      <c r="J47" s="4">
        <f t="shared" si="21"/>
        <v>-1.8693215366396988E-2</v>
      </c>
      <c r="K47">
        <f t="shared" si="16"/>
        <v>1.000244797587496</v>
      </c>
      <c r="M47" s="4">
        <f t="shared" si="22"/>
        <v>152.14015558899999</v>
      </c>
      <c r="N47" s="4">
        <f>O$51+O$52*$A47^-3</f>
        <v>-0.61315771059400748</v>
      </c>
      <c r="O47">
        <f t="shared" si="23"/>
        <v>1.0080766749220971</v>
      </c>
    </row>
    <row r="49" spans="4:15">
      <c r="D49" t="s">
        <v>30</v>
      </c>
      <c r="E49">
        <f>1000000000000000*SUM(E44:E45)</f>
        <v>3400.5256039422552</v>
      </c>
      <c r="G49" t="s">
        <v>30</v>
      </c>
      <c r="H49">
        <f>100000*SUM(H44:H46)</f>
        <v>352.04814457461737</v>
      </c>
      <c r="J49" t="s">
        <v>30</v>
      </c>
      <c r="K49">
        <f>100000*SUM(K44:K46)</f>
        <v>38.497429820511094</v>
      </c>
      <c r="N49" t="s">
        <v>30</v>
      </c>
      <c r="O49">
        <f>100000000000*SUM(O44:O45)</f>
        <v>0.71611304741196058</v>
      </c>
    </row>
    <row r="51" spans="4:15">
      <c r="D51" s="5" t="s">
        <v>34</v>
      </c>
      <c r="E51" s="4">
        <v>-2.2253978203491381E-2</v>
      </c>
      <c r="G51" s="5" t="s">
        <v>34</v>
      </c>
      <c r="H51" s="4">
        <v>-1.9942490746726584E-2</v>
      </c>
      <c r="J51" s="5" t="s">
        <v>34</v>
      </c>
      <c r="K51" s="4">
        <v>-4.9701216794793323E-3</v>
      </c>
      <c r="N51" s="5" t="s">
        <v>9</v>
      </c>
      <c r="O51" s="4">
        <v>-0.6217708555053989</v>
      </c>
    </row>
    <row r="52" spans="4:15">
      <c r="D52" t="s">
        <v>4</v>
      </c>
      <c r="E52">
        <v>-0.12382911511984146</v>
      </c>
      <c r="G52" t="s">
        <v>4</v>
      </c>
      <c r="H52">
        <v>-0.19650475151556399</v>
      </c>
      <c r="J52" t="s">
        <v>4</v>
      </c>
      <c r="K52">
        <v>-3.5674595593393095E-2</v>
      </c>
      <c r="N52" t="s">
        <v>4</v>
      </c>
      <c r="O52">
        <v>1.8604393008605562</v>
      </c>
    </row>
    <row r="53" spans="4:15">
      <c r="J53" t="s">
        <v>5</v>
      </c>
      <c r="K53">
        <v>0.15922645719671116</v>
      </c>
    </row>
    <row r="54" spans="4:15">
      <c r="D54" t="s">
        <v>36</v>
      </c>
      <c r="E54" s="3">
        <f>(D46-$C46)*627.509469</f>
        <v>-1.4906728804217113</v>
      </c>
      <c r="G54" t="s">
        <v>36</v>
      </c>
      <c r="H54" s="3">
        <f>(G46-$C46)*627.509469</f>
        <v>-0.40502981385840819</v>
      </c>
      <c r="N54" s="2" t="s">
        <v>36</v>
      </c>
      <c r="O54" s="3">
        <f>(M46-N46)*627.509469</f>
        <v>0.18621098670657885</v>
      </c>
    </row>
    <row r="55" spans="4:15">
      <c r="D55" t="s">
        <v>29</v>
      </c>
      <c r="E55" s="3">
        <f>($C47-D47)*627.509469</f>
        <v>95855.852859246021</v>
      </c>
      <c r="G55" t="s">
        <v>29</v>
      </c>
      <c r="H55" s="3">
        <f>($C47-G47)*627.509469</f>
        <v>95854.613511618314</v>
      </c>
      <c r="J55" t="s">
        <v>29</v>
      </c>
      <c r="K55" s="3">
        <f>($C47-J47)*627.509469</f>
        <v>95853.258706375374</v>
      </c>
      <c r="N55" t="s">
        <v>29</v>
      </c>
      <c r="O55" s="3">
        <f>(M47-N47)*627.509469</f>
        <v>95854.150516618858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showRuler="0" zoomScale="125" zoomScaleNormal="125" zoomScalePageLayoutView="125" workbookViewId="0">
      <selection activeCell="J34" sqref="J34"/>
    </sheetView>
  </sheetViews>
  <sheetFormatPr baseColWidth="10" defaultRowHeight="15" x14ac:dyDescent="0"/>
  <cols>
    <col min="3" max="7" width="11.5" bestFit="1" customWidth="1"/>
    <col min="9" max="12" width="11.5" bestFit="1" customWidth="1"/>
  </cols>
  <sheetData>
    <row r="1" spans="1:8">
      <c r="A1" s="1" t="s">
        <v>46</v>
      </c>
      <c r="D1" t="s">
        <v>0</v>
      </c>
      <c r="E1" t="s">
        <v>1</v>
      </c>
      <c r="G1" t="s">
        <v>40</v>
      </c>
      <c r="H1" t="s">
        <v>42</v>
      </c>
    </row>
    <row r="2" spans="1:8">
      <c r="C2" s="5" t="s">
        <v>7</v>
      </c>
      <c r="D2" s="4"/>
      <c r="E2" s="4"/>
      <c r="G2" t="s">
        <v>41</v>
      </c>
      <c r="H2" s="2" t="s">
        <v>11</v>
      </c>
    </row>
    <row r="3" spans="1:8">
      <c r="C3" s="5" t="s">
        <v>45</v>
      </c>
      <c r="D3" s="4"/>
      <c r="E3" s="4"/>
      <c r="G3" t="s">
        <v>43</v>
      </c>
      <c r="H3" s="2" t="s">
        <v>11</v>
      </c>
    </row>
    <row r="5" spans="1:8">
      <c r="C5" s="5" t="s">
        <v>39</v>
      </c>
    </row>
    <row r="7" spans="1:8">
      <c r="C7" s="5" t="s">
        <v>16</v>
      </c>
      <c r="D7" s="3"/>
    </row>
    <row r="8" spans="1:8">
      <c r="C8" t="s">
        <v>17</v>
      </c>
      <c r="D8">
        <v>-5.0199999999999996</v>
      </c>
    </row>
    <row r="9" spans="1:8">
      <c r="C9" s="5" t="s">
        <v>2</v>
      </c>
      <c r="D9" s="3">
        <f>D7-D8</f>
        <v>5.0199999999999996</v>
      </c>
    </row>
    <row r="12" spans="1:8">
      <c r="A12" s="1" t="s">
        <v>47</v>
      </c>
      <c r="D12" t="s">
        <v>0</v>
      </c>
      <c r="E12" t="s">
        <v>1</v>
      </c>
      <c r="G12" t="s">
        <v>40</v>
      </c>
      <c r="H12" t="s">
        <v>42</v>
      </c>
    </row>
    <row r="13" spans="1:8">
      <c r="C13" s="5" t="s">
        <v>7</v>
      </c>
      <c r="D13" s="4"/>
      <c r="E13" s="4"/>
      <c r="G13" t="s">
        <v>41</v>
      </c>
      <c r="H13" s="2" t="s">
        <v>11</v>
      </c>
    </row>
    <row r="14" spans="1:8">
      <c r="C14" s="5" t="s">
        <v>37</v>
      </c>
      <c r="D14" s="4"/>
      <c r="E14" s="4"/>
      <c r="G14" t="s">
        <v>41</v>
      </c>
      <c r="H14" s="2" t="s">
        <v>11</v>
      </c>
    </row>
    <row r="15" spans="1:8">
      <c r="C15" s="5" t="s">
        <v>38</v>
      </c>
      <c r="D15" s="4"/>
      <c r="E15" s="4"/>
      <c r="G15" t="s">
        <v>43</v>
      </c>
      <c r="H15" s="2" t="s">
        <v>11</v>
      </c>
    </row>
    <row r="17" spans="1:13">
      <c r="C17" s="5" t="s">
        <v>39</v>
      </c>
    </row>
    <row r="19" spans="1:13">
      <c r="C19" s="5" t="s">
        <v>16</v>
      </c>
      <c r="D19" s="3"/>
    </row>
    <row r="20" spans="1:13">
      <c r="C20" t="s">
        <v>17</v>
      </c>
      <c r="D20">
        <v>-5.0199999999999996</v>
      </c>
    </row>
    <row r="21" spans="1:13">
      <c r="C21" s="5" t="s">
        <v>2</v>
      </c>
      <c r="D21" s="3">
        <f>D19-D20</f>
        <v>5.0199999999999996</v>
      </c>
    </row>
    <row r="24" spans="1:13">
      <c r="A24" s="1" t="s">
        <v>15</v>
      </c>
      <c r="C24" t="s">
        <v>18</v>
      </c>
      <c r="D24" t="s">
        <v>12</v>
      </c>
      <c r="F24" t="s">
        <v>19</v>
      </c>
      <c r="G24" t="s">
        <v>13</v>
      </c>
      <c r="I24" t="s">
        <v>20</v>
      </c>
      <c r="J24" t="s">
        <v>22</v>
      </c>
      <c r="K24" t="s">
        <v>23</v>
      </c>
      <c r="L24" t="s">
        <v>14</v>
      </c>
      <c r="M24" t="s">
        <v>35</v>
      </c>
    </row>
    <row r="25" spans="1:13">
      <c r="B25" t="s">
        <v>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B26" t="s">
        <v>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8" spans="1:13">
      <c r="B28" t="s">
        <v>16</v>
      </c>
      <c r="C28" s="3"/>
      <c r="D28" s="3"/>
      <c r="F28" s="3"/>
      <c r="G28" s="3"/>
      <c r="I28" s="3"/>
      <c r="J28" s="3"/>
      <c r="K28" s="3"/>
      <c r="L28" s="3"/>
      <c r="M28" s="3"/>
    </row>
    <row r="29" spans="1:13">
      <c r="B29" t="s">
        <v>2</v>
      </c>
      <c r="C29" s="3">
        <f>C28-$D$20</f>
        <v>5.0199999999999996</v>
      </c>
      <c r="D29" s="3">
        <f>D28-$D$20</f>
        <v>5.0199999999999996</v>
      </c>
      <c r="F29" s="3">
        <f t="shared" ref="F29:G29" si="0">F28-$D$20</f>
        <v>5.0199999999999996</v>
      </c>
      <c r="G29" s="3">
        <f t="shared" si="0"/>
        <v>5.0199999999999996</v>
      </c>
      <c r="I29" s="3">
        <f t="shared" ref="I29:M29" si="1">I28-$D$20</f>
        <v>5.0199999999999996</v>
      </c>
      <c r="J29" s="3">
        <f t="shared" si="1"/>
        <v>5.0199999999999996</v>
      </c>
      <c r="K29" s="3">
        <f t="shared" si="1"/>
        <v>5.0199999999999996</v>
      </c>
      <c r="L29" s="3">
        <f t="shared" si="1"/>
        <v>5.0199999999999996</v>
      </c>
      <c r="M29" s="3">
        <f t="shared" si="1"/>
        <v>5.0199999999999996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monomer</vt:lpstr>
      <vt:lpstr>dimer</vt:lpstr>
      <vt:lpstr>extrap</vt:lpstr>
    </vt:vector>
  </TitlesOfParts>
  <Company>H@rvard2014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Kwan, Eugene Elliott</dc:creator>
  <cp:lastModifiedBy>Kwan, Eugene Elliott</cp:lastModifiedBy>
  <dcterms:created xsi:type="dcterms:W3CDTF">2017-03-25T03:12:15Z</dcterms:created>
  <dcterms:modified xsi:type="dcterms:W3CDTF">2017-03-26T19:07:54Z</dcterms:modified>
</cp:coreProperties>
</file>