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<sst xmlns="http://schemas.openxmlformats.org/spreadsheetml/2006/main" count="833" uniqueCount="314">
  <si>
    <t>File opened</t>
  </si>
  <si>
    <t>2017-07-10 17:16:44</t>
  </si>
  <si>
    <t>Console s/n</t>
  </si>
  <si>
    <t>68C-571015</t>
  </si>
  <si>
    <t>Console ver</t>
  </si>
  <si>
    <t>Bluestem v.1.1.5</t>
  </si>
  <si>
    <t>Scripts ver</t>
  </si>
  <si>
    <t>2017.7  1.1.4, Apr 2017</t>
  </si>
  <si>
    <t>Head s/n</t>
  </si>
  <si>
    <t>68H-581021</t>
  </si>
  <si>
    <t>Head ver</t>
  </si>
  <si>
    <t>1.1.2</t>
  </si>
  <si>
    <t>Head cal</t>
  </si>
  <si>
    <t>{"co2bspan2": "0", "h2oaspanconc2": "0", "h2obspan1": "1.00053", "co2azero": "0.887674", "co2bspanconc2": "0", "co2aspan2b": "0.137794", "h2obspan2": "0", "co2bzero": "0.888736", "h2obspanconc1": "12.2", "h2obzero": "0.975516", "co2aspanconc2": "0", "h2obspan2b": "0", "chamberpressurezero": "2.49023", "ssa_ref": "34516.9", "h2oaspan1": "1.00076", "h2oazero": "0.975196", "co2bspan2b": "0.137627", "oxygen": "21", "flowazero": "0.30575", "tbzero": "0.0172558", "co2aspan2": "0", "ssb_ref": "37257.3", "tazero": "-0.0193024", "co2aspanconc1": "748.5", "h2oaspan2": "0", "co2bspan2a": "0.137851", "h2oaspanconc1": "12.2", "flowmeterzero": "1.00164", "h2oaspan2b": "0", "h2oaspan2a": "0", "co2aspan2a": "0.137763", "flowbzero": "0.24976", "h2obspan2a": "0", "h2obspanconc2": "0", "co2bspanconc1": "748.5", "co2bspan1": "0.998375", "co2aspan1": "1.00023"}</t>
  </si>
  <si>
    <t>Chamber type</t>
  </si>
  <si>
    <t>6800-01</t>
  </si>
  <si>
    <t>Chamber s/n</t>
  </si>
  <si>
    <t>MPF-551109</t>
  </si>
  <si>
    <t>Chamber rev</t>
  </si>
  <si>
    <t>0</t>
  </si>
  <si>
    <t>Chamber cal</t>
  </si>
  <si>
    <t>Fluorometer</t>
  </si>
  <si>
    <t>Flr. Version</t>
  </si>
  <si>
    <t>17:16:44</t>
  </si>
  <si>
    <t>Stability Definition: H2O_d.Meas2:Slp&lt;0.8 Std&lt;0.05	CO2_d.Meas2:Slp&lt;2 Std&lt;0.2	Tleaf.Meas:Slp&lt;0.2 Std&lt;0.02	FLUOR.FlrLS:Slp&lt;60 Std&lt;3</t>
  </si>
  <si>
    <t>SysConst:AvgTime</t>
  </si>
  <si>
    <t>4</t>
  </si>
  <si>
    <t>SysConst:Oxygen</t>
  </si>
  <si>
    <t>21</t>
  </si>
  <si>
    <t>SysConst:Chamber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</si>
  <si>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</si>
  <si>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</si>
  <si>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</si>
  <si>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</si>
  <si>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</si>
  <si>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</si>
  <si>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</si>
  <si>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</si>
  <si>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</si>
  <si>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</si>
  <si>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</si>
  <si>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</si>
  <si>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</si>
  <si>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</si>
  <si>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</si>
  <si>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</si>
  <si>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</si>
  <si>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</si>
  <si>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</si>
  <si>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</si>
  <si>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</si>
  <si>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</si>
  <si>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</si>
  <si>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</si>
  <si>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</si>
  <si>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</si>
  <si>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</si>
  <si>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</si>
  <si>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</si>
  <si>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</si>
  <si>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</si>
  <si>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</si>
  <si>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</si>
  <si>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0 761 1140 1400 1530</t>
  </si>
  <si>
    <t>LeakConst:Fs_true</t>
  </si>
  <si>
    <t>0 707 1071 1430 1860</t>
  </si>
  <si>
    <t>LeakConst:leak_wt</t>
  </si>
  <si>
    <t>Sys</t>
  </si>
  <si>
    <t>GasEx</t>
  </si>
  <si>
    <t>Leak</t>
  </si>
  <si>
    <t>LeafQ</t>
  </si>
  <si>
    <t>Const</t>
  </si>
  <si>
    <t>Meas</t>
  </si>
  <si>
    <t>Meas2</t>
  </si>
  <si>
    <t>FlrLS</t>
  </si>
  <si>
    <t>FlrStats</t>
  </si>
  <si>
    <t>Raw</t>
  </si>
  <si>
    <t>Status2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</si>
  <si>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</si>
  <si>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</si>
  <si>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</si>
  <si>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</si>
  <si>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</si>
  <si>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</si>
  <si>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</si>
  <si>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</si>
  <si>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</si>
  <si>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</si>
  <si>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</si>
  <si>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</si>
  <si>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</si>
  <si>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</si>
  <si>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</si>
  <si>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</si>
  <si>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</si>
  <si>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</si>
  <si>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</si>
  <si>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</si>
  <si>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</si>
  <si>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</si>
  <si>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</si>
  <si>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</si>
  <si>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</si>
  <si>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</si>
  <si>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</si>
  <si>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</si>
  <si>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</si>
  <si>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</si>
  <si>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</si>
  <si>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</si>
  <si>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</si>
  <si>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</si>
  <si>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</si>
  <si>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</si>
  <si>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</si>
  <si>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</si>
  <si>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</si>
  <si>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</si>
  <si>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</si>
  <si>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</si>
  <si>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</si>
  <si>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</si>
  <si>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</si>
  <si>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</si>
  <si>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</si>
  <si>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</si>
  <si>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</si>
  <si>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</si>
  <si>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</si>
  <si>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</si>
  <si>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</si>
  <si>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</si>
  <si>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</si>
  <si>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</si>
  <si>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</si>
  <si>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</si>
  <si>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</si>
  <si>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</si>
  <si>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</si>
  <si>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</si>
  <si>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</si>
  <si>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</si>
  <si>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</si>
  <si>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</si>
  <si>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</si>
  <si>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</si>
  <si>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</si>
  <si>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</si>
  <si>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</si>
  <si>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</si>
  <si>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</si>
  <si>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</si>
  <si>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</si>
  <si>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</si>
  <si>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</si>
  <si>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</si>
  <si>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</si>
  <si>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</si>
  <si>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</si>
  <si>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</si>
  <si>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</si>
  <si>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</si>
  <si>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</si>
  <si>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</si>
  <si>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F_avg</t>
  </si>
  <si>
    <t>dF/dt</t>
  </si>
  <si>
    <t>dF_dc/dt</t>
  </si>
  <si>
    <t>F_dc_avg</t>
  </si>
  <si>
    <t>period</t>
  </si>
  <si>
    <t>Vflow</t>
  </si>
  <si>
    <t>VPchamber</t>
  </si>
  <si>
    <t>abs_c_a</t>
  </si>
  <si>
    <t>abs_c_b</t>
  </si>
  <si>
    <t>abs_h_a</t>
  </si>
  <si>
    <t>abs_h_b</t>
  </si>
  <si>
    <t>Wc_a</t>
  </si>
  <si>
    <t>Wc_b</t>
  </si>
  <si>
    <t>Wco_a</t>
  </si>
  <si>
    <t>Wco_b</t>
  </si>
  <si>
    <t>Ww_a</t>
  </si>
  <si>
    <t>Ww_b</t>
  </si>
  <si>
    <t>Wwo_a</t>
  </si>
  <si>
    <t>Wwo_b</t>
  </si>
  <si>
    <t>Flow_a_v</t>
  </si>
  <si>
    <t>Flow_b_v</t>
  </si>
  <si>
    <t>leaf_t_v</t>
  </si>
  <si>
    <t>leaf2_t_v</t>
  </si>
  <si>
    <t>TleafJunction</t>
  </si>
  <si>
    <t>TleafJunction2</t>
  </si>
  <si>
    <t>Console_RH</t>
  </si>
  <si>
    <t>Console_T</t>
  </si>
  <si>
    <t>Console_H2O</t>
  </si>
  <si>
    <t>Fan_%</t>
  </si>
  <si>
    <t>Flow_%</t>
  </si>
  <si>
    <t>Pump</t>
  </si>
  <si>
    <t>chopper_t_pwm_v</t>
  </si>
  <si>
    <t>heatx_t_pwm_v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</si>
  <si>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</si>
  <si>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</si>
  <si>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</si>
  <si>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</si>
  <si>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</si>
  <si>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</si>
  <si>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</si>
  <si>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</si>
  <si>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</si>
  <si>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</si>
  <si>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</si>
  <si>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</si>
  <si>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</si>
  <si>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</si>
  <si>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</si>
  <si>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</si>
  <si>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</si>
  <si>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</si>
  <si>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</si>
  <si>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</si>
  <si>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</si>
  <si>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</si>
  <si>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</si>
  <si>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</si>
  <si>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</si>
  <si>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</si>
  <si>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</si>
  <si>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</si>
  <si>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</si>
  <si>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Tleaf:MN</t>
  </si>
  <si>
    <t>Tleaf:SLP</t>
  </si>
  <si>
    <t>Tleaf:SD</t>
  </si>
  <si>
    <t>Tleaf:OK</t>
  </si>
  <si>
    <t>Stable</t>
  </si>
  <si>
    <t>Total</t>
  </si>
  <si>
    <t>State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</si>
  <si>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</si>
  <si>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</si>
  <si>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</si>
  <si>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</si>
  <si>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</si>
  <si>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</si>
  <si>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</si>
  <si>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</si>
  <si>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</si>
  <si>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</si>
  <si>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</si>
  <si>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</si>
  <si>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</si>
  <si>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</si>
  <si>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</si>
  <si>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</si>
  <si>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</si>
  <si>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</si>
  <si>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</si>
  <si>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</si>
  <si>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</si>
  <si>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</si>
  <si>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</si>
  <si>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</si>
  <si>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</si>
  <si>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</si>
  <si>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</si>
  <si>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</si>
  <si>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</si>
  <si>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</si>
  <si>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</si>
  <si>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</si>
  <si>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</si>
  <si>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</si>
  <si>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</si>
  <si>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</si>
  <si>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</si>
  <si>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</si>
  <si>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</si>
  <si>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</si>
  <si>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</si>
  <si>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</si>
  <si>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</si>
  <si>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</si>
  <si>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</si>
  <si>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</si>
  <si>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</si>
  <si>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</si>
  <si>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</si>
  <si>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</si>
  <si>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</si>
  <si>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</si>
  <si>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</si>
  <si>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V</t>
  </si>
  <si>
    <t>mg</t>
  </si>
  <si>
    <t>hrs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</si>
  <si>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</si>
  <si>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</si>
  <si>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</si>
  <si>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</si>
  <si>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</si>
  <si>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</si>
  <si>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°C min⁻¹</t>
  </si>
  <si>
    <t>20170709 17:18:06</t>
  </si>
  <si>
    <t>0: Broadleaf</t>
  </si>
  <si>
    <t>16:12:24</t>
  </si>
  <si>
    <t>4/4</t>
  </si>
  <si>
    <t>5</t>
  </si>
  <si>
    <t>11111111</t>
  </si>
  <si>
    <t>oooooooo</t>
  </si>
  <si>
    <t>off</t>
  </si>
  <si>
    <t>20170709 17:19:07</t>
  </si>
  <si>
    <t>20170709 17:20:48</t>
  </si>
  <si>
    <t>20170709 17:22:02</t>
  </si>
  <si>
    <t>20170709 17:23:06</t>
  </si>
  <si>
    <t>20170709 17:24:07</t>
  </si>
  <si>
    <t>20170709 17:25:07</t>
  </si>
  <si>
    <t>20170709 17:26:55</t>
  </si>
  <si>
    <t>20170709 17:27:56</t>
  </si>
  <si>
    <t>20170709 17:28:56</t>
  </si>
  <si>
    <t>20170709 17:30:05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</si>
</sst>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K51"/>
  <sheetViews>
    <sheetView tabSelected="1" workbookViewId="0"/>
  </sheetViews>
  <sheetFormatPr defaultRowHeight="15"/>
  <sheetData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15</v>
      </c>
    </row>
    <row r="5" spans="1:2">
      <c r="A5" t="s">
        <v>30</v>
      </c>
      <c r="B5">
        <v>2</v>
      </c>
    </row>
    <row r="6" spans="1:2">
      <c r="A6" t="s">
        <v>31</v>
      </c>
      <c r="B6">
        <v>0</v>
      </c>
    </row>
    <row r="7" spans="1:2">
      <c r="A7" t="s">
        <v>32</v>
      </c>
      <c r="B7">
        <v>1</v>
      </c>
    </row>
    <row r="8" spans="1:2">
      <c r="A8" t="s">
        <v>33</v>
      </c>
      <c r="B8">
        <v>0</v>
      </c>
    </row>
    <row r="9" spans="1:2">
      <c r="A9" t="s">
        <v>34</v>
      </c>
      <c r="B9">
        <v>0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>
        <v>0.49</v>
      </c>
    </row>
    <row r="13" spans="1:2">
      <c r="A13" t="s">
        <v>40</v>
      </c>
      <c r="B13">
        <v>0.84</v>
      </c>
    </row>
    <row r="14" spans="1:2">
      <c r="A14" t="s">
        <v>41</v>
      </c>
      <c r="B14">
        <v>0.7</v>
      </c>
    </row>
    <row r="15" spans="1:2">
      <c r="A15" t="s">
        <v>42</v>
      </c>
      <c r="B15">
        <v>0.87</v>
      </c>
    </row>
    <row r="16" spans="1:2">
      <c r="A16" t="s">
        <v>43</v>
      </c>
      <c r="B16">
        <v>0.75</v>
      </c>
    </row>
    <row r="17" spans="1:2">
      <c r="A17" t="s">
        <v>44</v>
      </c>
      <c r="B17">
        <v>0.84</v>
      </c>
    </row>
    <row r="18" spans="1:2">
      <c r="A18" t="s">
        <v>45</v>
      </c>
      <c r="B18">
        <v>0.87</v>
      </c>
    </row>
    <row r="19" spans="1:2">
      <c r="A19" t="s">
        <v>46</v>
      </c>
      <c r="B19">
        <v>0.39</v>
      </c>
    </row>
    <row r="20" spans="1:2">
      <c r="A20" t="s">
        <v>47</v>
      </c>
      <c r="B20">
        <v>0.18</v>
      </c>
    </row>
    <row r="21" spans="1:2">
      <c r="A21" t="s">
        <v>48</v>
      </c>
      <c r="B21">
        <v>0.23</v>
      </c>
    </row>
    <row r="22" spans="1:2">
      <c r="A22" t="s">
        <v>49</v>
      </c>
      <c r="B22">
        <v>0.26</v>
      </c>
    </row>
    <row r="23" spans="1:2">
      <c r="A23" t="s">
        <v>50</v>
      </c>
      <c r="B23">
        <v>0.21</v>
      </c>
    </row>
    <row r="24" spans="1:2">
      <c r="A24" t="s">
        <v>51</v>
      </c>
      <c r="B24">
        <v>0.19</v>
      </c>
    </row>
    <row r="25" spans="1:2">
      <c r="A25" t="s">
        <v>52</v>
      </c>
      <c r="B25">
        <v>0.25</v>
      </c>
    </row>
    <row r="26" spans="1:2">
      <c r="A26" t="s">
        <v>53</v>
      </c>
      <c r="B26">
        <v>0</v>
      </c>
    </row>
    <row r="27" spans="1:2">
      <c r="A27" t="s">
        <v>54</v>
      </c>
      <c r="B27">
        <v>0</v>
      </c>
    </row>
    <row r="28" spans="1:2">
      <c r="A28" t="s">
        <v>55</v>
      </c>
      <c r="B28">
        <v>0</v>
      </c>
    </row>
    <row r="29" spans="1:2">
      <c r="A29" t="s">
        <v>56</v>
      </c>
      <c r="B29">
        <v>0</v>
      </c>
    </row>
    <row r="30" spans="1:2">
      <c r="A30" t="s">
        <v>57</v>
      </c>
      <c r="B30">
        <v>1</v>
      </c>
    </row>
    <row r="31" spans="1:2">
      <c r="A31" t="s">
        <v>58</v>
      </c>
      <c r="B31">
        <v>-6276</v>
      </c>
    </row>
    <row r="32" spans="1:2">
      <c r="A32" t="s">
        <v>59</v>
      </c>
      <c r="B32">
        <v>6.6</v>
      </c>
    </row>
    <row r="33" spans="1:193">
      <c r="A33" t="s">
        <v>60</v>
      </c>
      <c r="B33">
        <v>1.709e-05</v>
      </c>
    </row>
    <row r="34" spans="1:193">
      <c r="A34" t="s">
        <v>61</v>
      </c>
      <c r="B34">
        <v>3.11</v>
      </c>
    </row>
    <row r="35" spans="1:193">
      <c r="A35" t="s">
        <v>62</v>
      </c>
      <c r="B35" t="s">
        <v>63</v>
      </c>
    </row>
    <row r="36" spans="1:193">
      <c r="A36" t="s">
        <v>64</v>
      </c>
      <c r="B36" t="s">
        <v>65</v>
      </c>
    </row>
    <row r="37" spans="1:193">
      <c r="A37" t="s">
        <v>66</v>
      </c>
      <c r="B37">
        <v>2</v>
      </c>
    </row>
    <row r="38" spans="1:193">
      <c r="A38" t="s">
        <v>67</v>
      </c>
      <c r="B38" t="s">
        <v>67</v>
      </c>
      <c r="C38" t="s">
        <v>67</v>
      </c>
      <c r="D38" t="s">
        <v>67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70</v>
      </c>
      <c r="AK38" t="s">
        <v>70</v>
      </c>
      <c r="AL38" t="s">
        <v>70</v>
      </c>
      <c r="AM38" t="s">
        <v>70</v>
      </c>
      <c r="AN38" t="s">
        <v>71</v>
      </c>
      <c r="AO38" t="s">
        <v>71</v>
      </c>
      <c r="AP38" t="s">
        <v>71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  <c r="BQ38" t="s">
        <v>74</v>
      </c>
      <c r="BR38" t="s">
        <v>74</v>
      </c>
      <c r="BS38" t="s">
        <v>74</v>
      </c>
      <c r="BT38" t="s">
        <v>74</v>
      </c>
      <c r="BU38" t="s">
        <v>74</v>
      </c>
      <c r="BV38" t="s">
        <v>74</v>
      </c>
      <c r="BW38" t="s">
        <v>74</v>
      </c>
      <c r="BX38" t="s">
        <v>74</v>
      </c>
      <c r="BY38" t="s">
        <v>74</v>
      </c>
      <c r="BZ38" t="s">
        <v>74</v>
      </c>
      <c r="CA38" t="s">
        <v>74</v>
      </c>
      <c r="CB38" t="s">
        <v>74</v>
      </c>
      <c r="CC38" t="s">
        <v>74</v>
      </c>
      <c r="CD38" t="s">
        <v>74</v>
      </c>
      <c r="CE38" t="s">
        <v>74</v>
      </c>
      <c r="CF38" t="s">
        <v>74</v>
      </c>
      <c r="CG38" t="s">
        <v>75</v>
      </c>
      <c r="CH38" t="s">
        <v>75</v>
      </c>
      <c r="CI38" t="s">
        <v>75</v>
      </c>
      <c r="CJ38" t="s">
        <v>75</v>
      </c>
      <c r="CK38" t="s">
        <v>75</v>
      </c>
      <c r="CL38" t="s">
        <v>76</v>
      </c>
      <c r="CM38" t="s">
        <v>76</v>
      </c>
      <c r="CN38" t="s">
        <v>76</v>
      </c>
      <c r="CO38" t="s">
        <v>76</v>
      </c>
      <c r="CP38" t="s">
        <v>76</v>
      </c>
      <c r="CQ38" t="s">
        <v>76</v>
      </c>
      <c r="CR38" t="s">
        <v>76</v>
      </c>
      <c r="CS38" t="s">
        <v>76</v>
      </c>
      <c r="CT38" t="s">
        <v>76</v>
      </c>
      <c r="CU38" t="s">
        <v>76</v>
      </c>
      <c r="CV38" t="s">
        <v>76</v>
      </c>
      <c r="CW38" t="s">
        <v>76</v>
      </c>
      <c r="CX38" t="s">
        <v>76</v>
      </c>
      <c r="CY38" t="s">
        <v>76</v>
      </c>
      <c r="CZ38" t="s">
        <v>76</v>
      </c>
      <c r="DA38" t="s">
        <v>76</v>
      </c>
      <c r="DB38" t="s">
        <v>76</v>
      </c>
      <c r="DC38" t="s">
        <v>76</v>
      </c>
      <c r="DD38" t="s">
        <v>77</v>
      </c>
      <c r="DE38" t="s">
        <v>77</v>
      </c>
      <c r="DF38" t="s">
        <v>77</v>
      </c>
      <c r="DG38" t="s">
        <v>77</v>
      </c>
      <c r="DH38" t="s">
        <v>77</v>
      </c>
      <c r="DI38" t="s">
        <v>77</v>
      </c>
      <c r="DJ38" t="s">
        <v>77</v>
      </c>
      <c r="DK38" t="s">
        <v>77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77</v>
      </c>
      <c r="DS38" t="s">
        <v>77</v>
      </c>
      <c r="DT38" t="s">
        <v>77</v>
      </c>
      <c r="DU38" t="s">
        <v>77</v>
      </c>
      <c r="DV38" t="s">
        <v>77</v>
      </c>
      <c r="DW38" t="s">
        <v>78</v>
      </c>
      <c r="DX38" t="s">
        <v>78</v>
      </c>
      <c r="DY38" t="s">
        <v>78</v>
      </c>
      <c r="DZ38" t="s">
        <v>78</v>
      </c>
      <c r="EA38" t="s">
        <v>78</v>
      </c>
      <c r="EB38" t="s">
        <v>78</v>
      </c>
      <c r="EC38" t="s">
        <v>78</v>
      </c>
      <c r="ED38" t="s">
        <v>78</v>
      </c>
      <c r="EE38" t="s">
        <v>78</v>
      </c>
      <c r="EF38" t="s">
        <v>79</v>
      </c>
      <c r="EG38" t="s">
        <v>79</v>
      </c>
      <c r="EH38" t="s">
        <v>79</v>
      </c>
      <c r="EI38" t="s">
        <v>79</v>
      </c>
      <c r="EJ38" t="s">
        <v>79</v>
      </c>
      <c r="EK38" t="s">
        <v>79</v>
      </c>
      <c r="EL38" t="s">
        <v>79</v>
      </c>
      <c r="EM38" t="s">
        <v>79</v>
      </c>
      <c r="EN38" t="s">
        <v>79</v>
      </c>
      <c r="EO38" t="s">
        <v>79</v>
      </c>
      <c r="EP38" t="s">
        <v>79</v>
      </c>
      <c r="EQ38" t="s">
        <v>79</v>
      </c>
      <c r="ER38" t="s">
        <v>79</v>
      </c>
      <c r="ES38" t="s">
        <v>79</v>
      </c>
      <c r="ET38" t="s">
        <v>79</v>
      </c>
      <c r="EU38" t="s">
        <v>79</v>
      </c>
      <c r="EV38" t="s">
        <v>79</v>
      </c>
      <c r="EW38" t="s">
        <v>79</v>
      </c>
      <c r="EX38" t="s">
        <v>79</v>
      </c>
      <c r="EY38" t="s">
        <v>80</v>
      </c>
      <c r="EZ38" t="s">
        <v>80</v>
      </c>
      <c r="FA38" t="s">
        <v>80</v>
      </c>
      <c r="FB38" t="s">
        <v>80</v>
      </c>
      <c r="FC38" t="s">
        <v>80</v>
      </c>
      <c r="FD38" t="s">
        <v>80</v>
      </c>
      <c r="FE38" t="s">
        <v>80</v>
      </c>
      <c r="FF38" t="s">
        <v>80</v>
      </c>
      <c r="FG38" t="s">
        <v>80</v>
      </c>
      <c r="FH38" t="s">
        <v>80</v>
      </c>
      <c r="FI38" t="s">
        <v>80</v>
      </c>
      <c r="FJ38" t="s">
        <v>80</v>
      </c>
      <c r="FK38" t="s">
        <v>80</v>
      </c>
      <c r="FL38" t="s">
        <v>80</v>
      </c>
      <c r="FM38" t="s">
        <v>80</v>
      </c>
      <c r="FN38" t="s">
        <v>80</v>
      </c>
      <c r="FO38" t="s">
        <v>80</v>
      </c>
      <c r="FP38" t="s">
        <v>80</v>
      </c>
      <c r="FQ38" t="s">
        <v>80</v>
      </c>
      <c r="FR38" t="s">
        <v>81</v>
      </c>
      <c r="FS38" t="s">
        <v>81</v>
      </c>
      <c r="FT38" t="s">
        <v>81</v>
      </c>
      <c r="FU38" t="s">
        <v>81</v>
      </c>
      <c r="FV38" t="s">
        <v>81</v>
      </c>
      <c r="FW38" t="s">
        <v>81</v>
      </c>
      <c r="FX38" t="s">
        <v>81</v>
      </c>
      <c r="FY38" t="s">
        <v>81</v>
      </c>
      <c r="FZ38" t="s">
        <v>81</v>
      </c>
      <c r="GA38" t="s">
        <v>81</v>
      </c>
      <c r="GB38" t="s">
        <v>81</v>
      </c>
      <c r="GC38" t="s">
        <v>81</v>
      </c>
      <c r="GD38" t="s">
        <v>81</v>
      </c>
      <c r="GE38" t="s">
        <v>81</v>
      </c>
      <c r="GF38" t="s">
        <v>81</v>
      </c>
      <c r="GG38" t="s">
        <v>81</v>
      </c>
      <c r="GH38" t="s">
        <v>81</v>
      </c>
      <c r="GI38" t="s">
        <v>81</v>
      </c>
      <c r="GJ38" t="s">
        <v>81</v>
      </c>
      <c r="GK38" t="s">
        <v>81</v>
      </c>
    </row>
    <row r="39" spans="1:193">
      <c r="A39" t="s">
        <v>82</v>
      </c>
      <c r="B39" t="s">
        <v>83</v>
      </c>
      <c r="C39" t="s">
        <v>84</v>
      </c>
      <c r="D39" t="s">
        <v>85</v>
      </c>
      <c r="E39" t="s">
        <v>86</v>
      </c>
      <c r="F39" t="s">
        <v>87</v>
      </c>
      <c r="G39" t="s">
        <v>88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  <c r="N39" t="s">
        <v>95</v>
      </c>
      <c r="O39" t="s">
        <v>96</v>
      </c>
      <c r="P39" t="s">
        <v>97</v>
      </c>
      <c r="Q39" t="s">
        <v>98</v>
      </c>
      <c r="R39" t="s">
        <v>99</v>
      </c>
      <c r="S39" t="s">
        <v>100</v>
      </c>
      <c r="T39" t="s">
        <v>101</v>
      </c>
      <c r="U39" t="s">
        <v>102</v>
      </c>
      <c r="V39" t="s">
        <v>103</v>
      </c>
      <c r="W39" t="s">
        <v>104</v>
      </c>
      <c r="X39" t="s">
        <v>105</v>
      </c>
      <c r="Y39" t="s">
        <v>106</v>
      </c>
      <c r="Z39" t="s">
        <v>107</v>
      </c>
      <c r="AA39" t="s">
        <v>108</v>
      </c>
      <c r="AB39" t="s">
        <v>109</v>
      </c>
      <c r="AC39" t="s">
        <v>110</v>
      </c>
      <c r="AD39" t="s">
        <v>111</v>
      </c>
      <c r="AE39" t="s">
        <v>69</v>
      </c>
      <c r="AF39" t="s">
        <v>112</v>
      </c>
      <c r="AG39" t="s">
        <v>113</v>
      </c>
      <c r="AH39" t="s">
        <v>114</v>
      </c>
      <c r="AI39" t="s">
        <v>115</v>
      </c>
      <c r="AJ39" t="s">
        <v>116</v>
      </c>
      <c r="AK39" t="s">
        <v>117</v>
      </c>
      <c r="AL39" t="s">
        <v>118</v>
      </c>
      <c r="AM39" t="s">
        <v>119</v>
      </c>
      <c r="AN39" t="s">
        <v>120</v>
      </c>
      <c r="AO39" t="s">
        <v>121</v>
      </c>
      <c r="AP39" t="s">
        <v>122</v>
      </c>
      <c r="AQ39" t="s">
        <v>86</v>
      </c>
      <c r="AR39" t="s">
        <v>123</v>
      </c>
      <c r="AS39" t="s">
        <v>124</v>
      </c>
      <c r="AT39" t="s">
        <v>125</v>
      </c>
      <c r="AU39" t="s">
        <v>126</v>
      </c>
      <c r="AV39" t="s">
        <v>127</v>
      </c>
      <c r="AW39" t="s">
        <v>128</v>
      </c>
      <c r="AX39" t="s">
        <v>129</v>
      </c>
      <c r="AY39" t="s">
        <v>130</v>
      </c>
      <c r="AZ39" t="s">
        <v>131</v>
      </c>
      <c r="BA39" t="s">
        <v>132</v>
      </c>
      <c r="BB39" t="s">
        <v>133</v>
      </c>
      <c r="BC39" t="s">
        <v>134</v>
      </c>
      <c r="BD39" t="s">
        <v>135</v>
      </c>
      <c r="BE39" t="s">
        <v>136</v>
      </c>
      <c r="BF39" t="s">
        <v>137</v>
      </c>
      <c r="BG39" t="s">
        <v>138</v>
      </c>
      <c r="BH39" t="s">
        <v>139</v>
      </c>
      <c r="BI39" t="s">
        <v>140</v>
      </c>
      <c r="BJ39" t="s">
        <v>141</v>
      </c>
      <c r="BK39" t="s">
        <v>142</v>
      </c>
      <c r="BL39" t="s">
        <v>143</v>
      </c>
      <c r="BM39" t="s">
        <v>144</v>
      </c>
      <c r="BN39" t="s">
        <v>145</v>
      </c>
      <c r="BO39" t="s">
        <v>146</v>
      </c>
      <c r="BP39" t="s">
        <v>147</v>
      </c>
      <c r="BQ39" t="s">
        <v>148</v>
      </c>
      <c r="BR39" t="s">
        <v>149</v>
      </c>
      <c r="BS39" t="s">
        <v>150</v>
      </c>
      <c r="BT39" t="s">
        <v>151</v>
      </c>
      <c r="BU39" t="s">
        <v>152</v>
      </c>
      <c r="BV39" t="s">
        <v>153</v>
      </c>
      <c r="BW39" t="s">
        <v>154</v>
      </c>
      <c r="BX39" t="s">
        <v>155</v>
      </c>
      <c r="BY39" t="s">
        <v>156</v>
      </c>
      <c r="BZ39" t="s">
        <v>157</v>
      </c>
      <c r="CA39" t="s">
        <v>158</v>
      </c>
      <c r="CB39" t="s">
        <v>159</v>
      </c>
      <c r="CC39" t="s">
        <v>160</v>
      </c>
      <c r="CD39" t="s">
        <v>161</v>
      </c>
      <c r="CE39" t="s">
        <v>162</v>
      </c>
      <c r="CF39" t="s">
        <v>163</v>
      </c>
      <c r="CG39" t="s">
        <v>164</v>
      </c>
      <c r="CH39" t="s">
        <v>165</v>
      </c>
      <c r="CI39" t="s">
        <v>166</v>
      </c>
      <c r="CJ39" t="s">
        <v>167</v>
      </c>
      <c r="CK39" t="s">
        <v>168</v>
      </c>
      <c r="CL39" t="s">
        <v>169</v>
      </c>
      <c r="CM39" t="s">
        <v>170</v>
      </c>
      <c r="CN39" t="s">
        <v>171</v>
      </c>
      <c r="CO39" t="s">
        <v>172</v>
      </c>
      <c r="CP39" t="s">
        <v>173</v>
      </c>
      <c r="CQ39" t="s">
        <v>174</v>
      </c>
      <c r="CR39" t="s">
        <v>175</v>
      </c>
      <c r="CS39" t="s">
        <v>176</v>
      </c>
      <c r="CT39" t="s">
        <v>177</v>
      </c>
      <c r="CU39" t="s">
        <v>178</v>
      </c>
      <c r="CV39" t="s">
        <v>179</v>
      </c>
      <c r="CW39" t="s">
        <v>180</v>
      </c>
      <c r="CX39" t="s">
        <v>181</v>
      </c>
      <c r="CY39" t="s">
        <v>182</v>
      </c>
      <c r="CZ39" t="s">
        <v>183</v>
      </c>
      <c r="DA39" t="s">
        <v>184</v>
      </c>
      <c r="DB39" t="s">
        <v>185</v>
      </c>
      <c r="DC39" t="s">
        <v>186</v>
      </c>
      <c r="DD39" t="s">
        <v>187</v>
      </c>
      <c r="DE39" t="s">
        <v>188</v>
      </c>
      <c r="DF39" t="s">
        <v>189</v>
      </c>
      <c r="DG39" t="s">
        <v>190</v>
      </c>
      <c r="DH39" t="s">
        <v>191</v>
      </c>
      <c r="DI39" t="s">
        <v>192</v>
      </c>
      <c r="DJ39" t="s">
        <v>193</v>
      </c>
      <c r="DK39" t="s">
        <v>194</v>
      </c>
      <c r="DL39" t="s">
        <v>195</v>
      </c>
      <c r="DM39" t="s">
        <v>196</v>
      </c>
      <c r="DN39" t="s">
        <v>197</v>
      </c>
      <c r="DO39" t="s">
        <v>198</v>
      </c>
      <c r="DP39" t="s">
        <v>199</v>
      </c>
      <c r="DQ39" t="s">
        <v>200</v>
      </c>
      <c r="DR39" t="s">
        <v>201</v>
      </c>
      <c r="DS39" t="s">
        <v>202</v>
      </c>
      <c r="DT39" t="s">
        <v>203</v>
      </c>
      <c r="DU39" t="s">
        <v>204</v>
      </c>
      <c r="DV39" t="s">
        <v>205</v>
      </c>
      <c r="DW39" t="s">
        <v>83</v>
      </c>
      <c r="DX39" t="s">
        <v>206</v>
      </c>
      <c r="DY39" t="s">
        <v>207</v>
      </c>
      <c r="DZ39" t="s">
        <v>208</v>
      </c>
      <c r="EA39" t="s">
        <v>209</v>
      </c>
      <c r="EB39" t="s">
        <v>210</v>
      </c>
      <c r="EC39" t="s">
        <v>211</v>
      </c>
      <c r="ED39" t="s">
        <v>212</v>
      </c>
      <c r="EE39" t="s">
        <v>213</v>
      </c>
      <c r="EF39" t="s">
        <v>214</v>
      </c>
      <c r="EG39" t="s">
        <v>215</v>
      </c>
      <c r="EH39" t="s">
        <v>216</v>
      </c>
      <c r="EI39" t="s">
        <v>217</v>
      </c>
      <c r="EJ39" t="s">
        <v>218</v>
      </c>
      <c r="EK39" t="s">
        <v>219</v>
      </c>
      <c r="EL39" t="s">
        <v>220</v>
      </c>
      <c r="EM39" t="s">
        <v>221</v>
      </c>
      <c r="EN39" t="s">
        <v>222</v>
      </c>
      <c r="EO39" t="s">
        <v>223</v>
      </c>
      <c r="EP39" t="s">
        <v>224</v>
      </c>
      <c r="EQ39" t="s">
        <v>225</v>
      </c>
      <c r="ER39" t="s">
        <v>226</v>
      </c>
      <c r="ES39" t="s">
        <v>227</v>
      </c>
      <c r="ET39" t="s">
        <v>228</v>
      </c>
      <c r="EU39" t="s">
        <v>229</v>
      </c>
      <c r="EV39" t="s">
        <v>230</v>
      </c>
      <c r="EW39" t="s">
        <v>231</v>
      </c>
      <c r="EX39" t="s">
        <v>232</v>
      </c>
      <c r="EY39" t="s">
        <v>233</v>
      </c>
      <c r="EZ39" t="s">
        <v>234</v>
      </c>
      <c r="FA39" t="s">
        <v>235</v>
      </c>
      <c r="FB39" t="s">
        <v>236</v>
      </c>
      <c r="FC39" t="s">
        <v>237</v>
      </c>
      <c r="FD39" t="s">
        <v>238</v>
      </c>
      <c r="FE39" t="s">
        <v>239</v>
      </c>
      <c r="FF39" t="s">
        <v>240</v>
      </c>
      <c r="FG39" t="s">
        <v>241</v>
      </c>
      <c r="FH39" t="s">
        <v>242</v>
      </c>
      <c r="FI39" t="s">
        <v>243</v>
      </c>
      <c r="FJ39" t="s">
        <v>244</v>
      </c>
      <c r="FK39" t="s">
        <v>245</v>
      </c>
      <c r="FL39" t="s">
        <v>246</v>
      </c>
      <c r="FM39" t="s">
        <v>247</v>
      </c>
      <c r="FN39" t="s">
        <v>248</v>
      </c>
      <c r="FO39" t="s">
        <v>249</v>
      </c>
      <c r="FP39" t="s">
        <v>250</v>
      </c>
      <c r="FQ39" t="s">
        <v>251</v>
      </c>
      <c r="FR39" t="s">
        <v>252</v>
      </c>
      <c r="FS39" t="s">
        <v>253</v>
      </c>
      <c r="FT39" t="s">
        <v>254</v>
      </c>
      <c r="FU39" t="s">
        <v>255</v>
      </c>
      <c r="FV39" t="s">
        <v>256</v>
      </c>
      <c r="FW39" t="s">
        <v>257</v>
      </c>
      <c r="FX39" t="s">
        <v>258</v>
      </c>
      <c r="FY39" t="s">
        <v>259</v>
      </c>
      <c r="FZ39" t="s">
        <v>260</v>
      </c>
      <c r="GA39" t="s">
        <v>261</v>
      </c>
      <c r="GB39" t="s">
        <v>262</v>
      </c>
      <c r="GC39" t="s">
        <v>263</v>
      </c>
      <c r="GD39" t="s">
        <v>264</v>
      </c>
      <c r="GE39" t="s">
        <v>265</v>
      </c>
      <c r="GF39" t="s">
        <v>266</v>
      </c>
      <c r="GG39" t="s">
        <v>267</v>
      </c>
      <c r="GH39" t="s">
        <v>268</v>
      </c>
      <c r="GI39" t="s">
        <v>269</v>
      </c>
      <c r="GJ39" t="s">
        <v>270</v>
      </c>
      <c r="GK39" t="s">
        <v>271</v>
      </c>
    </row>
    <row r="40" spans="1:193">
      <c r="B40" t="s">
        <v>272</v>
      </c>
      <c r="C40" t="s">
        <v>272</v>
      </c>
      <c r="E40" t="s">
        <v>272</v>
      </c>
      <c r="F40" t="s">
        <v>273</v>
      </c>
      <c r="G40" t="s">
        <v>274</v>
      </c>
      <c r="H40" t="s">
        <v>275</v>
      </c>
      <c r="I40" t="s">
        <v>275</v>
      </c>
      <c r="J40" t="s">
        <v>128</v>
      </c>
      <c r="K40" t="s">
        <v>128</v>
      </c>
      <c r="L40" t="s">
        <v>273</v>
      </c>
      <c r="M40" t="s">
        <v>273</v>
      </c>
      <c r="N40" t="s">
        <v>273</v>
      </c>
      <c r="O40" t="s">
        <v>273</v>
      </c>
      <c r="P40" t="s">
        <v>276</v>
      </c>
      <c r="Q40" t="s">
        <v>277</v>
      </c>
      <c r="R40" t="s">
        <v>277</v>
      </c>
      <c r="S40" t="s">
        <v>278</v>
      </c>
      <c r="T40" t="s">
        <v>279</v>
      </c>
      <c r="U40" t="s">
        <v>278</v>
      </c>
      <c r="V40" t="s">
        <v>278</v>
      </c>
      <c r="W40" t="s">
        <v>278</v>
      </c>
      <c r="X40" t="s">
        <v>276</v>
      </c>
      <c r="Y40" t="s">
        <v>276</v>
      </c>
      <c r="Z40" t="s">
        <v>276</v>
      </c>
      <c r="AA40" t="s">
        <v>276</v>
      </c>
      <c r="AE40" t="s">
        <v>280</v>
      </c>
      <c r="AF40" t="s">
        <v>279</v>
      </c>
      <c r="AH40" t="s">
        <v>279</v>
      </c>
      <c r="AI40" t="s">
        <v>280</v>
      </c>
      <c r="AJ40" t="s">
        <v>274</v>
      </c>
      <c r="AK40" t="s">
        <v>274</v>
      </c>
      <c r="AM40" t="s">
        <v>281</v>
      </c>
      <c r="AN40" t="s">
        <v>282</v>
      </c>
      <c r="AQ40" t="s">
        <v>272</v>
      </c>
      <c r="AR40" t="s">
        <v>275</v>
      </c>
      <c r="AS40" t="s">
        <v>275</v>
      </c>
      <c r="AT40" t="s">
        <v>283</v>
      </c>
      <c r="AU40" t="s">
        <v>283</v>
      </c>
      <c r="AV40" t="s">
        <v>280</v>
      </c>
      <c r="AW40" t="s">
        <v>278</v>
      </c>
      <c r="AX40" t="s">
        <v>278</v>
      </c>
      <c r="AY40" t="s">
        <v>277</v>
      </c>
      <c r="AZ40" t="s">
        <v>277</v>
      </c>
      <c r="BA40" t="s">
        <v>277</v>
      </c>
      <c r="BB40" t="s">
        <v>284</v>
      </c>
      <c r="BC40" t="s">
        <v>274</v>
      </c>
      <c r="BD40" t="s">
        <v>274</v>
      </c>
      <c r="BE40" t="s">
        <v>275</v>
      </c>
      <c r="BF40" t="s">
        <v>275</v>
      </c>
      <c r="BG40" t="s">
        <v>275</v>
      </c>
      <c r="BH40" t="s">
        <v>283</v>
      </c>
      <c r="BI40" t="s">
        <v>275</v>
      </c>
      <c r="BJ40" t="s">
        <v>275</v>
      </c>
      <c r="BK40" t="s">
        <v>283</v>
      </c>
      <c r="BL40" t="s">
        <v>283</v>
      </c>
      <c r="BM40" t="s">
        <v>278</v>
      </c>
      <c r="BN40" t="s">
        <v>278</v>
      </c>
      <c r="BO40" t="s">
        <v>277</v>
      </c>
      <c r="BP40" t="s">
        <v>277</v>
      </c>
      <c r="BQ40" t="s">
        <v>274</v>
      </c>
      <c r="BV40" t="s">
        <v>274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274</v>
      </c>
      <c r="CE40" t="s">
        <v>274</v>
      </c>
      <c r="CF40" t="s">
        <v>274</v>
      </c>
      <c r="CH40" t="s">
        <v>285</v>
      </c>
      <c r="CI40" t="s">
        <v>285</v>
      </c>
      <c r="CK40" t="s">
        <v>272</v>
      </c>
      <c r="CL40" t="s">
        <v>286</v>
      </c>
      <c r="CM40" t="s">
        <v>286</v>
      </c>
      <c r="CZ40" t="s">
        <v>286</v>
      </c>
      <c r="DA40" t="s">
        <v>286</v>
      </c>
      <c r="DB40" t="s">
        <v>286</v>
      </c>
      <c r="DC40" t="s">
        <v>286</v>
      </c>
      <c r="DD40" t="s">
        <v>277</v>
      </c>
      <c r="DE40" t="s">
        <v>277</v>
      </c>
      <c r="DF40" t="s">
        <v>279</v>
      </c>
      <c r="DG40" t="s">
        <v>277</v>
      </c>
      <c r="DH40" t="s">
        <v>283</v>
      </c>
      <c r="DI40" t="s">
        <v>279</v>
      </c>
      <c r="DJ40" t="s">
        <v>279</v>
      </c>
      <c r="DL40" t="s">
        <v>286</v>
      </c>
      <c r="DM40" t="s">
        <v>286</v>
      </c>
      <c r="DN40" t="s">
        <v>286</v>
      </c>
      <c r="DO40" t="s">
        <v>286</v>
      </c>
      <c r="DP40" t="s">
        <v>286</v>
      </c>
      <c r="DQ40" t="s">
        <v>286</v>
      </c>
      <c r="DR40" t="s">
        <v>286</v>
      </c>
      <c r="DS40" t="s">
        <v>287</v>
      </c>
      <c r="DT40" t="s">
        <v>287</v>
      </c>
      <c r="DU40" t="s">
        <v>287</v>
      </c>
      <c r="DV40" t="s">
        <v>288</v>
      </c>
      <c r="DW40" t="s">
        <v>289</v>
      </c>
      <c r="DZ40" t="s">
        <v>290</v>
      </c>
      <c r="EA40" t="s">
        <v>291</v>
      </c>
      <c r="EB40" t="s">
        <v>290</v>
      </c>
      <c r="EC40" t="s">
        <v>291</v>
      </c>
      <c r="ED40" t="s">
        <v>279</v>
      </c>
      <c r="EE40" t="s">
        <v>279</v>
      </c>
      <c r="EF40" t="s">
        <v>275</v>
      </c>
      <c r="EG40" t="s">
        <v>292</v>
      </c>
      <c r="EH40" t="s">
        <v>275</v>
      </c>
      <c r="EK40" t="s">
        <v>293</v>
      </c>
      <c r="EN40" t="s">
        <v>283</v>
      </c>
      <c r="EO40" t="s">
        <v>294</v>
      </c>
      <c r="EP40" t="s">
        <v>283</v>
      </c>
      <c r="ER40" t="s">
        <v>277</v>
      </c>
      <c r="ES40" t="s">
        <v>295</v>
      </c>
      <c r="ET40" t="s">
        <v>277</v>
      </c>
      <c r="EY40" t="s">
        <v>286</v>
      </c>
      <c r="EZ40" t="s">
        <v>286</v>
      </c>
      <c r="FA40" t="s">
        <v>286</v>
      </c>
      <c r="FB40" t="s">
        <v>286</v>
      </c>
      <c r="FI40" t="s">
        <v>286</v>
      </c>
      <c r="FJ40" t="s">
        <v>286</v>
      </c>
      <c r="FK40" t="s">
        <v>286</v>
      </c>
      <c r="FL40" t="s">
        <v>286</v>
      </c>
      <c r="FM40" t="s">
        <v>286</v>
      </c>
      <c r="FN40" t="s">
        <v>286</v>
      </c>
      <c r="FO40" t="s">
        <v>286</v>
      </c>
      <c r="FP40" t="s">
        <v>286</v>
      </c>
      <c r="FQ40" t="s">
        <v>286</v>
      </c>
      <c r="FR40" t="s">
        <v>279</v>
      </c>
      <c r="FS40" t="s">
        <v>279</v>
      </c>
      <c r="FT40" t="s">
        <v>290</v>
      </c>
      <c r="FU40" t="s">
        <v>291</v>
      </c>
      <c r="FW40" t="s">
        <v>280</v>
      </c>
      <c r="FX40" t="s">
        <v>280</v>
      </c>
      <c r="FY40" t="s">
        <v>277</v>
      </c>
      <c r="FZ40" t="s">
        <v>277</v>
      </c>
      <c r="GA40" t="s">
        <v>277</v>
      </c>
      <c r="GB40" t="s">
        <v>277</v>
      </c>
      <c r="GC40" t="s">
        <v>277</v>
      </c>
      <c r="GD40" t="s">
        <v>279</v>
      </c>
      <c r="GE40" t="s">
        <v>279</v>
      </c>
      <c r="GF40" t="s">
        <v>279</v>
      </c>
      <c r="GG40" t="s">
        <v>277</v>
      </c>
      <c r="GH40" t="s">
        <v>275</v>
      </c>
      <c r="GI40" t="s">
        <v>283</v>
      </c>
      <c r="GJ40" t="s">
        <v>279</v>
      </c>
      <c r="GK40" t="s">
        <v>279</v>
      </c>
    </row>
    <row r="41" spans="1:193">
      <c r="A41">
        <v>1</v>
      </c>
      <c r="B41">
        <v>1499638686.6</v>
      </c>
      <c r="C41">
        <v>0</v>
      </c>
      <c r="D41" t="s">
        <v>296</v>
      </c>
      <c r="E41">
        <v>1499638686.1</v>
      </c>
      <c r="F41">
        <f>AV41*AG41*(AT41-AU41)/(100*AN41*(1000-AG41*AT41))</f>
        <v>0</v>
      </c>
      <c r="G41">
        <f>AV41*AG41*(AS41-AR41*(1000-AG41*AU41)/(1000-AG41*AT41))/(100*AN41)</f>
        <v>0</v>
      </c>
      <c r="H41">
        <f>AR41 - IF(AG41&gt;1, G41*AN41*100.0/(AI41*BB41), 0)</f>
        <v>0</v>
      </c>
      <c r="I41">
        <f>((O41-F41/2)*H41-G41)/(O41+F41/2)</f>
        <v>0</v>
      </c>
      <c r="J41">
        <f>I41*(AW41+AX41)/1000.0</f>
        <v>0</v>
      </c>
      <c r="K41">
        <f>(AR41 - IF(AG41&gt;1, G41*AN41*100.0/(AI41*BB41), 0))*(AW41+AX41)/1000.0</f>
        <v>0</v>
      </c>
      <c r="L41">
        <f>2.0/((1/N41-1/M41)+SQRT((1/N41-1/M41)*(1/N41-1/M41) + 4*AO41/((AO41+1)*(AO41+1))*(2*1/N41*1/M41-1/M41*1/M41)))</f>
        <v>0</v>
      </c>
      <c r="M41">
        <f>AD41+AC41*AN41+AB41*AN41*AN41</f>
        <v>0</v>
      </c>
      <c r="N41">
        <f>F41*(1000-(1000*0.61365*exp(17.502*R41/(240.97+R41))/(AW41+AX41)+AT41)/2)/(1000*0.61365*exp(17.502*R41/(240.97+R41))/(AW41+AX41)-AT41)</f>
        <v>0</v>
      </c>
      <c r="O41">
        <f>1/((AO41+1)/(L41/1.6)+1/(M41/1.37)) + AO41/((AO41+1)/(L41/1.6) + AO41/(M41/1.37))</f>
        <v>0</v>
      </c>
      <c r="P41">
        <f>(AK41*AM41)</f>
        <v>0</v>
      </c>
      <c r="Q41">
        <f>(AY41+(P41+2*0.95*5.67E-8*(((AY41+$B$6)+273)^4-(AY41+273)^4)-44100*F41)/(1.84*29.3*M41+8*0.95*5.67E-8*(AY41+273)^3))</f>
        <v>0</v>
      </c>
      <c r="R41">
        <f>($B$7*AZ41+$B$8*BA41+$B$9*Q41)</f>
        <v>0</v>
      </c>
      <c r="S41">
        <f>0.61365*exp(17.502*R41/(240.97+R41))</f>
        <v>0</v>
      </c>
      <c r="T41">
        <f>(U41/V41*100)</f>
        <v>0</v>
      </c>
      <c r="U41">
        <f>AT41*(AW41+AX41)/1000</f>
        <v>0</v>
      </c>
      <c r="V41">
        <f>0.61365*exp(17.502*AY41/(240.97+AY41))</f>
        <v>0</v>
      </c>
      <c r="W41">
        <f>(S41-AT41*(AW41+AX41)/1000)</f>
        <v>0</v>
      </c>
      <c r="X41">
        <f>(-F41*44100)</f>
        <v>0</v>
      </c>
      <c r="Y41">
        <f>2*29.3*M41*0.92*(AY41-R41)</f>
        <v>0</v>
      </c>
      <c r="Z41">
        <f>2*0.95*5.67E-8*(((AY41+$B$6)+273)^4-(R41+273)^4)</f>
        <v>0</v>
      </c>
      <c r="AA41">
        <f>P41+Z41+X41+Y41</f>
        <v>0</v>
      </c>
      <c r="AB41">
        <v>-0.0298522539570641</v>
      </c>
      <c r="AC41">
        <v>0.0335117702678852</v>
      </c>
      <c r="AD41">
        <v>2.66710269480333</v>
      </c>
      <c r="AE41">
        <v>0</v>
      </c>
      <c r="AF41">
        <v>0</v>
      </c>
      <c r="AG41">
        <f>IF(AE41*$B$37&gt;=AI41,1.0,(AI41/(AI41-AE41*$B$37)))</f>
        <v>0</v>
      </c>
      <c r="AH41">
        <f>(AG41-1)*100</f>
        <v>0</v>
      </c>
      <c r="AI41">
        <f>MAX(0,($B$31+$B$32*BB41)/(1+$B$33*BB41)*AW41/(AY41+273)*$B$34)</f>
        <v>0</v>
      </c>
      <c r="AJ41">
        <f>$B$26*BC41+$B$27*BD41+$B$30*BQ41</f>
        <v>0</v>
      </c>
      <c r="AK41">
        <f>AJ41*AL41</f>
        <v>0</v>
      </c>
      <c r="AL41">
        <f>($B$26*$B$12+$B$27*$B$12+$B$30*((CD41+BV41)/MAX(CD41+BV41+CE41, 0.1)*$B$17+CE41/MAX(CD41+BV41+CE41, 0.1)*$B$18))/($B$26+$B$27+$B$30)</f>
        <v>0</v>
      </c>
      <c r="AM41">
        <f>($B$26*$B$19+$B$27*$B$19+$B$30*((CD41+BV41)/MAX(CD41+BV41+CE41, 0.1)*$B$24+CE41/MAX(CD41+BV41+CE41, 0.1)*$B$25))/($B$26+$B$27+$B$30)</f>
        <v>0</v>
      </c>
      <c r="AN41">
        <v>6</v>
      </c>
      <c r="AO41">
        <v>0.5</v>
      </c>
      <c r="AP41" t="s">
        <v>297</v>
      </c>
      <c r="AQ41">
        <v>1499638686.6</v>
      </c>
      <c r="AR41">
        <v>400.041</v>
      </c>
      <c r="AS41">
        <v>416.767</v>
      </c>
      <c r="AT41">
        <v>31.8152</v>
      </c>
      <c r="AU41">
        <v>27.0972</v>
      </c>
      <c r="AV41">
        <v>599.972</v>
      </c>
      <c r="AW41">
        <v>72.3795</v>
      </c>
      <c r="AX41">
        <v>0.0517115</v>
      </c>
      <c r="AY41">
        <v>29.795</v>
      </c>
      <c r="AZ41">
        <v>29.2617</v>
      </c>
      <c r="BA41">
        <v>999.9</v>
      </c>
      <c r="BB41">
        <v>9961.88</v>
      </c>
      <c r="BC41">
        <v>0</v>
      </c>
      <c r="BD41">
        <v>6.86409</v>
      </c>
      <c r="BE41">
        <v>-16.7261</v>
      </c>
      <c r="BF41">
        <v>413.186</v>
      </c>
      <c r="BG41">
        <v>428.375</v>
      </c>
      <c r="BH41">
        <v>4.71797</v>
      </c>
      <c r="BI41">
        <v>405.505</v>
      </c>
      <c r="BJ41">
        <v>416.767</v>
      </c>
      <c r="BK41">
        <v>32.4742</v>
      </c>
      <c r="BL41">
        <v>27.0972</v>
      </c>
      <c r="BM41">
        <v>2.30277</v>
      </c>
      <c r="BN41">
        <v>1.96128</v>
      </c>
      <c r="BO41">
        <v>19.6958</v>
      </c>
      <c r="BP41">
        <v>17.1352</v>
      </c>
      <c r="BQ41">
        <v>1500.27</v>
      </c>
      <c r="BR41">
        <v>0.900014</v>
      </c>
      <c r="BS41">
        <v>0.0999861</v>
      </c>
      <c r="BT41">
        <v>0</v>
      </c>
      <c r="BU41">
        <v>4.24</v>
      </c>
      <c r="BV41">
        <v>0</v>
      </c>
      <c r="BW41">
        <v>14781.3</v>
      </c>
      <c r="BX41">
        <v>12196.8</v>
      </c>
      <c r="BY41">
        <v>39.125</v>
      </c>
      <c r="BZ41">
        <v>40.75</v>
      </c>
      <c r="CA41">
        <v>40.312</v>
      </c>
      <c r="CB41">
        <v>39.625</v>
      </c>
      <c r="CC41">
        <v>39.25</v>
      </c>
      <c r="CD41">
        <v>1350.26</v>
      </c>
      <c r="CE41">
        <v>150.01</v>
      </c>
      <c r="CF41">
        <v>0</v>
      </c>
      <c r="CG41">
        <v>3.25076923076923</v>
      </c>
      <c r="CH41">
        <v>2.86803416994599</v>
      </c>
      <c r="CI41">
        <v>-19.1042733825016</v>
      </c>
      <c r="CJ41">
        <v>14780.8153846154</v>
      </c>
      <c r="CK41">
        <v>15</v>
      </c>
      <c r="CL41">
        <v>3.20123</v>
      </c>
      <c r="CM41">
        <v>2.54194</v>
      </c>
      <c r="CN41">
        <v>0.0667694</v>
      </c>
      <c r="CO41">
        <v>0.0682854</v>
      </c>
      <c r="CP41">
        <v>0.0987536</v>
      </c>
      <c r="CQ41">
        <v>0.0871062</v>
      </c>
      <c r="CR41">
        <v>31287</v>
      </c>
      <c r="CS41">
        <v>32669.6</v>
      </c>
      <c r="CT41">
        <v>29849.5</v>
      </c>
      <c r="CU41">
        <v>31268.1</v>
      </c>
      <c r="CV41">
        <v>37436.7</v>
      </c>
      <c r="CW41">
        <v>40718.9</v>
      </c>
      <c r="CX41">
        <v>40560.6</v>
      </c>
      <c r="CY41">
        <v>43555.4</v>
      </c>
      <c r="CZ41">
        <v>2.08005</v>
      </c>
      <c r="DA41">
        <v>1.9811</v>
      </c>
      <c r="DB41">
        <v>0</v>
      </c>
      <c r="DC41">
        <v>0</v>
      </c>
      <c r="DD41">
        <v>24.2908</v>
      </c>
      <c r="DE41">
        <v>999.9</v>
      </c>
      <c r="DF41">
        <v>59.938</v>
      </c>
      <c r="DG41">
        <v>26.626</v>
      </c>
      <c r="DH41">
        <v>28.9942</v>
      </c>
      <c r="DI41">
        <v>54.9282</v>
      </c>
      <c r="DJ41">
        <v>22.3918</v>
      </c>
      <c r="DK41">
        <v>2</v>
      </c>
      <c r="DL41">
        <v>-0.237843</v>
      </c>
      <c r="DM41">
        <v>-1.91449</v>
      </c>
      <c r="DN41">
        <v>20.251</v>
      </c>
      <c r="DO41">
        <v>5.23346</v>
      </c>
      <c r="DP41">
        <v>11.9501</v>
      </c>
      <c r="DQ41">
        <v>4.9995</v>
      </c>
      <c r="DR41">
        <v>3.287</v>
      </c>
      <c r="DS41">
        <v>9999</v>
      </c>
      <c r="DT41">
        <v>9999</v>
      </c>
      <c r="DU41">
        <v>9999</v>
      </c>
      <c r="DV41">
        <v>999.9</v>
      </c>
      <c r="DW41">
        <v>1499634744.5</v>
      </c>
      <c r="DX41" t="s">
        <v>298</v>
      </c>
      <c r="DY41">
        <v>3</v>
      </c>
      <c r="DZ41">
        <v>-5.464</v>
      </c>
      <c r="EA41">
        <v>-0.659</v>
      </c>
      <c r="EB41">
        <v>400</v>
      </c>
      <c r="EC41">
        <v>26</v>
      </c>
      <c r="ED41">
        <v>0.09</v>
      </c>
      <c r="EE41">
        <v>0.02</v>
      </c>
      <c r="EF41">
        <v>-16.7473225806452</v>
      </c>
      <c r="EG41">
        <v>0.0327629032258031</v>
      </c>
      <c r="EH41">
        <v>0.0246389504080682</v>
      </c>
      <c r="EI41">
        <v>1</v>
      </c>
      <c r="EJ41">
        <v>3.31076923076923</v>
      </c>
      <c r="EK41">
        <v>0.726261887344389</v>
      </c>
      <c r="EL41">
        <v>1.4842809009414</v>
      </c>
      <c r="EM41">
        <v>1</v>
      </c>
      <c r="EN41">
        <v>4.71006903225806</v>
      </c>
      <c r="EO41">
        <v>0.068637096774191</v>
      </c>
      <c r="EP41">
        <v>0.00518395748367086</v>
      </c>
      <c r="EQ41">
        <v>1</v>
      </c>
      <c r="ER41">
        <v>29.2418225806452</v>
      </c>
      <c r="ES41">
        <v>0.158056451612889</v>
      </c>
      <c r="ET41">
        <v>0.0120556695182731</v>
      </c>
      <c r="EU41">
        <v>1</v>
      </c>
      <c r="EV41">
        <v>4</v>
      </c>
      <c r="EW41">
        <v>4</v>
      </c>
      <c r="EX41" t="s">
        <v>299</v>
      </c>
      <c r="EY41" t="s">
        <v>300</v>
      </c>
      <c r="EZ41" t="s">
        <v>19</v>
      </c>
      <c r="FA41" t="s">
        <v>19</v>
      </c>
      <c r="FB41" t="s">
        <v>19</v>
      </c>
      <c r="FC41" t="s">
        <v>301</v>
      </c>
      <c r="FD41" t="s">
        <v>302</v>
      </c>
      <c r="FE41" t="s">
        <v>303</v>
      </c>
      <c r="FF41" t="s">
        <v>303</v>
      </c>
      <c r="FG41" t="s">
        <v>303</v>
      </c>
      <c r="FH41" t="s">
        <v>303</v>
      </c>
      <c r="FI41">
        <v>0</v>
      </c>
      <c r="FJ41">
        <v>1.86751</v>
      </c>
      <c r="FK41">
        <v>1.86279</v>
      </c>
      <c r="FL41">
        <v>1.87195</v>
      </c>
      <c r="FM41">
        <v>1.86391</v>
      </c>
      <c r="FN41">
        <v>1.86307</v>
      </c>
      <c r="FO41">
        <v>1.86783</v>
      </c>
      <c r="FP41">
        <v>1.86875</v>
      </c>
      <c r="FQ41">
        <v>1.864</v>
      </c>
      <c r="FR41">
        <v>100</v>
      </c>
      <c r="FS41">
        <v>100</v>
      </c>
      <c r="FT41">
        <v>-5.464</v>
      </c>
      <c r="FU41">
        <v>-0.659</v>
      </c>
      <c r="FV41">
        <v>2</v>
      </c>
      <c r="FW41">
        <v>653.559</v>
      </c>
      <c r="FX41">
        <v>640.493</v>
      </c>
      <c r="FY41">
        <v>30.5196</v>
      </c>
      <c r="FZ41">
        <v>24.4109</v>
      </c>
      <c r="GA41">
        <v>29.9998</v>
      </c>
      <c r="GB41">
        <v>24.2191</v>
      </c>
      <c r="GC41">
        <v>24.1231</v>
      </c>
      <c r="GD41">
        <v>28.1508</v>
      </c>
      <c r="GE41">
        <v>0</v>
      </c>
      <c r="GF41">
        <v>100</v>
      </c>
      <c r="GG41">
        <v>30.3569</v>
      </c>
      <c r="GH41">
        <v>416.632</v>
      </c>
      <c r="GI41">
        <v>30.4213</v>
      </c>
      <c r="GJ41">
        <v>101.994</v>
      </c>
      <c r="GK41">
        <v>100.415</v>
      </c>
    </row>
    <row r="42" spans="1:193">
      <c r="A42">
        <v>2</v>
      </c>
      <c r="B42">
        <v>1499638747.1</v>
      </c>
      <c r="C42">
        <v>60.5</v>
      </c>
      <c r="D42" t="s">
        <v>304</v>
      </c>
      <c r="E42">
        <v>1499638746.6</v>
      </c>
      <c r="F42">
        <f>AV42*AG42*(AT42-AU42)/(100*AN42*(1000-AG42*AT42))</f>
        <v>0</v>
      </c>
      <c r="G42">
        <f>AV42*AG42*(AS42-AR42*(1000-AG42*AU42)/(1000-AG42*AT42))/(100*AN42)</f>
        <v>0</v>
      </c>
      <c r="H42">
        <f>AR42 - IF(AG42&gt;1, G42*AN42*100.0/(AI42*BB42), 0)</f>
        <v>0</v>
      </c>
      <c r="I42">
        <f>((O42-F42/2)*H42-G42)/(O42+F42/2)</f>
        <v>0</v>
      </c>
      <c r="J42">
        <f>I42*(AW42+AX42)/1000.0</f>
        <v>0</v>
      </c>
      <c r="K42">
        <f>(AR42 - IF(AG42&gt;1, G42*AN42*100.0/(AI42*BB42), 0))*(AW42+AX42)/1000.0</f>
        <v>0</v>
      </c>
      <c r="L42">
        <f>2.0/((1/N42-1/M42)+SQRT((1/N42-1/M42)*(1/N42-1/M42) + 4*AO42/((AO42+1)*(AO42+1))*(2*1/N42*1/M42-1/M42*1/M42)))</f>
        <v>0</v>
      </c>
      <c r="M42">
        <f>AD42+AC42*AN42+AB42*AN42*AN42</f>
        <v>0</v>
      </c>
      <c r="N42">
        <f>F42*(1000-(1000*0.61365*exp(17.502*R42/(240.97+R42))/(AW42+AX42)+AT42)/2)/(1000*0.61365*exp(17.502*R42/(240.97+R42))/(AW42+AX42)-AT42)</f>
        <v>0</v>
      </c>
      <c r="O42">
        <f>1/((AO42+1)/(L42/1.6)+1/(M42/1.37)) + AO42/((AO42+1)/(L42/1.6) + AO42/(M42/1.37))</f>
        <v>0</v>
      </c>
      <c r="P42">
        <f>(AK42*AM42)</f>
        <v>0</v>
      </c>
      <c r="Q42">
        <f>(AY42+(P42+2*0.95*5.67E-8*(((AY42+$B$6)+273)^4-(AY42+273)^4)-44100*F42)/(1.84*29.3*M42+8*0.95*5.67E-8*(AY42+273)^3))</f>
        <v>0</v>
      </c>
      <c r="R42">
        <f>($B$7*AZ42+$B$8*BA42+$B$9*Q42)</f>
        <v>0</v>
      </c>
      <c r="S42">
        <f>0.61365*exp(17.502*R42/(240.97+R42))</f>
        <v>0</v>
      </c>
      <c r="T42">
        <f>(U42/V42*100)</f>
        <v>0</v>
      </c>
      <c r="U42">
        <f>AT42*(AW42+AX42)/1000</f>
        <v>0</v>
      </c>
      <c r="V42">
        <f>0.61365*exp(17.502*AY42/(240.97+AY42))</f>
        <v>0</v>
      </c>
      <c r="W42">
        <f>(S42-AT42*(AW42+AX42)/1000)</f>
        <v>0</v>
      </c>
      <c r="X42">
        <f>(-F42*44100)</f>
        <v>0</v>
      </c>
      <c r="Y42">
        <f>2*29.3*M42*0.92*(AY42-R42)</f>
        <v>0</v>
      </c>
      <c r="Z42">
        <f>2*0.95*5.67E-8*(((AY42+$B$6)+273)^4-(R42+273)^4)</f>
        <v>0</v>
      </c>
      <c r="AA42">
        <f>P42+Z42+X42+Y42</f>
        <v>0</v>
      </c>
      <c r="AB42">
        <v>-0.0300203163879147</v>
      </c>
      <c r="AC42">
        <v>0.0337004350695926</v>
      </c>
      <c r="AD42">
        <v>2.67931176716846</v>
      </c>
      <c r="AE42">
        <v>0</v>
      </c>
      <c r="AF42">
        <v>0</v>
      </c>
      <c r="AG42">
        <f>IF(AE42*$B$37&gt;=AI42,1.0,(AI42/(AI42-AE42*$B$37)))</f>
        <v>0</v>
      </c>
      <c r="AH42">
        <f>(AG42-1)*100</f>
        <v>0</v>
      </c>
      <c r="AI42">
        <f>MAX(0,($B$31+$B$32*BB42)/(1+$B$33*BB42)*AW42/(AY42+273)*$B$34)</f>
        <v>0</v>
      </c>
      <c r="AJ42">
        <f>$B$26*BC42+$B$27*BD42+$B$30*BQ42</f>
        <v>0</v>
      </c>
      <c r="AK42">
        <f>AJ42*AL42</f>
        <v>0</v>
      </c>
      <c r="AL42">
        <f>($B$26*$B$12+$B$27*$B$12+$B$30*((CD42+BV42)/MAX(CD42+BV42+CE42, 0.1)*$B$17+CE42/MAX(CD42+BV42+CE42, 0.1)*$B$18))/($B$26+$B$27+$B$30)</f>
        <v>0</v>
      </c>
      <c r="AM42">
        <f>($B$26*$B$19+$B$27*$B$19+$B$30*((CD42+BV42)/MAX(CD42+BV42+CE42, 0.1)*$B$24+CE42/MAX(CD42+BV42+CE42, 0.1)*$B$25))/($B$26+$B$27+$B$30)</f>
        <v>0</v>
      </c>
      <c r="AN42">
        <v>6</v>
      </c>
      <c r="AO42">
        <v>0.5</v>
      </c>
      <c r="AP42" t="s">
        <v>297</v>
      </c>
      <c r="AQ42">
        <v>1499638747.1</v>
      </c>
      <c r="AR42">
        <v>399.999</v>
      </c>
      <c r="AS42">
        <v>416.393</v>
      </c>
      <c r="AT42">
        <v>31.4717</v>
      </c>
      <c r="AU42">
        <v>27.0554</v>
      </c>
      <c r="AV42">
        <v>599.982</v>
      </c>
      <c r="AW42">
        <v>72.3817</v>
      </c>
      <c r="AX42">
        <v>0.0520687</v>
      </c>
      <c r="AY42">
        <v>29.9451</v>
      </c>
      <c r="AZ42">
        <v>28.5195</v>
      </c>
      <c r="BA42">
        <v>999.9</v>
      </c>
      <c r="BB42">
        <v>10043.8</v>
      </c>
      <c r="BC42">
        <v>0</v>
      </c>
      <c r="BD42">
        <v>6.61006</v>
      </c>
      <c r="BE42">
        <v>-16.3946</v>
      </c>
      <c r="BF42">
        <v>412.996</v>
      </c>
      <c r="BG42">
        <v>427.972</v>
      </c>
      <c r="BH42">
        <v>4.41628</v>
      </c>
      <c r="BI42">
        <v>405.463</v>
      </c>
      <c r="BJ42">
        <v>416.393</v>
      </c>
      <c r="BK42">
        <v>32.1307</v>
      </c>
      <c r="BL42">
        <v>27.0554</v>
      </c>
      <c r="BM42">
        <v>2.27797</v>
      </c>
      <c r="BN42">
        <v>1.95831</v>
      </c>
      <c r="BO42">
        <v>19.5215</v>
      </c>
      <c r="BP42">
        <v>17.1113</v>
      </c>
      <c r="BQ42">
        <v>999.909</v>
      </c>
      <c r="BR42">
        <v>0.899988</v>
      </c>
      <c r="BS42">
        <v>0.100012</v>
      </c>
      <c r="BT42">
        <v>0</v>
      </c>
      <c r="BU42">
        <v>0.575</v>
      </c>
      <c r="BV42">
        <v>0</v>
      </c>
      <c r="BW42">
        <v>9571.41</v>
      </c>
      <c r="BX42">
        <v>8128.95</v>
      </c>
      <c r="BY42">
        <v>38.875</v>
      </c>
      <c r="BZ42">
        <v>40.812</v>
      </c>
      <c r="CA42">
        <v>40.25</v>
      </c>
      <c r="CB42">
        <v>39.687</v>
      </c>
      <c r="CC42">
        <v>39.187</v>
      </c>
      <c r="CD42">
        <v>899.91</v>
      </c>
      <c r="CE42">
        <v>100</v>
      </c>
      <c r="CF42">
        <v>0</v>
      </c>
      <c r="CG42">
        <v>3.11538461538461</v>
      </c>
      <c r="CH42">
        <v>0.63076920304531</v>
      </c>
      <c r="CI42">
        <v>51.3401710775243</v>
      </c>
      <c r="CJ42">
        <v>9564.54230769231</v>
      </c>
      <c r="CK42">
        <v>15</v>
      </c>
      <c r="CL42">
        <v>3.20127</v>
      </c>
      <c r="CM42">
        <v>2.5423</v>
      </c>
      <c r="CN42">
        <v>0.0667672</v>
      </c>
      <c r="CO42">
        <v>0.0682442</v>
      </c>
      <c r="CP42">
        <v>0.0980478</v>
      </c>
      <c r="CQ42">
        <v>0.0870192</v>
      </c>
      <c r="CR42">
        <v>31288.4</v>
      </c>
      <c r="CS42">
        <v>32672.9</v>
      </c>
      <c r="CT42">
        <v>29850.7</v>
      </c>
      <c r="CU42">
        <v>31269.8</v>
      </c>
      <c r="CV42">
        <v>37468.2</v>
      </c>
      <c r="CW42">
        <v>40725</v>
      </c>
      <c r="CX42">
        <v>40562.9</v>
      </c>
      <c r="CY42">
        <v>43557.7</v>
      </c>
      <c r="CZ42">
        <v>2.08017</v>
      </c>
      <c r="DA42">
        <v>1.9814</v>
      </c>
      <c r="DB42">
        <v>0</v>
      </c>
      <c r="DC42">
        <v>0</v>
      </c>
      <c r="DD42">
        <v>24.3716</v>
      </c>
      <c r="DE42">
        <v>999.9</v>
      </c>
      <c r="DF42">
        <v>59.98</v>
      </c>
      <c r="DG42">
        <v>26.596</v>
      </c>
      <c r="DH42">
        <v>28.9651</v>
      </c>
      <c r="DI42">
        <v>53.9582</v>
      </c>
      <c r="DJ42">
        <v>22.4119</v>
      </c>
      <c r="DK42">
        <v>2</v>
      </c>
      <c r="DL42">
        <v>-0.232871</v>
      </c>
      <c r="DM42">
        <v>-5.47403</v>
      </c>
      <c r="DN42">
        <v>20.1765</v>
      </c>
      <c r="DO42">
        <v>5.23346</v>
      </c>
      <c r="DP42">
        <v>11.9508</v>
      </c>
      <c r="DQ42">
        <v>4.9998</v>
      </c>
      <c r="DR42">
        <v>3.287</v>
      </c>
      <c r="DS42">
        <v>9999</v>
      </c>
      <c r="DT42">
        <v>9999</v>
      </c>
      <c r="DU42">
        <v>9999</v>
      </c>
      <c r="DV42">
        <v>999.9</v>
      </c>
      <c r="DW42">
        <v>1499634744.5</v>
      </c>
      <c r="DX42" t="s">
        <v>298</v>
      </c>
      <c r="DY42">
        <v>3</v>
      </c>
      <c r="DZ42">
        <v>-5.464</v>
      </c>
      <c r="EA42">
        <v>-0.659</v>
      </c>
      <c r="EB42">
        <v>400</v>
      </c>
      <c r="EC42">
        <v>26</v>
      </c>
      <c r="ED42">
        <v>0.09</v>
      </c>
      <c r="EE42">
        <v>0.02</v>
      </c>
      <c r="EF42">
        <v>-16.3468451612903</v>
      </c>
      <c r="EG42">
        <v>-0.24697741935485</v>
      </c>
      <c r="EH42">
        <v>0.0217369588446197</v>
      </c>
      <c r="EI42">
        <v>1</v>
      </c>
      <c r="EJ42">
        <v>3.16442307692308</v>
      </c>
      <c r="EK42">
        <v>4.14777866647263</v>
      </c>
      <c r="EL42">
        <v>1.30085277275737</v>
      </c>
      <c r="EM42">
        <v>1</v>
      </c>
      <c r="EN42">
        <v>4.40194</v>
      </c>
      <c r="EO42">
        <v>0.0709654838709688</v>
      </c>
      <c r="EP42">
        <v>0.00581431326208668</v>
      </c>
      <c r="EQ42">
        <v>1</v>
      </c>
      <c r="ER42">
        <v>28.5124903225806</v>
      </c>
      <c r="ES42">
        <v>-0.0343983870967839</v>
      </c>
      <c r="ET42">
        <v>0.00678248954382309</v>
      </c>
      <c r="EU42">
        <v>1</v>
      </c>
      <c r="EV42">
        <v>4</v>
      </c>
      <c r="EW42">
        <v>4</v>
      </c>
      <c r="EX42" t="s">
        <v>299</v>
      </c>
      <c r="EY42" t="s">
        <v>300</v>
      </c>
      <c r="EZ42" t="s">
        <v>19</v>
      </c>
      <c r="FA42" t="s">
        <v>19</v>
      </c>
      <c r="FB42" t="s">
        <v>19</v>
      </c>
      <c r="FC42" t="s">
        <v>301</v>
      </c>
      <c r="FD42" t="s">
        <v>302</v>
      </c>
      <c r="FE42" t="s">
        <v>303</v>
      </c>
      <c r="FF42" t="s">
        <v>303</v>
      </c>
      <c r="FG42" t="s">
        <v>303</v>
      </c>
      <c r="FH42" t="s">
        <v>303</v>
      </c>
      <c r="FI42">
        <v>0</v>
      </c>
      <c r="FJ42">
        <v>1.8675</v>
      </c>
      <c r="FK42">
        <v>1.86278</v>
      </c>
      <c r="FL42">
        <v>1.87195</v>
      </c>
      <c r="FM42">
        <v>1.86386</v>
      </c>
      <c r="FN42">
        <v>1.86296</v>
      </c>
      <c r="FO42">
        <v>1.86781</v>
      </c>
      <c r="FP42">
        <v>1.86874</v>
      </c>
      <c r="FQ42">
        <v>1.86393</v>
      </c>
      <c r="FR42">
        <v>100</v>
      </c>
      <c r="FS42">
        <v>100</v>
      </c>
      <c r="FT42">
        <v>-5.464</v>
      </c>
      <c r="FU42">
        <v>-0.659</v>
      </c>
      <c r="FV42">
        <v>2</v>
      </c>
      <c r="FW42">
        <v>653.431</v>
      </c>
      <c r="FX42">
        <v>640.531</v>
      </c>
      <c r="FY42">
        <v>33.639</v>
      </c>
      <c r="FZ42">
        <v>24.3952</v>
      </c>
      <c r="GA42">
        <v>30.0002</v>
      </c>
      <c r="GB42">
        <v>24.1998</v>
      </c>
      <c r="GC42">
        <v>24.1041</v>
      </c>
      <c r="GD42">
        <v>28.1292</v>
      </c>
      <c r="GE42">
        <v>0</v>
      </c>
      <c r="GF42">
        <v>100</v>
      </c>
      <c r="GG42">
        <v>33.9624</v>
      </c>
      <c r="GH42">
        <v>416.331</v>
      </c>
      <c r="GI42">
        <v>30.4213</v>
      </c>
      <c r="GJ42">
        <v>101.999</v>
      </c>
      <c r="GK42">
        <v>100.42</v>
      </c>
    </row>
    <row r="43" spans="1:193">
      <c r="A43">
        <v>3</v>
      </c>
      <c r="B43">
        <v>1499638848.6</v>
      </c>
      <c r="C43">
        <v>162</v>
      </c>
      <c r="D43" t="s">
        <v>305</v>
      </c>
      <c r="E43">
        <v>1499638848.1</v>
      </c>
      <c r="F43">
        <f>AV43*AG43*(AT43-AU43)/(100*AN43*(1000-AG43*AT43))</f>
        <v>0</v>
      </c>
      <c r="G43">
        <f>AV43*AG43*(AS43-AR43*(1000-AG43*AU43)/(1000-AG43*AT43))/(100*AN43)</f>
        <v>0</v>
      </c>
      <c r="H43">
        <f>AR43 - IF(AG43&gt;1, G43*AN43*100.0/(AI43*BB43), 0)</f>
        <v>0</v>
      </c>
      <c r="I43">
        <f>((O43-F43/2)*H43-G43)/(O43+F43/2)</f>
        <v>0</v>
      </c>
      <c r="J43">
        <f>I43*(AW43+AX43)/1000.0</f>
        <v>0</v>
      </c>
      <c r="K43">
        <f>(AR43 - IF(AG43&gt;1, G43*AN43*100.0/(AI43*BB43), 0))*(AW43+AX43)/1000.0</f>
        <v>0</v>
      </c>
      <c r="L43">
        <f>2.0/((1/N43-1/M43)+SQRT((1/N43-1/M43)*(1/N43-1/M43) + 4*AO43/((AO43+1)*(AO43+1))*(2*1/N43*1/M43-1/M43*1/M43)))</f>
        <v>0</v>
      </c>
      <c r="M43">
        <f>AD43+AC43*AN43+AB43*AN43*AN43</f>
        <v>0</v>
      </c>
      <c r="N43">
        <f>F43*(1000-(1000*0.61365*exp(17.502*R43/(240.97+R43))/(AW43+AX43)+AT43)/2)/(1000*0.61365*exp(17.502*R43/(240.97+R43))/(AW43+AX43)-AT43)</f>
        <v>0</v>
      </c>
      <c r="O43">
        <f>1/((AO43+1)/(L43/1.6)+1/(M43/1.37)) + AO43/((AO43+1)/(L43/1.6) + AO43/(M43/1.37))</f>
        <v>0</v>
      </c>
      <c r="P43">
        <f>(AK43*AM43)</f>
        <v>0</v>
      </c>
      <c r="Q43">
        <f>(AY43+(P43+2*0.95*5.67E-8*(((AY43+$B$6)+273)^4-(AY43+273)^4)-44100*F43)/(1.84*29.3*M43+8*0.95*5.67E-8*(AY43+273)^3))</f>
        <v>0</v>
      </c>
      <c r="R43">
        <f>($B$7*AZ43+$B$8*BA43+$B$9*Q43)</f>
        <v>0</v>
      </c>
      <c r="S43">
        <f>0.61365*exp(17.502*R43/(240.97+R43))</f>
        <v>0</v>
      </c>
      <c r="T43">
        <f>(U43/V43*100)</f>
        <v>0</v>
      </c>
      <c r="U43">
        <f>AT43*(AW43+AX43)/1000</f>
        <v>0</v>
      </c>
      <c r="V43">
        <f>0.61365*exp(17.502*AY43/(240.97+AY43))</f>
        <v>0</v>
      </c>
      <c r="W43">
        <f>(S43-AT43*(AW43+AX43)/1000)</f>
        <v>0</v>
      </c>
      <c r="X43">
        <f>(-F43*44100)</f>
        <v>0</v>
      </c>
      <c r="Y43">
        <f>2*29.3*M43*0.92*(AY43-R43)</f>
        <v>0</v>
      </c>
      <c r="Z43">
        <f>2*0.95*5.67E-8*(((AY43+$B$6)+273)^4-(R43+273)^4)</f>
        <v>0</v>
      </c>
      <c r="AA43">
        <f>P43+Z43+X43+Y43</f>
        <v>0</v>
      </c>
      <c r="AB43">
        <v>-0.0299813442167692</v>
      </c>
      <c r="AC43">
        <v>0.033656685393332</v>
      </c>
      <c r="AD43">
        <v>2.67648198750171</v>
      </c>
      <c r="AE43">
        <v>0</v>
      </c>
      <c r="AF43">
        <v>0</v>
      </c>
      <c r="AG43">
        <f>IF(AE43*$B$37&gt;=AI43,1.0,(AI43/(AI43-AE43*$B$37)))</f>
        <v>0</v>
      </c>
      <c r="AH43">
        <f>(AG43-1)*100</f>
        <v>0</v>
      </c>
      <c r="AI43">
        <f>MAX(0,($B$31+$B$32*BB43)/(1+$B$33*BB43)*AW43/(AY43+273)*$B$34)</f>
        <v>0</v>
      </c>
      <c r="AJ43">
        <f>$B$26*BC43+$B$27*BD43+$B$30*BQ43</f>
        <v>0</v>
      </c>
      <c r="AK43">
        <f>AJ43*AL43</f>
        <v>0</v>
      </c>
      <c r="AL43">
        <f>($B$26*$B$12+$B$27*$B$12+$B$30*((CD43+BV43)/MAX(CD43+BV43+CE43, 0.1)*$B$17+CE43/MAX(CD43+BV43+CE43, 0.1)*$B$18))/($B$26+$B$27+$B$30)</f>
        <v>0</v>
      </c>
      <c r="AM43">
        <f>($B$26*$B$19+$B$27*$B$19+$B$30*((CD43+BV43)/MAX(CD43+BV43+CE43, 0.1)*$B$24+CE43/MAX(CD43+BV43+CE43, 0.1)*$B$25))/($B$26+$B$27+$B$30)</f>
        <v>0</v>
      </c>
      <c r="AN43">
        <v>6</v>
      </c>
      <c r="AO43">
        <v>0.5</v>
      </c>
      <c r="AP43" t="s">
        <v>297</v>
      </c>
      <c r="AQ43">
        <v>1499638848.6</v>
      </c>
      <c r="AR43">
        <v>399.916</v>
      </c>
      <c r="AS43">
        <v>416.511</v>
      </c>
      <c r="AT43">
        <v>31.8168</v>
      </c>
      <c r="AU43">
        <v>26.9004</v>
      </c>
      <c r="AV43">
        <v>600.006</v>
      </c>
      <c r="AW43">
        <v>72.3834</v>
      </c>
      <c r="AX43">
        <v>0.0511594</v>
      </c>
      <c r="AY43">
        <v>31.6937</v>
      </c>
      <c r="AZ43">
        <v>29.306</v>
      </c>
      <c r="BA43">
        <v>999.9</v>
      </c>
      <c r="BB43">
        <v>9986.88</v>
      </c>
      <c r="BC43">
        <v>0</v>
      </c>
      <c r="BD43">
        <v>5.99932</v>
      </c>
      <c r="BE43">
        <v>-16.5956</v>
      </c>
      <c r="BF43">
        <v>413.058</v>
      </c>
      <c r="BG43">
        <v>428.025</v>
      </c>
      <c r="BH43">
        <v>4.9164</v>
      </c>
      <c r="BI43">
        <v>405.38</v>
      </c>
      <c r="BJ43">
        <v>416.511</v>
      </c>
      <c r="BK43">
        <v>32.4758</v>
      </c>
      <c r="BL43">
        <v>26.9004</v>
      </c>
      <c r="BM43">
        <v>2.30301</v>
      </c>
      <c r="BN43">
        <v>1.94714</v>
      </c>
      <c r="BO43">
        <v>19.6975</v>
      </c>
      <c r="BP43">
        <v>17.0209</v>
      </c>
      <c r="BQ43">
        <v>800.003</v>
      </c>
      <c r="BR43">
        <v>0.899986</v>
      </c>
      <c r="BS43">
        <v>0.100014</v>
      </c>
      <c r="BT43">
        <v>0</v>
      </c>
      <c r="BU43">
        <v>3.055</v>
      </c>
      <c r="BV43">
        <v>0</v>
      </c>
      <c r="BW43">
        <v>7848.46</v>
      </c>
      <c r="BX43">
        <v>6503.77</v>
      </c>
      <c r="BY43">
        <v>38.437</v>
      </c>
      <c r="BZ43">
        <v>40.75</v>
      </c>
      <c r="CA43">
        <v>40</v>
      </c>
      <c r="CB43">
        <v>39.75</v>
      </c>
      <c r="CC43">
        <v>38.937</v>
      </c>
      <c r="CD43">
        <v>719.99</v>
      </c>
      <c r="CE43">
        <v>80.01</v>
      </c>
      <c r="CF43">
        <v>0</v>
      </c>
      <c r="CG43">
        <v>2.82961538461538</v>
      </c>
      <c r="CH43">
        <v>-0.507692269035606</v>
      </c>
      <c r="CI43">
        <v>32.8663248499644</v>
      </c>
      <c r="CJ43">
        <v>7845.73538461538</v>
      </c>
      <c r="CK43">
        <v>15</v>
      </c>
      <c r="CL43">
        <v>3.20137</v>
      </c>
      <c r="CM43">
        <v>2.54139</v>
      </c>
      <c r="CN43">
        <v>0.066766</v>
      </c>
      <c r="CO43">
        <v>0.0682655</v>
      </c>
      <c r="CP43">
        <v>0.0987738</v>
      </c>
      <c r="CQ43">
        <v>0.0866815</v>
      </c>
      <c r="CR43">
        <v>31289.7</v>
      </c>
      <c r="CS43">
        <v>32675.9</v>
      </c>
      <c r="CT43">
        <v>29851.8</v>
      </c>
      <c r="CU43">
        <v>31273.3</v>
      </c>
      <c r="CV43">
        <v>37439.1</v>
      </c>
      <c r="CW43">
        <v>40745</v>
      </c>
      <c r="CX43">
        <v>40564.1</v>
      </c>
      <c r="CY43">
        <v>43563</v>
      </c>
      <c r="CZ43">
        <v>2.0814</v>
      </c>
      <c r="DA43">
        <v>1.9813</v>
      </c>
      <c r="DB43">
        <v>0</v>
      </c>
      <c r="DC43">
        <v>0</v>
      </c>
      <c r="DD43">
        <v>24.3728</v>
      </c>
      <c r="DE43">
        <v>999.9</v>
      </c>
      <c r="DF43">
        <v>59.864</v>
      </c>
      <c r="DG43">
        <v>26.546</v>
      </c>
      <c r="DH43">
        <v>28.8192</v>
      </c>
      <c r="DI43">
        <v>54.7482</v>
      </c>
      <c r="DJ43">
        <v>22.476</v>
      </c>
      <c r="DK43">
        <v>2</v>
      </c>
      <c r="DL43">
        <v>-0.241702</v>
      </c>
      <c r="DM43">
        <v>-1.40126</v>
      </c>
      <c r="DN43">
        <v>20.2612</v>
      </c>
      <c r="DO43">
        <v>5.22942</v>
      </c>
      <c r="DP43">
        <v>11.9501</v>
      </c>
      <c r="DQ43">
        <v>4.99955</v>
      </c>
      <c r="DR43">
        <v>3.287</v>
      </c>
      <c r="DS43">
        <v>9999</v>
      </c>
      <c r="DT43">
        <v>9999</v>
      </c>
      <c r="DU43">
        <v>9999</v>
      </c>
      <c r="DV43">
        <v>999.9</v>
      </c>
      <c r="DW43">
        <v>1499634744.5</v>
      </c>
      <c r="DX43" t="s">
        <v>298</v>
      </c>
      <c r="DY43">
        <v>3</v>
      </c>
      <c r="DZ43">
        <v>-5.464</v>
      </c>
      <c r="EA43">
        <v>-0.659</v>
      </c>
      <c r="EB43">
        <v>400</v>
      </c>
      <c r="EC43">
        <v>26</v>
      </c>
      <c r="ED43">
        <v>0.09</v>
      </c>
      <c r="EE43">
        <v>0.02</v>
      </c>
      <c r="EF43">
        <v>-16.5369516129032</v>
      </c>
      <c r="EG43">
        <v>-0.00974516129033872</v>
      </c>
      <c r="EH43">
        <v>0.0281461722713333</v>
      </c>
      <c r="EI43">
        <v>1</v>
      </c>
      <c r="EJ43">
        <v>2.86173076923077</v>
      </c>
      <c r="EK43">
        <v>-2.31860300907324</v>
      </c>
      <c r="EL43">
        <v>1.47212623721066</v>
      </c>
      <c r="EM43">
        <v>1</v>
      </c>
      <c r="EN43">
        <v>4.93108580645161</v>
      </c>
      <c r="EO43">
        <v>-0.121429838709682</v>
      </c>
      <c r="EP43">
        <v>0.00942360617714334</v>
      </c>
      <c r="EQ43">
        <v>1</v>
      </c>
      <c r="ER43">
        <v>29.3197483870968</v>
      </c>
      <c r="ES43">
        <v>0.121983870967738</v>
      </c>
      <c r="ET43">
        <v>0.0154734084275663</v>
      </c>
      <c r="EU43">
        <v>1</v>
      </c>
      <c r="EV43">
        <v>4</v>
      </c>
      <c r="EW43">
        <v>4</v>
      </c>
      <c r="EX43" t="s">
        <v>299</v>
      </c>
      <c r="EY43" t="s">
        <v>300</v>
      </c>
      <c r="EZ43" t="s">
        <v>19</v>
      </c>
      <c r="FA43" t="s">
        <v>19</v>
      </c>
      <c r="FB43" t="s">
        <v>19</v>
      </c>
      <c r="FC43" t="s">
        <v>301</v>
      </c>
      <c r="FD43" t="s">
        <v>302</v>
      </c>
      <c r="FE43" t="s">
        <v>303</v>
      </c>
      <c r="FF43" t="s">
        <v>303</v>
      </c>
      <c r="FG43" t="s">
        <v>303</v>
      </c>
      <c r="FH43" t="s">
        <v>303</v>
      </c>
      <c r="FI43">
        <v>0</v>
      </c>
      <c r="FJ43">
        <v>1.86752</v>
      </c>
      <c r="FK43">
        <v>1.86279</v>
      </c>
      <c r="FL43">
        <v>1.87196</v>
      </c>
      <c r="FM43">
        <v>1.86394</v>
      </c>
      <c r="FN43">
        <v>1.86309</v>
      </c>
      <c r="FO43">
        <v>1.86784</v>
      </c>
      <c r="FP43">
        <v>1.8688</v>
      </c>
      <c r="FQ43">
        <v>1.86401</v>
      </c>
      <c r="FR43">
        <v>100</v>
      </c>
      <c r="FS43">
        <v>100</v>
      </c>
      <c r="FT43">
        <v>-5.464</v>
      </c>
      <c r="FU43">
        <v>-0.659</v>
      </c>
      <c r="FV43">
        <v>2</v>
      </c>
      <c r="FW43">
        <v>654.047</v>
      </c>
      <c r="FX43">
        <v>640.024</v>
      </c>
      <c r="FY43">
        <v>33.8383</v>
      </c>
      <c r="FZ43">
        <v>24.363</v>
      </c>
      <c r="GA43">
        <v>29.9983</v>
      </c>
      <c r="GB43">
        <v>24.1683</v>
      </c>
      <c r="GC43">
        <v>24.0691</v>
      </c>
      <c r="GD43">
        <v>28.1302</v>
      </c>
      <c r="GE43">
        <v>0</v>
      </c>
      <c r="GF43">
        <v>100</v>
      </c>
      <c r="GG43">
        <v>33.9765</v>
      </c>
      <c r="GH43">
        <v>416.658</v>
      </c>
      <c r="GI43">
        <v>30.4213</v>
      </c>
      <c r="GJ43">
        <v>102.002</v>
      </c>
      <c r="GK43">
        <v>100.432</v>
      </c>
    </row>
    <row r="44" spans="1:193">
      <c r="A44">
        <v>4</v>
      </c>
      <c r="B44">
        <v>1499638922.6</v>
      </c>
      <c r="C44">
        <v>236</v>
      </c>
      <c r="D44" t="s">
        <v>306</v>
      </c>
      <c r="E44">
        <v>1499638922.1</v>
      </c>
      <c r="F44">
        <f>AV44*AG44*(AT44-AU44)/(100*AN44*(1000-AG44*AT44))</f>
        <v>0</v>
      </c>
      <c r="G44">
        <f>AV44*AG44*(AS44-AR44*(1000-AG44*AU44)/(1000-AG44*AT44))/(100*AN44)</f>
        <v>0</v>
      </c>
      <c r="H44">
        <f>AR44 - IF(AG44&gt;1, G44*AN44*100.0/(AI44*BB44), 0)</f>
        <v>0</v>
      </c>
      <c r="I44">
        <f>((O44-F44/2)*H44-G44)/(O44+F44/2)</f>
        <v>0</v>
      </c>
      <c r="J44">
        <f>I44*(AW44+AX44)/1000.0</f>
        <v>0</v>
      </c>
      <c r="K44">
        <f>(AR44 - IF(AG44&gt;1, G44*AN44*100.0/(AI44*BB44), 0))*(AW44+AX44)/1000.0</f>
        <v>0</v>
      </c>
      <c r="L44">
        <f>2.0/((1/N44-1/M44)+SQRT((1/N44-1/M44)*(1/N44-1/M44) + 4*AO44/((AO44+1)*(AO44+1))*(2*1/N44*1/M44-1/M44*1/M44)))</f>
        <v>0</v>
      </c>
      <c r="M44">
        <f>AD44+AC44*AN44+AB44*AN44*AN44</f>
        <v>0</v>
      </c>
      <c r="N44">
        <f>F44*(1000-(1000*0.61365*exp(17.502*R44/(240.97+R44))/(AW44+AX44)+AT44)/2)/(1000*0.61365*exp(17.502*R44/(240.97+R44))/(AW44+AX44)-AT44)</f>
        <v>0</v>
      </c>
      <c r="O44">
        <f>1/((AO44+1)/(L44/1.6)+1/(M44/1.37)) + AO44/((AO44+1)/(L44/1.6) + AO44/(M44/1.37))</f>
        <v>0</v>
      </c>
      <c r="P44">
        <f>(AK44*AM44)</f>
        <v>0</v>
      </c>
      <c r="Q44">
        <f>(AY44+(P44+2*0.95*5.67E-8*(((AY44+$B$6)+273)^4-(AY44+273)^4)-44100*F44)/(1.84*29.3*M44+8*0.95*5.67E-8*(AY44+273)^3))</f>
        <v>0</v>
      </c>
      <c r="R44">
        <f>($B$7*AZ44+$B$8*BA44+$B$9*Q44)</f>
        <v>0</v>
      </c>
      <c r="S44">
        <f>0.61365*exp(17.502*R44/(240.97+R44))</f>
        <v>0</v>
      </c>
      <c r="T44">
        <f>(U44/V44*100)</f>
        <v>0</v>
      </c>
      <c r="U44">
        <f>AT44*(AW44+AX44)/1000</f>
        <v>0</v>
      </c>
      <c r="V44">
        <f>0.61365*exp(17.502*AY44/(240.97+AY44))</f>
        <v>0</v>
      </c>
      <c r="W44">
        <f>(S44-AT44*(AW44+AX44)/1000)</f>
        <v>0</v>
      </c>
      <c r="X44">
        <f>(-F44*44100)</f>
        <v>0</v>
      </c>
      <c r="Y44">
        <f>2*29.3*M44*0.92*(AY44-R44)</f>
        <v>0</v>
      </c>
      <c r="Z44">
        <f>2*0.95*5.67E-8*(((AY44+$B$6)+273)^4-(R44+273)^4)</f>
        <v>0</v>
      </c>
      <c r="AA44">
        <f>P44+Z44+X44+Y44</f>
        <v>0</v>
      </c>
      <c r="AB44">
        <v>-0.0299389156371006</v>
      </c>
      <c r="AC44">
        <v>0.0336090555957063</v>
      </c>
      <c r="AD44">
        <v>2.67340027959208</v>
      </c>
      <c r="AE44">
        <v>0</v>
      </c>
      <c r="AF44">
        <v>0</v>
      </c>
      <c r="AG44">
        <f>IF(AE44*$B$37&gt;=AI44,1.0,(AI44/(AI44-AE44*$B$37)))</f>
        <v>0</v>
      </c>
      <c r="AH44">
        <f>(AG44-1)*100</f>
        <v>0</v>
      </c>
      <c r="AI44">
        <f>MAX(0,($B$31+$B$32*BB44)/(1+$B$33*BB44)*AW44/(AY44+273)*$B$34)</f>
        <v>0</v>
      </c>
      <c r="AJ44">
        <f>$B$26*BC44+$B$27*BD44+$B$30*BQ44</f>
        <v>0</v>
      </c>
      <c r="AK44">
        <f>AJ44*AL44</f>
        <v>0</v>
      </c>
      <c r="AL44">
        <f>($B$26*$B$12+$B$27*$B$12+$B$30*((CD44+BV44)/MAX(CD44+BV44+CE44, 0.1)*$B$17+CE44/MAX(CD44+BV44+CE44, 0.1)*$B$18))/($B$26+$B$27+$B$30)</f>
        <v>0</v>
      </c>
      <c r="AM44">
        <f>($B$26*$B$19+$B$27*$B$19+$B$30*((CD44+BV44)/MAX(CD44+BV44+CE44, 0.1)*$B$24+CE44/MAX(CD44+BV44+CE44, 0.1)*$B$25))/($B$26+$B$27+$B$30)</f>
        <v>0</v>
      </c>
      <c r="AN44">
        <v>6</v>
      </c>
      <c r="AO44">
        <v>0.5</v>
      </c>
      <c r="AP44" t="s">
        <v>297</v>
      </c>
      <c r="AQ44">
        <v>1499638922.6</v>
      </c>
      <c r="AR44">
        <v>399.987</v>
      </c>
      <c r="AS44">
        <v>415.966</v>
      </c>
      <c r="AT44">
        <v>31.6003</v>
      </c>
      <c r="AU44">
        <v>26.8262</v>
      </c>
      <c r="AV44">
        <v>599.975</v>
      </c>
      <c r="AW44">
        <v>72.3849</v>
      </c>
      <c r="AX44">
        <v>0.0522792</v>
      </c>
      <c r="AY44">
        <v>31.6325</v>
      </c>
      <c r="AZ44">
        <v>28.9297</v>
      </c>
      <c r="BA44">
        <v>999.9</v>
      </c>
      <c r="BB44">
        <v>9983.75</v>
      </c>
      <c r="BC44">
        <v>0</v>
      </c>
      <c r="BD44">
        <v>5.49938</v>
      </c>
      <c r="BE44">
        <v>-15.979</v>
      </c>
      <c r="BF44">
        <v>413.039</v>
      </c>
      <c r="BG44">
        <v>427.432</v>
      </c>
      <c r="BH44">
        <v>4.77408</v>
      </c>
      <c r="BI44">
        <v>405.451</v>
      </c>
      <c r="BJ44">
        <v>415.966</v>
      </c>
      <c r="BK44">
        <v>32.2593</v>
      </c>
      <c r="BL44">
        <v>26.8262</v>
      </c>
      <c r="BM44">
        <v>2.28738</v>
      </c>
      <c r="BN44">
        <v>1.94181</v>
      </c>
      <c r="BO44">
        <v>19.5878</v>
      </c>
      <c r="BP44">
        <v>16.9777</v>
      </c>
      <c r="BQ44">
        <v>599.887</v>
      </c>
      <c r="BR44">
        <v>0.89999</v>
      </c>
      <c r="BS44">
        <v>0.10001</v>
      </c>
      <c r="BT44">
        <v>0</v>
      </c>
      <c r="BU44">
        <v>4.38</v>
      </c>
      <c r="BV44">
        <v>0</v>
      </c>
      <c r="BW44">
        <v>6227.71</v>
      </c>
      <c r="BX44">
        <v>4876.9</v>
      </c>
      <c r="BY44">
        <v>37.937</v>
      </c>
      <c r="BZ44">
        <v>40.625</v>
      </c>
      <c r="CA44">
        <v>39.75</v>
      </c>
      <c r="CB44">
        <v>39.625</v>
      </c>
      <c r="CC44">
        <v>38.687</v>
      </c>
      <c r="CD44">
        <v>539.89</v>
      </c>
      <c r="CE44">
        <v>59.99</v>
      </c>
      <c r="CF44">
        <v>0</v>
      </c>
      <c r="CG44">
        <v>2.59269230769231</v>
      </c>
      <c r="CH44">
        <v>-3.78393162272583</v>
      </c>
      <c r="CI44">
        <v>37.4051282273965</v>
      </c>
      <c r="CJ44">
        <v>6226.89230769231</v>
      </c>
      <c r="CK44">
        <v>15</v>
      </c>
      <c r="CL44">
        <v>3.20125</v>
      </c>
      <c r="CM44">
        <v>2.54251</v>
      </c>
      <c r="CN44">
        <v>0.0667763</v>
      </c>
      <c r="CO44">
        <v>0.068201</v>
      </c>
      <c r="CP44">
        <v>0.0983285</v>
      </c>
      <c r="CQ44">
        <v>0.0865194</v>
      </c>
      <c r="CR44">
        <v>31288</v>
      </c>
      <c r="CS44">
        <v>32679.5</v>
      </c>
      <c r="CT44">
        <v>29850.7</v>
      </c>
      <c r="CU44">
        <v>31274.7</v>
      </c>
      <c r="CV44">
        <v>37457.1</v>
      </c>
      <c r="CW44">
        <v>40754.1</v>
      </c>
      <c r="CX44">
        <v>40563.5</v>
      </c>
      <c r="CY44">
        <v>43565</v>
      </c>
      <c r="CZ44">
        <v>2.08148</v>
      </c>
      <c r="DA44">
        <v>1.98083</v>
      </c>
      <c r="DB44">
        <v>0</v>
      </c>
      <c r="DC44">
        <v>0</v>
      </c>
      <c r="DD44">
        <v>24.5402</v>
      </c>
      <c r="DE44">
        <v>999.9</v>
      </c>
      <c r="DF44">
        <v>59.864</v>
      </c>
      <c r="DG44">
        <v>26.496</v>
      </c>
      <c r="DH44">
        <v>28.7327</v>
      </c>
      <c r="DI44">
        <v>54.7882</v>
      </c>
      <c r="DJ44">
        <v>22.496</v>
      </c>
      <c r="DK44">
        <v>2</v>
      </c>
      <c r="DL44">
        <v>-0.236296</v>
      </c>
      <c r="DM44">
        <v>-4.62947</v>
      </c>
      <c r="DN44">
        <v>20.2083</v>
      </c>
      <c r="DO44">
        <v>5.23346</v>
      </c>
      <c r="DP44">
        <v>11.9501</v>
      </c>
      <c r="DQ44">
        <v>4.9997</v>
      </c>
      <c r="DR44">
        <v>3.287</v>
      </c>
      <c r="DS44">
        <v>9999</v>
      </c>
      <c r="DT44">
        <v>9999</v>
      </c>
      <c r="DU44">
        <v>9999</v>
      </c>
      <c r="DV44">
        <v>999.9</v>
      </c>
      <c r="DW44">
        <v>1499634744.5</v>
      </c>
      <c r="DX44" t="s">
        <v>298</v>
      </c>
      <c r="DY44">
        <v>3</v>
      </c>
      <c r="DZ44">
        <v>-5.464</v>
      </c>
      <c r="EA44">
        <v>-0.659</v>
      </c>
      <c r="EB44">
        <v>400</v>
      </c>
      <c r="EC44">
        <v>26</v>
      </c>
      <c r="ED44">
        <v>0.09</v>
      </c>
      <c r="EE44">
        <v>0.02</v>
      </c>
      <c r="EF44">
        <v>-15.9246806451613</v>
      </c>
      <c r="EG44">
        <v>0.153208064516201</v>
      </c>
      <c r="EH44">
        <v>0.0352513501855794</v>
      </c>
      <c r="EI44">
        <v>1</v>
      </c>
      <c r="EJ44">
        <v>2.52923076923077</v>
      </c>
      <c r="EK44">
        <v>-5.55773944954156</v>
      </c>
      <c r="EL44">
        <v>1.30936103934742</v>
      </c>
      <c r="EM44">
        <v>1</v>
      </c>
      <c r="EN44">
        <v>4.76634774193548</v>
      </c>
      <c r="EO44">
        <v>0.125984032258096</v>
      </c>
      <c r="EP44">
        <v>0.0100905697622558</v>
      </c>
      <c r="EQ44">
        <v>1</v>
      </c>
      <c r="ER44">
        <v>28.9183</v>
      </c>
      <c r="ES44">
        <v>0.199229032258096</v>
      </c>
      <c r="ET44">
        <v>0.0150924035581248</v>
      </c>
      <c r="EU44">
        <v>1</v>
      </c>
      <c r="EV44">
        <v>4</v>
      </c>
      <c r="EW44">
        <v>4</v>
      </c>
      <c r="EX44" t="s">
        <v>299</v>
      </c>
      <c r="EY44" t="s">
        <v>300</v>
      </c>
      <c r="EZ44" t="s">
        <v>19</v>
      </c>
      <c r="FA44" t="s">
        <v>19</v>
      </c>
      <c r="FB44" t="s">
        <v>19</v>
      </c>
      <c r="FC44" t="s">
        <v>301</v>
      </c>
      <c r="FD44" t="s">
        <v>302</v>
      </c>
      <c r="FE44" t="s">
        <v>303</v>
      </c>
      <c r="FF44" t="s">
        <v>303</v>
      </c>
      <c r="FG44" t="s">
        <v>303</v>
      </c>
      <c r="FH44" t="s">
        <v>303</v>
      </c>
      <c r="FI44">
        <v>0</v>
      </c>
      <c r="FJ44">
        <v>1.86752</v>
      </c>
      <c r="FK44">
        <v>1.86279</v>
      </c>
      <c r="FL44">
        <v>1.87195</v>
      </c>
      <c r="FM44">
        <v>1.86387</v>
      </c>
      <c r="FN44">
        <v>1.86305</v>
      </c>
      <c r="FO44">
        <v>1.86783</v>
      </c>
      <c r="FP44">
        <v>1.86874</v>
      </c>
      <c r="FQ44">
        <v>1.864</v>
      </c>
      <c r="FR44">
        <v>100</v>
      </c>
      <c r="FS44">
        <v>100</v>
      </c>
      <c r="FT44">
        <v>-5.464</v>
      </c>
      <c r="FU44">
        <v>-0.659</v>
      </c>
      <c r="FV44">
        <v>2</v>
      </c>
      <c r="FW44">
        <v>654.012</v>
      </c>
      <c r="FX44">
        <v>639.461</v>
      </c>
      <c r="FY44">
        <v>35.6151</v>
      </c>
      <c r="FZ44">
        <v>24.3996</v>
      </c>
      <c r="GA44">
        <v>30.0001</v>
      </c>
      <c r="GB44">
        <v>24.1602</v>
      </c>
      <c r="GC44">
        <v>24.057</v>
      </c>
      <c r="GD44">
        <v>28.1011</v>
      </c>
      <c r="GE44">
        <v>0</v>
      </c>
      <c r="GF44">
        <v>100</v>
      </c>
      <c r="GG44">
        <v>35.6833</v>
      </c>
      <c r="GH44">
        <v>415.998</v>
      </c>
      <c r="GI44">
        <v>30.4213</v>
      </c>
      <c r="GJ44">
        <v>102</v>
      </c>
      <c r="GK44">
        <v>100.436</v>
      </c>
    </row>
    <row r="45" spans="1:193">
      <c r="A45">
        <v>5</v>
      </c>
      <c r="B45">
        <v>1499638986.6</v>
      </c>
      <c r="C45">
        <v>300</v>
      </c>
      <c r="D45" t="s">
        <v>307</v>
      </c>
      <c r="E45">
        <v>1499638986.1</v>
      </c>
      <c r="F45">
        <f>AV45*AG45*(AT45-AU45)/(100*AN45*(1000-AG45*AT45))</f>
        <v>0</v>
      </c>
      <c r="G45">
        <f>AV45*AG45*(AS45-AR45*(1000-AG45*AU45)/(1000-AG45*AT45))/(100*AN45)</f>
        <v>0</v>
      </c>
      <c r="H45">
        <f>AR45 - IF(AG45&gt;1, G45*AN45*100.0/(AI45*BB45), 0)</f>
        <v>0</v>
      </c>
      <c r="I45">
        <f>((O45-F45/2)*H45-G45)/(O45+F45/2)</f>
        <v>0</v>
      </c>
      <c r="J45">
        <f>I45*(AW45+AX45)/1000.0</f>
        <v>0</v>
      </c>
      <c r="K45">
        <f>(AR45 - IF(AG45&gt;1, G45*AN45*100.0/(AI45*BB45), 0))*(AW45+AX45)/1000.0</f>
        <v>0</v>
      </c>
      <c r="L45">
        <f>2.0/((1/N45-1/M45)+SQRT((1/N45-1/M45)*(1/N45-1/M45) + 4*AO45/((AO45+1)*(AO45+1))*(2*1/N45*1/M45-1/M45*1/M45)))</f>
        <v>0</v>
      </c>
      <c r="M45">
        <f>AD45+AC45*AN45+AB45*AN45*AN45</f>
        <v>0</v>
      </c>
      <c r="N45">
        <f>F45*(1000-(1000*0.61365*exp(17.502*R45/(240.97+R45))/(AW45+AX45)+AT45)/2)/(1000*0.61365*exp(17.502*R45/(240.97+R45))/(AW45+AX45)-AT45)</f>
        <v>0</v>
      </c>
      <c r="O45">
        <f>1/((AO45+1)/(L45/1.6)+1/(M45/1.37)) + AO45/((AO45+1)/(L45/1.6) + AO45/(M45/1.37))</f>
        <v>0</v>
      </c>
      <c r="P45">
        <f>(AK45*AM45)</f>
        <v>0</v>
      </c>
      <c r="Q45">
        <f>(AY45+(P45+2*0.95*5.67E-8*(((AY45+$B$6)+273)^4-(AY45+273)^4)-44100*F45)/(1.84*29.3*M45+8*0.95*5.67E-8*(AY45+273)^3))</f>
        <v>0</v>
      </c>
      <c r="R45">
        <f>($B$7*AZ45+$B$8*BA45+$B$9*Q45)</f>
        <v>0</v>
      </c>
      <c r="S45">
        <f>0.61365*exp(17.502*R45/(240.97+R45))</f>
        <v>0</v>
      </c>
      <c r="T45">
        <f>(U45/V45*100)</f>
        <v>0</v>
      </c>
      <c r="U45">
        <f>AT45*(AW45+AX45)/1000</f>
        <v>0</v>
      </c>
      <c r="V45">
        <f>0.61365*exp(17.502*AY45/(240.97+AY45))</f>
        <v>0</v>
      </c>
      <c r="W45">
        <f>(S45-AT45*(AW45+AX45)/1000)</f>
        <v>0</v>
      </c>
      <c r="X45">
        <f>(-F45*44100)</f>
        <v>0</v>
      </c>
      <c r="Y45">
        <f>2*29.3*M45*0.92*(AY45-R45)</f>
        <v>0</v>
      </c>
      <c r="Z45">
        <f>2*0.95*5.67E-8*(((AY45+$B$6)+273)^4-(R45+273)^4)</f>
        <v>0</v>
      </c>
      <c r="AA45">
        <f>P45+Z45+X45+Y45</f>
        <v>0</v>
      </c>
      <c r="AB45">
        <v>-0.0299875370378399</v>
      </c>
      <c r="AC45">
        <v>0.0336636373775049</v>
      </c>
      <c r="AD45">
        <v>2.67693170615808</v>
      </c>
      <c r="AE45">
        <v>0</v>
      </c>
      <c r="AF45">
        <v>0</v>
      </c>
      <c r="AG45">
        <f>IF(AE45*$B$37&gt;=AI45,1.0,(AI45/(AI45-AE45*$B$37)))</f>
        <v>0</v>
      </c>
      <c r="AH45">
        <f>(AG45-1)*100</f>
        <v>0</v>
      </c>
      <c r="AI45">
        <f>MAX(0,($B$31+$B$32*BB45)/(1+$B$33*BB45)*AW45/(AY45+273)*$B$34)</f>
        <v>0</v>
      </c>
      <c r="AJ45">
        <f>$B$26*BC45+$B$27*BD45+$B$30*BQ45</f>
        <v>0</v>
      </c>
      <c r="AK45">
        <f>AJ45*AL45</f>
        <v>0</v>
      </c>
      <c r="AL45">
        <f>($B$26*$B$12+$B$27*$B$12+$B$30*((CD45+BV45)/MAX(CD45+BV45+CE45, 0.1)*$B$17+CE45/MAX(CD45+BV45+CE45, 0.1)*$B$18))/($B$26+$B$27+$B$30)</f>
        <v>0</v>
      </c>
      <c r="AM45">
        <f>($B$26*$B$19+$B$27*$B$19+$B$30*((CD45+BV45)/MAX(CD45+BV45+CE45, 0.1)*$B$24+CE45/MAX(CD45+BV45+CE45, 0.1)*$B$25))/($B$26+$B$27+$B$30)</f>
        <v>0</v>
      </c>
      <c r="AN45">
        <v>6</v>
      </c>
      <c r="AO45">
        <v>0.5</v>
      </c>
      <c r="AP45" t="s">
        <v>297</v>
      </c>
      <c r="AQ45">
        <v>1499638986.6</v>
      </c>
      <c r="AR45">
        <v>400.013</v>
      </c>
      <c r="AS45">
        <v>415.504</v>
      </c>
      <c r="AT45">
        <v>31.6229</v>
      </c>
      <c r="AU45">
        <v>26.7737</v>
      </c>
      <c r="AV45">
        <v>600.02</v>
      </c>
      <c r="AW45">
        <v>72.384</v>
      </c>
      <c r="AX45">
        <v>0.052357</v>
      </c>
      <c r="AY45">
        <v>32.0283</v>
      </c>
      <c r="AZ45">
        <v>29.1884</v>
      </c>
      <c r="BA45">
        <v>999.9</v>
      </c>
      <c r="BB45">
        <v>9980.62</v>
      </c>
      <c r="BC45">
        <v>0</v>
      </c>
      <c r="BD45">
        <v>5.00889</v>
      </c>
      <c r="BE45">
        <v>-15.4915</v>
      </c>
      <c r="BF45">
        <v>413.075</v>
      </c>
      <c r="BG45">
        <v>426.935</v>
      </c>
      <c r="BH45">
        <v>4.84921</v>
      </c>
      <c r="BI45">
        <v>405.477</v>
      </c>
      <c r="BJ45">
        <v>415.504</v>
      </c>
      <c r="BK45">
        <v>32.2819</v>
      </c>
      <c r="BL45">
        <v>26.7737</v>
      </c>
      <c r="BM45">
        <v>2.28899</v>
      </c>
      <c r="BN45">
        <v>1.93799</v>
      </c>
      <c r="BO45">
        <v>19.5991</v>
      </c>
      <c r="BP45">
        <v>16.9466</v>
      </c>
      <c r="BQ45">
        <v>500.079</v>
      </c>
      <c r="BR45">
        <v>0.900048</v>
      </c>
      <c r="BS45">
        <v>0.0999515</v>
      </c>
      <c r="BT45">
        <v>0</v>
      </c>
      <c r="BU45">
        <v>2.295</v>
      </c>
      <c r="BV45">
        <v>0</v>
      </c>
      <c r="BW45">
        <v>5461.17</v>
      </c>
      <c r="BX45">
        <v>4065.57</v>
      </c>
      <c r="BY45">
        <v>37.625</v>
      </c>
      <c r="BZ45">
        <v>40.437</v>
      </c>
      <c r="CA45">
        <v>39.5</v>
      </c>
      <c r="CB45">
        <v>39.5</v>
      </c>
      <c r="CC45">
        <v>38.5</v>
      </c>
      <c r="CD45">
        <v>450.1</v>
      </c>
      <c r="CE45">
        <v>49.98</v>
      </c>
      <c r="CF45">
        <v>0</v>
      </c>
      <c r="CG45">
        <v>3.17115384615385</v>
      </c>
      <c r="CH45">
        <v>-2.5473504358988</v>
      </c>
      <c r="CI45">
        <v>37.3070085930242</v>
      </c>
      <c r="CJ45">
        <v>5455.37884615385</v>
      </c>
      <c r="CK45">
        <v>15</v>
      </c>
      <c r="CL45">
        <v>3.20133</v>
      </c>
      <c r="CM45">
        <v>2.54259</v>
      </c>
      <c r="CN45">
        <v>0.0667792</v>
      </c>
      <c r="CO45">
        <v>0.0681434</v>
      </c>
      <c r="CP45">
        <v>0.0983747</v>
      </c>
      <c r="CQ45">
        <v>0.0864012</v>
      </c>
      <c r="CR45">
        <v>31289.7</v>
      </c>
      <c r="CS45">
        <v>32683.1</v>
      </c>
      <c r="CT45">
        <v>29852.4</v>
      </c>
      <c r="CU45">
        <v>31276.3</v>
      </c>
      <c r="CV45">
        <v>37457.1</v>
      </c>
      <c r="CW45">
        <v>40761.7</v>
      </c>
      <c r="CX45">
        <v>40565.6</v>
      </c>
      <c r="CY45">
        <v>43567.6</v>
      </c>
      <c r="CZ45">
        <v>2.08125</v>
      </c>
      <c r="DA45">
        <v>1.98075</v>
      </c>
      <c r="DB45">
        <v>0</v>
      </c>
      <c r="DC45">
        <v>0</v>
      </c>
      <c r="DD45">
        <v>24.773</v>
      </c>
      <c r="DE45">
        <v>999.9</v>
      </c>
      <c r="DF45">
        <v>59.864</v>
      </c>
      <c r="DG45">
        <v>26.455</v>
      </c>
      <c r="DH45">
        <v>28.6673</v>
      </c>
      <c r="DI45">
        <v>54.6883</v>
      </c>
      <c r="DJ45">
        <v>22.4359</v>
      </c>
      <c r="DK45">
        <v>2</v>
      </c>
      <c r="DL45">
        <v>-0.238905</v>
      </c>
      <c r="DM45">
        <v>-3.31182</v>
      </c>
      <c r="DN45">
        <v>20.2404</v>
      </c>
      <c r="DO45">
        <v>5.23466</v>
      </c>
      <c r="DP45">
        <v>11.9501</v>
      </c>
      <c r="DQ45">
        <v>4.99965</v>
      </c>
      <c r="DR45">
        <v>3.287</v>
      </c>
      <c r="DS45">
        <v>9999</v>
      </c>
      <c r="DT45">
        <v>9999</v>
      </c>
      <c r="DU45">
        <v>9999</v>
      </c>
      <c r="DV45">
        <v>999.9</v>
      </c>
      <c r="DW45">
        <v>1499634744.5</v>
      </c>
      <c r="DX45" t="s">
        <v>298</v>
      </c>
      <c r="DY45">
        <v>3</v>
      </c>
      <c r="DZ45">
        <v>-5.464</v>
      </c>
      <c r="EA45">
        <v>-0.659</v>
      </c>
      <c r="EB45">
        <v>400</v>
      </c>
      <c r="EC45">
        <v>26</v>
      </c>
      <c r="ED45">
        <v>0.09</v>
      </c>
      <c r="EE45">
        <v>0.02</v>
      </c>
      <c r="EF45">
        <v>-15.487</v>
      </c>
      <c r="EG45">
        <v>-0.344075806451595</v>
      </c>
      <c r="EH45">
        <v>0.0324527845616743</v>
      </c>
      <c r="EI45">
        <v>1</v>
      </c>
      <c r="EJ45">
        <v>3.14903846153846</v>
      </c>
      <c r="EK45">
        <v>-0.526573271070814</v>
      </c>
      <c r="EL45">
        <v>0.954184125142813</v>
      </c>
      <c r="EM45">
        <v>1</v>
      </c>
      <c r="EN45">
        <v>4.86025741935484</v>
      </c>
      <c r="EO45">
        <v>-0.0474372580645139</v>
      </c>
      <c r="EP45">
        <v>0.00557241881096406</v>
      </c>
      <c r="EQ45">
        <v>1</v>
      </c>
      <c r="ER45">
        <v>29.1797516129032</v>
      </c>
      <c r="ES45">
        <v>0.181219354838721</v>
      </c>
      <c r="ET45">
        <v>0.0156325316499163</v>
      </c>
      <c r="EU45">
        <v>1</v>
      </c>
      <c r="EV45">
        <v>4</v>
      </c>
      <c r="EW45">
        <v>4</v>
      </c>
      <c r="EX45" t="s">
        <v>299</v>
      </c>
      <c r="EY45" t="s">
        <v>300</v>
      </c>
      <c r="EZ45" t="s">
        <v>19</v>
      </c>
      <c r="FA45" t="s">
        <v>19</v>
      </c>
      <c r="FB45" t="s">
        <v>19</v>
      </c>
      <c r="FC45" t="s">
        <v>301</v>
      </c>
      <c r="FD45" t="s">
        <v>302</v>
      </c>
      <c r="FE45" t="s">
        <v>303</v>
      </c>
      <c r="FF45" t="s">
        <v>303</v>
      </c>
      <c r="FG45" t="s">
        <v>303</v>
      </c>
      <c r="FH45" t="s">
        <v>303</v>
      </c>
      <c r="FI45">
        <v>0</v>
      </c>
      <c r="FJ45">
        <v>1.86752</v>
      </c>
      <c r="FK45">
        <v>1.86279</v>
      </c>
      <c r="FL45">
        <v>1.87195</v>
      </c>
      <c r="FM45">
        <v>1.86389</v>
      </c>
      <c r="FN45">
        <v>1.86309</v>
      </c>
      <c r="FO45">
        <v>1.86783</v>
      </c>
      <c r="FP45">
        <v>1.86875</v>
      </c>
      <c r="FQ45">
        <v>1.86401</v>
      </c>
      <c r="FR45">
        <v>100</v>
      </c>
      <c r="FS45">
        <v>100</v>
      </c>
      <c r="FT45">
        <v>-5.464</v>
      </c>
      <c r="FU45">
        <v>-0.659</v>
      </c>
      <c r="FV45">
        <v>2</v>
      </c>
      <c r="FW45">
        <v>653.805</v>
      </c>
      <c r="FX45">
        <v>639.346</v>
      </c>
      <c r="FY45">
        <v>35.1065</v>
      </c>
      <c r="FZ45">
        <v>24.4122</v>
      </c>
      <c r="GA45">
        <v>30.0001</v>
      </c>
      <c r="GB45">
        <v>24.1582</v>
      </c>
      <c r="GC45">
        <v>24.053</v>
      </c>
      <c r="GD45">
        <v>28.0769</v>
      </c>
      <c r="GE45">
        <v>0</v>
      </c>
      <c r="GF45">
        <v>100</v>
      </c>
      <c r="GG45">
        <v>35.1597</v>
      </c>
      <c r="GH45">
        <v>415.52</v>
      </c>
      <c r="GI45">
        <v>30.4213</v>
      </c>
      <c r="GJ45">
        <v>102.005</v>
      </c>
      <c r="GK45">
        <v>100.442</v>
      </c>
    </row>
    <row r="46" spans="1:193">
      <c r="A46">
        <v>6</v>
      </c>
      <c r="B46">
        <v>1499639047.1</v>
      </c>
      <c r="C46">
        <v>360.5</v>
      </c>
      <c r="D46" t="s">
        <v>308</v>
      </c>
      <c r="E46">
        <v>1499639046.6</v>
      </c>
      <c r="F46">
        <f>AV46*AG46*(AT46-AU46)/(100*AN46*(1000-AG46*AT46))</f>
        <v>0</v>
      </c>
      <c r="G46">
        <f>AV46*AG46*(AS46-AR46*(1000-AG46*AU46)/(1000-AG46*AT46))/(100*AN46)</f>
        <v>0</v>
      </c>
      <c r="H46">
        <f>AR46 - IF(AG46&gt;1, G46*AN46*100.0/(AI46*BB46), 0)</f>
        <v>0</v>
      </c>
      <c r="I46">
        <f>((O46-F46/2)*H46-G46)/(O46+F46/2)</f>
        <v>0</v>
      </c>
      <c r="J46">
        <f>I46*(AW46+AX46)/1000.0</f>
        <v>0</v>
      </c>
      <c r="K46">
        <f>(AR46 - IF(AG46&gt;1, G46*AN46*100.0/(AI46*BB46), 0))*(AW46+AX46)/1000.0</f>
        <v>0</v>
      </c>
      <c r="L46">
        <f>2.0/((1/N46-1/M46)+SQRT((1/N46-1/M46)*(1/N46-1/M46) + 4*AO46/((AO46+1)*(AO46+1))*(2*1/N46*1/M46-1/M46*1/M46)))</f>
        <v>0</v>
      </c>
      <c r="M46">
        <f>AD46+AC46*AN46+AB46*AN46*AN46</f>
        <v>0</v>
      </c>
      <c r="N46">
        <f>F46*(1000-(1000*0.61365*exp(17.502*R46/(240.97+R46))/(AW46+AX46)+AT46)/2)/(1000*0.61365*exp(17.502*R46/(240.97+R46))/(AW46+AX46)-AT46)</f>
        <v>0</v>
      </c>
      <c r="O46">
        <f>1/((AO46+1)/(L46/1.6)+1/(M46/1.37)) + AO46/((AO46+1)/(L46/1.6) + AO46/(M46/1.37))</f>
        <v>0</v>
      </c>
      <c r="P46">
        <f>(AK46*AM46)</f>
        <v>0</v>
      </c>
      <c r="Q46">
        <f>(AY46+(P46+2*0.95*5.67E-8*(((AY46+$B$6)+273)^4-(AY46+273)^4)-44100*F46)/(1.84*29.3*M46+8*0.95*5.67E-8*(AY46+273)^3))</f>
        <v>0</v>
      </c>
      <c r="R46">
        <f>($B$7*AZ46+$B$8*BA46+$B$9*Q46)</f>
        <v>0</v>
      </c>
      <c r="S46">
        <f>0.61365*exp(17.502*R46/(240.97+R46))</f>
        <v>0</v>
      </c>
      <c r="T46">
        <f>(U46/V46*100)</f>
        <v>0</v>
      </c>
      <c r="U46">
        <f>AT46*(AW46+AX46)/1000</f>
        <v>0</v>
      </c>
      <c r="V46">
        <f>0.61365*exp(17.502*AY46/(240.97+AY46))</f>
        <v>0</v>
      </c>
      <c r="W46">
        <f>(S46-AT46*(AW46+AX46)/1000)</f>
        <v>0</v>
      </c>
      <c r="X46">
        <f>(-F46*44100)</f>
        <v>0</v>
      </c>
      <c r="Y46">
        <f>2*29.3*M46*0.92*(AY46-R46)</f>
        <v>0</v>
      </c>
      <c r="Z46">
        <f>2*0.95*5.67E-8*(((AY46+$B$6)+273)^4-(R46+273)^4)</f>
        <v>0</v>
      </c>
      <c r="AA46">
        <f>P46+Z46+X46+Y46</f>
        <v>0</v>
      </c>
      <c r="AB46">
        <v>-0.0300462470602267</v>
      </c>
      <c r="AC46">
        <v>0.0337295445209144</v>
      </c>
      <c r="AD46">
        <v>2.68119413356566</v>
      </c>
      <c r="AE46">
        <v>0</v>
      </c>
      <c r="AF46">
        <v>0</v>
      </c>
      <c r="AG46">
        <f>IF(AE46*$B$37&gt;=AI46,1.0,(AI46/(AI46-AE46*$B$37)))</f>
        <v>0</v>
      </c>
      <c r="AH46">
        <f>(AG46-1)*100</f>
        <v>0</v>
      </c>
      <c r="AI46">
        <f>MAX(0,($B$31+$B$32*BB46)/(1+$B$33*BB46)*AW46/(AY46+273)*$B$34)</f>
        <v>0</v>
      </c>
      <c r="AJ46">
        <f>$B$26*BC46+$B$27*BD46+$B$30*BQ46</f>
        <v>0</v>
      </c>
      <c r="AK46">
        <f>AJ46*AL46</f>
        <v>0</v>
      </c>
      <c r="AL46">
        <f>($B$26*$B$12+$B$27*$B$12+$B$30*((CD46+BV46)/MAX(CD46+BV46+CE46, 0.1)*$B$17+CE46/MAX(CD46+BV46+CE46, 0.1)*$B$18))/($B$26+$B$27+$B$30)</f>
        <v>0</v>
      </c>
      <c r="AM46">
        <f>($B$26*$B$19+$B$27*$B$19+$B$30*((CD46+BV46)/MAX(CD46+BV46+CE46, 0.1)*$B$24+CE46/MAX(CD46+BV46+CE46, 0.1)*$B$25))/($B$26+$B$27+$B$30)</f>
        <v>0</v>
      </c>
      <c r="AN46">
        <v>6</v>
      </c>
      <c r="AO46">
        <v>0.5</v>
      </c>
      <c r="AP46" t="s">
        <v>297</v>
      </c>
      <c r="AQ46">
        <v>1499639047.1</v>
      </c>
      <c r="AR46">
        <v>400.052</v>
      </c>
      <c r="AS46">
        <v>414.523</v>
      </c>
      <c r="AT46">
        <v>31.3901</v>
      </c>
      <c r="AU46">
        <v>26.6853</v>
      </c>
      <c r="AV46">
        <v>600.018</v>
      </c>
      <c r="AW46">
        <v>72.3854</v>
      </c>
      <c r="AX46">
        <v>0.0522799</v>
      </c>
      <c r="AY46">
        <v>31.9487</v>
      </c>
      <c r="AZ46">
        <v>28.9986</v>
      </c>
      <c r="BA46">
        <v>999.9</v>
      </c>
      <c r="BB46">
        <v>9995.62</v>
      </c>
      <c r="BC46">
        <v>0</v>
      </c>
      <c r="BD46">
        <v>4.52922</v>
      </c>
      <c r="BE46">
        <v>-14.4702</v>
      </c>
      <c r="BF46">
        <v>413.017</v>
      </c>
      <c r="BG46">
        <v>425.888</v>
      </c>
      <c r="BH46">
        <v>4.70479</v>
      </c>
      <c r="BI46">
        <v>405.516</v>
      </c>
      <c r="BJ46">
        <v>414.523</v>
      </c>
      <c r="BK46">
        <v>32.0491</v>
      </c>
      <c r="BL46">
        <v>26.6853</v>
      </c>
      <c r="BM46">
        <v>2.27219</v>
      </c>
      <c r="BN46">
        <v>1.93163</v>
      </c>
      <c r="BO46">
        <v>19.4806</v>
      </c>
      <c r="BP46">
        <v>16.8948</v>
      </c>
      <c r="BQ46">
        <v>399.97</v>
      </c>
      <c r="BR46">
        <v>0.899997</v>
      </c>
      <c r="BS46">
        <v>0.100003</v>
      </c>
      <c r="BT46">
        <v>0</v>
      </c>
      <c r="BU46">
        <v>2.26</v>
      </c>
      <c r="BV46">
        <v>0</v>
      </c>
      <c r="BW46">
        <v>4576.53</v>
      </c>
      <c r="BX46">
        <v>3251.64</v>
      </c>
      <c r="BY46">
        <v>37.312</v>
      </c>
      <c r="BZ46">
        <v>40.312</v>
      </c>
      <c r="CA46">
        <v>39.312</v>
      </c>
      <c r="CB46">
        <v>39.312</v>
      </c>
      <c r="CC46">
        <v>38.25</v>
      </c>
      <c r="CD46">
        <v>359.97</v>
      </c>
      <c r="CE46">
        <v>40</v>
      </c>
      <c r="CF46">
        <v>0</v>
      </c>
      <c r="CG46">
        <v>2.24057692307692</v>
      </c>
      <c r="CH46">
        <v>-4.05282048310995</v>
      </c>
      <c r="CI46">
        <v>49.7641025686679</v>
      </c>
      <c r="CJ46">
        <v>4570.93</v>
      </c>
      <c r="CK46">
        <v>15</v>
      </c>
      <c r="CL46">
        <v>3.20131</v>
      </c>
      <c r="CM46">
        <v>2.54251</v>
      </c>
      <c r="CN46">
        <v>0.0667839</v>
      </c>
      <c r="CO46">
        <v>0.0680229</v>
      </c>
      <c r="CP46">
        <v>0.0978924</v>
      </c>
      <c r="CQ46">
        <v>0.0862048</v>
      </c>
      <c r="CR46">
        <v>31288.7</v>
      </c>
      <c r="CS46">
        <v>32686.4</v>
      </c>
      <c r="CT46">
        <v>29851.6</v>
      </c>
      <c r="CU46">
        <v>31275.5</v>
      </c>
      <c r="CV46">
        <v>37476.6</v>
      </c>
      <c r="CW46">
        <v>40769.8</v>
      </c>
      <c r="CX46">
        <v>40565.1</v>
      </c>
      <c r="CY46">
        <v>43566.8</v>
      </c>
      <c r="CZ46">
        <v>2.0812</v>
      </c>
      <c r="DA46">
        <v>1.98043</v>
      </c>
      <c r="DB46">
        <v>0</v>
      </c>
      <c r="DC46">
        <v>0</v>
      </c>
      <c r="DD46">
        <v>24.8828</v>
      </c>
      <c r="DE46">
        <v>999.9</v>
      </c>
      <c r="DF46">
        <v>59.864</v>
      </c>
      <c r="DG46">
        <v>26.425</v>
      </c>
      <c r="DH46">
        <v>28.6167</v>
      </c>
      <c r="DI46">
        <v>54.9182</v>
      </c>
      <c r="DJ46">
        <v>22.4319</v>
      </c>
      <c r="DK46">
        <v>2</v>
      </c>
      <c r="DL46">
        <v>-0.235521</v>
      </c>
      <c r="DM46">
        <v>-4.36585</v>
      </c>
      <c r="DN46">
        <v>20.2171</v>
      </c>
      <c r="DO46">
        <v>5.23391</v>
      </c>
      <c r="DP46">
        <v>11.9501</v>
      </c>
      <c r="DQ46">
        <v>4.9997</v>
      </c>
      <c r="DR46">
        <v>3.287</v>
      </c>
      <c r="DS46">
        <v>9999</v>
      </c>
      <c r="DT46">
        <v>9999</v>
      </c>
      <c r="DU46">
        <v>9999</v>
      </c>
      <c r="DV46">
        <v>999.9</v>
      </c>
      <c r="DW46">
        <v>1499634744.5</v>
      </c>
      <c r="DX46" t="s">
        <v>298</v>
      </c>
      <c r="DY46">
        <v>3</v>
      </c>
      <c r="DZ46">
        <v>-5.464</v>
      </c>
      <c r="EA46">
        <v>-0.659</v>
      </c>
      <c r="EB46">
        <v>400</v>
      </c>
      <c r="EC46">
        <v>26</v>
      </c>
      <c r="ED46">
        <v>0.09</v>
      </c>
      <c r="EE46">
        <v>0.02</v>
      </c>
      <c r="EF46">
        <v>-14.4632806451613</v>
      </c>
      <c r="EG46">
        <v>-0.180817741935497</v>
      </c>
      <c r="EH46">
        <v>0.041749015204571</v>
      </c>
      <c r="EI46">
        <v>1</v>
      </c>
      <c r="EJ46">
        <v>2.17153846153846</v>
      </c>
      <c r="EK46">
        <v>-2.43957253885987</v>
      </c>
      <c r="EL46">
        <v>1.32106656301086</v>
      </c>
      <c r="EM46">
        <v>1</v>
      </c>
      <c r="EN46">
        <v>4.71406967741936</v>
      </c>
      <c r="EO46">
        <v>-0.107295483870955</v>
      </c>
      <c r="EP46">
        <v>0.00812545759857659</v>
      </c>
      <c r="EQ46">
        <v>1</v>
      </c>
      <c r="ER46">
        <v>29.0084387096774</v>
      </c>
      <c r="ES46">
        <v>-0.0558870967741531</v>
      </c>
      <c r="ET46">
        <v>0.00560568130125154</v>
      </c>
      <c r="EU46">
        <v>1</v>
      </c>
      <c r="EV46">
        <v>4</v>
      </c>
      <c r="EW46">
        <v>4</v>
      </c>
      <c r="EX46" t="s">
        <v>299</v>
      </c>
      <c r="EY46" t="s">
        <v>300</v>
      </c>
      <c r="EZ46" t="s">
        <v>19</v>
      </c>
      <c r="FA46" t="s">
        <v>19</v>
      </c>
      <c r="FB46" t="s">
        <v>19</v>
      </c>
      <c r="FC46" t="s">
        <v>301</v>
      </c>
      <c r="FD46" t="s">
        <v>302</v>
      </c>
      <c r="FE46" t="s">
        <v>303</v>
      </c>
      <c r="FF46" t="s">
        <v>303</v>
      </c>
      <c r="FG46" t="s">
        <v>303</v>
      </c>
      <c r="FH46" t="s">
        <v>303</v>
      </c>
      <c r="FI46">
        <v>0</v>
      </c>
      <c r="FJ46">
        <v>1.86752</v>
      </c>
      <c r="FK46">
        <v>1.86279</v>
      </c>
      <c r="FL46">
        <v>1.87195</v>
      </c>
      <c r="FM46">
        <v>1.86389</v>
      </c>
      <c r="FN46">
        <v>1.86304</v>
      </c>
      <c r="FO46">
        <v>1.86783</v>
      </c>
      <c r="FP46">
        <v>1.86874</v>
      </c>
      <c r="FQ46">
        <v>1.86401</v>
      </c>
      <c r="FR46">
        <v>100</v>
      </c>
      <c r="FS46">
        <v>100</v>
      </c>
      <c r="FT46">
        <v>-5.464</v>
      </c>
      <c r="FU46">
        <v>-0.659</v>
      </c>
      <c r="FV46">
        <v>2</v>
      </c>
      <c r="FW46">
        <v>653.771</v>
      </c>
      <c r="FX46">
        <v>639.037</v>
      </c>
      <c r="FY46">
        <v>35.585</v>
      </c>
      <c r="FZ46">
        <v>24.4245</v>
      </c>
      <c r="GA46">
        <v>30.0004</v>
      </c>
      <c r="GB46">
        <v>24.1587</v>
      </c>
      <c r="GC46">
        <v>24.0509</v>
      </c>
      <c r="GD46">
        <v>28.0207</v>
      </c>
      <c r="GE46">
        <v>0</v>
      </c>
      <c r="GF46">
        <v>100</v>
      </c>
      <c r="GG46">
        <v>35.6389</v>
      </c>
      <c r="GH46">
        <v>414.449</v>
      </c>
      <c r="GI46">
        <v>30.4213</v>
      </c>
      <c r="GJ46">
        <v>102.003</v>
      </c>
      <c r="GK46">
        <v>100.44</v>
      </c>
    </row>
    <row r="47" spans="1:193">
      <c r="A47">
        <v>7</v>
      </c>
      <c r="B47">
        <v>1499639107.6</v>
      </c>
      <c r="C47">
        <v>421</v>
      </c>
      <c r="D47" t="s">
        <v>309</v>
      </c>
      <c r="E47">
        <v>1499639107.1</v>
      </c>
      <c r="F47">
        <f>AV47*AG47*(AT47-AU47)/(100*AN47*(1000-AG47*AT47))</f>
        <v>0</v>
      </c>
      <c r="G47">
        <f>AV47*AG47*(AS47-AR47*(1000-AG47*AU47)/(1000-AG47*AT47))/(100*AN47)</f>
        <v>0</v>
      </c>
      <c r="H47">
        <f>AR47 - IF(AG47&gt;1, G47*AN47*100.0/(AI47*BB47), 0)</f>
        <v>0</v>
      </c>
      <c r="I47">
        <f>((O47-F47/2)*H47-G47)/(O47+F47/2)</f>
        <v>0</v>
      </c>
      <c r="J47">
        <f>I47*(AW47+AX47)/1000.0</f>
        <v>0</v>
      </c>
      <c r="K47">
        <f>(AR47 - IF(AG47&gt;1, G47*AN47*100.0/(AI47*BB47), 0))*(AW47+AX47)/1000.0</f>
        <v>0</v>
      </c>
      <c r="L47">
        <f>2.0/((1/N47-1/M47)+SQRT((1/N47-1/M47)*(1/N47-1/M47) + 4*AO47/((AO47+1)*(AO47+1))*(2*1/N47*1/M47-1/M47*1/M47)))</f>
        <v>0</v>
      </c>
      <c r="M47">
        <f>AD47+AC47*AN47+AB47*AN47*AN47</f>
        <v>0</v>
      </c>
      <c r="N47">
        <f>F47*(1000-(1000*0.61365*exp(17.502*R47/(240.97+R47))/(AW47+AX47)+AT47)/2)/(1000*0.61365*exp(17.502*R47/(240.97+R47))/(AW47+AX47)-AT47)</f>
        <v>0</v>
      </c>
      <c r="O47">
        <f>1/((AO47+1)/(L47/1.6)+1/(M47/1.37)) + AO47/((AO47+1)/(L47/1.6) + AO47/(M47/1.37))</f>
        <v>0</v>
      </c>
      <c r="P47">
        <f>(AK47*AM47)</f>
        <v>0</v>
      </c>
      <c r="Q47">
        <f>(AY47+(P47+2*0.95*5.67E-8*(((AY47+$B$6)+273)^4-(AY47+273)^4)-44100*F47)/(1.84*29.3*M47+8*0.95*5.67E-8*(AY47+273)^3))</f>
        <v>0</v>
      </c>
      <c r="R47">
        <f>($B$7*AZ47+$B$8*BA47+$B$9*Q47)</f>
        <v>0</v>
      </c>
      <c r="S47">
        <f>0.61365*exp(17.502*R47/(240.97+R47))</f>
        <v>0</v>
      </c>
      <c r="T47">
        <f>(U47/V47*100)</f>
        <v>0</v>
      </c>
      <c r="U47">
        <f>AT47*(AW47+AX47)/1000</f>
        <v>0</v>
      </c>
      <c r="V47">
        <f>0.61365*exp(17.502*AY47/(240.97+AY47))</f>
        <v>0</v>
      </c>
      <c r="W47">
        <f>(S47-AT47*(AW47+AX47)/1000)</f>
        <v>0</v>
      </c>
      <c r="X47">
        <f>(-F47*44100)</f>
        <v>0</v>
      </c>
      <c r="Y47">
        <f>2*29.3*M47*0.92*(AY47-R47)</f>
        <v>0</v>
      </c>
      <c r="Z47">
        <f>2*0.95*5.67E-8*(((AY47+$B$6)+273)^4-(R47+273)^4)</f>
        <v>0</v>
      </c>
      <c r="AA47">
        <f>P47+Z47+X47+Y47</f>
        <v>0</v>
      </c>
      <c r="AB47">
        <v>-0.0299633298743835</v>
      </c>
      <c r="AC47">
        <v>0.033636462715861</v>
      </c>
      <c r="AD47">
        <v>2.67517367672455</v>
      </c>
      <c r="AE47">
        <v>0</v>
      </c>
      <c r="AF47">
        <v>0</v>
      </c>
      <c r="AG47">
        <f>IF(AE47*$B$37&gt;=AI47,1.0,(AI47/(AI47-AE47*$B$37)))</f>
        <v>0</v>
      </c>
      <c r="AH47">
        <f>(AG47-1)*100</f>
        <v>0</v>
      </c>
      <c r="AI47">
        <f>MAX(0,($B$31+$B$32*BB47)/(1+$B$33*BB47)*AW47/(AY47+273)*$B$34)</f>
        <v>0</v>
      </c>
      <c r="AJ47">
        <f>$B$26*BC47+$B$27*BD47+$B$30*BQ47</f>
        <v>0</v>
      </c>
      <c r="AK47">
        <f>AJ47*AL47</f>
        <v>0</v>
      </c>
      <c r="AL47">
        <f>($B$26*$B$12+$B$27*$B$12+$B$30*((CD47+BV47)/MAX(CD47+BV47+CE47, 0.1)*$B$17+CE47/MAX(CD47+BV47+CE47, 0.1)*$B$18))/($B$26+$B$27+$B$30)</f>
        <v>0</v>
      </c>
      <c r="AM47">
        <f>($B$26*$B$19+$B$27*$B$19+$B$30*((CD47+BV47)/MAX(CD47+BV47+CE47, 0.1)*$B$24+CE47/MAX(CD47+BV47+CE47, 0.1)*$B$25))/($B$26+$B$27+$B$30)</f>
        <v>0</v>
      </c>
      <c r="AN47">
        <v>6</v>
      </c>
      <c r="AO47">
        <v>0.5</v>
      </c>
      <c r="AP47" t="s">
        <v>297</v>
      </c>
      <c r="AQ47">
        <v>1499639107.6</v>
      </c>
      <c r="AR47">
        <v>400.125</v>
      </c>
      <c r="AS47">
        <v>412.823</v>
      </c>
      <c r="AT47">
        <v>31.2476</v>
      </c>
      <c r="AU47">
        <v>26.6197</v>
      </c>
      <c r="AV47">
        <v>600.005</v>
      </c>
      <c r="AW47">
        <v>72.384</v>
      </c>
      <c r="AX47">
        <v>0.0527674</v>
      </c>
      <c r="AY47">
        <v>32.2342</v>
      </c>
      <c r="AZ47">
        <v>29.0894</v>
      </c>
      <c r="BA47">
        <v>999.9</v>
      </c>
      <c r="BB47">
        <v>10000.6</v>
      </c>
      <c r="BC47">
        <v>0</v>
      </c>
      <c r="BD47">
        <v>4.04954</v>
      </c>
      <c r="BE47">
        <v>-12.698</v>
      </c>
      <c r="BF47">
        <v>413.032</v>
      </c>
      <c r="BG47">
        <v>424.113</v>
      </c>
      <c r="BH47">
        <v>4.62796</v>
      </c>
      <c r="BI47">
        <v>405.589</v>
      </c>
      <c r="BJ47">
        <v>412.823</v>
      </c>
      <c r="BK47">
        <v>31.9066</v>
      </c>
      <c r="BL47">
        <v>26.6197</v>
      </c>
      <c r="BM47">
        <v>2.26183</v>
      </c>
      <c r="BN47">
        <v>1.92684</v>
      </c>
      <c r="BO47">
        <v>19.4071</v>
      </c>
      <c r="BP47">
        <v>16.8556</v>
      </c>
      <c r="BQ47">
        <v>300.037</v>
      </c>
      <c r="BR47">
        <v>0.900004</v>
      </c>
      <c r="BS47">
        <v>0.0999963</v>
      </c>
      <c r="BT47">
        <v>0</v>
      </c>
      <c r="BU47">
        <v>2.04</v>
      </c>
      <c r="BV47">
        <v>0</v>
      </c>
      <c r="BW47">
        <v>3473.41</v>
      </c>
      <c r="BX47">
        <v>2439.22</v>
      </c>
      <c r="BY47">
        <v>37</v>
      </c>
      <c r="BZ47">
        <v>40.187</v>
      </c>
      <c r="CA47">
        <v>39</v>
      </c>
      <c r="CB47">
        <v>39.25</v>
      </c>
      <c r="CC47">
        <v>38.062</v>
      </c>
      <c r="CD47">
        <v>270.03</v>
      </c>
      <c r="CE47">
        <v>30</v>
      </c>
      <c r="CF47">
        <v>0</v>
      </c>
      <c r="CG47">
        <v>2.74576923076923</v>
      </c>
      <c r="CH47">
        <v>-1.12068378313758</v>
      </c>
      <c r="CI47">
        <v>33.124102581685</v>
      </c>
      <c r="CJ47">
        <v>3468.90230769231</v>
      </c>
      <c r="CK47">
        <v>15</v>
      </c>
      <c r="CL47">
        <v>3.20129</v>
      </c>
      <c r="CM47">
        <v>2.543</v>
      </c>
      <c r="CN47">
        <v>0.0667917</v>
      </c>
      <c r="CO47">
        <v>0.0678114</v>
      </c>
      <c r="CP47">
        <v>0.0975944</v>
      </c>
      <c r="CQ47">
        <v>0.0860567</v>
      </c>
      <c r="CR47">
        <v>31289</v>
      </c>
      <c r="CS47">
        <v>32695.9</v>
      </c>
      <c r="CT47">
        <v>29852.2</v>
      </c>
      <c r="CU47">
        <v>31277.4</v>
      </c>
      <c r="CV47">
        <v>37489.7</v>
      </c>
      <c r="CW47">
        <v>40779.1</v>
      </c>
      <c r="CX47">
        <v>40565.8</v>
      </c>
      <c r="CY47">
        <v>43569.7</v>
      </c>
      <c r="CZ47">
        <v>2.08113</v>
      </c>
      <c r="DA47">
        <v>1.98065</v>
      </c>
      <c r="DB47">
        <v>0</v>
      </c>
      <c r="DC47">
        <v>0</v>
      </c>
      <c r="DD47">
        <v>25.004</v>
      </c>
      <c r="DE47">
        <v>999.9</v>
      </c>
      <c r="DF47">
        <v>59.864</v>
      </c>
      <c r="DG47">
        <v>26.375</v>
      </c>
      <c r="DH47">
        <v>28.5333</v>
      </c>
      <c r="DI47">
        <v>54.2882</v>
      </c>
      <c r="DJ47">
        <v>22.504</v>
      </c>
      <c r="DK47">
        <v>2</v>
      </c>
      <c r="DL47">
        <v>-0.235442</v>
      </c>
      <c r="DM47">
        <v>-4.53133</v>
      </c>
      <c r="DN47">
        <v>20.2148</v>
      </c>
      <c r="DO47">
        <v>5.23316</v>
      </c>
      <c r="DP47">
        <v>11.9506</v>
      </c>
      <c r="DQ47">
        <v>4.99975</v>
      </c>
      <c r="DR47">
        <v>3.287</v>
      </c>
      <c r="DS47">
        <v>9999</v>
      </c>
      <c r="DT47">
        <v>9999</v>
      </c>
      <c r="DU47">
        <v>9999</v>
      </c>
      <c r="DV47">
        <v>999.9</v>
      </c>
      <c r="DW47">
        <v>1499634744.5</v>
      </c>
      <c r="DX47" t="s">
        <v>298</v>
      </c>
      <c r="DY47">
        <v>3</v>
      </c>
      <c r="DZ47">
        <v>-5.464</v>
      </c>
      <c r="EA47">
        <v>-0.659</v>
      </c>
      <c r="EB47">
        <v>400</v>
      </c>
      <c r="EC47">
        <v>26</v>
      </c>
      <c r="ED47">
        <v>0.09</v>
      </c>
      <c r="EE47">
        <v>0.02</v>
      </c>
      <c r="EF47">
        <v>-12.7227483870968</v>
      </c>
      <c r="EG47">
        <v>-0.234261290322651</v>
      </c>
      <c r="EH47">
        <v>0.034245365789311</v>
      </c>
      <c r="EI47">
        <v>1</v>
      </c>
      <c r="EJ47">
        <v>2.87923076923077</v>
      </c>
      <c r="EK47">
        <v>-1.06267609494068</v>
      </c>
      <c r="EL47">
        <v>1.25137823427096</v>
      </c>
      <c r="EM47">
        <v>1</v>
      </c>
      <c r="EN47">
        <v>4.64723483870968</v>
      </c>
      <c r="EO47">
        <v>-0.0308399999999899</v>
      </c>
      <c r="EP47">
        <v>0.00377195839522076</v>
      </c>
      <c r="EQ47">
        <v>1</v>
      </c>
      <c r="ER47">
        <v>29.0779096774194</v>
      </c>
      <c r="ES47">
        <v>0.15097741935482</v>
      </c>
      <c r="ET47">
        <v>0.0126873407783103</v>
      </c>
      <c r="EU47">
        <v>1</v>
      </c>
      <c r="EV47">
        <v>4</v>
      </c>
      <c r="EW47">
        <v>4</v>
      </c>
      <c r="EX47" t="s">
        <v>299</v>
      </c>
      <c r="EY47" t="s">
        <v>300</v>
      </c>
      <c r="EZ47" t="s">
        <v>19</v>
      </c>
      <c r="FA47" t="s">
        <v>19</v>
      </c>
      <c r="FB47" t="s">
        <v>19</v>
      </c>
      <c r="FC47" t="s">
        <v>301</v>
      </c>
      <c r="FD47" t="s">
        <v>302</v>
      </c>
      <c r="FE47" t="s">
        <v>303</v>
      </c>
      <c r="FF47" t="s">
        <v>303</v>
      </c>
      <c r="FG47" t="s">
        <v>303</v>
      </c>
      <c r="FH47" t="s">
        <v>303</v>
      </c>
      <c r="FI47">
        <v>0</v>
      </c>
      <c r="FJ47">
        <v>1.86752</v>
      </c>
      <c r="FK47">
        <v>1.86279</v>
      </c>
      <c r="FL47">
        <v>1.87195</v>
      </c>
      <c r="FM47">
        <v>1.86393</v>
      </c>
      <c r="FN47">
        <v>1.86305</v>
      </c>
      <c r="FO47">
        <v>1.86783</v>
      </c>
      <c r="FP47">
        <v>1.86875</v>
      </c>
      <c r="FQ47">
        <v>1.86401</v>
      </c>
      <c r="FR47">
        <v>100</v>
      </c>
      <c r="FS47">
        <v>100</v>
      </c>
      <c r="FT47">
        <v>-5.464</v>
      </c>
      <c r="FU47">
        <v>-0.659</v>
      </c>
      <c r="FV47">
        <v>2</v>
      </c>
      <c r="FW47">
        <v>653.655</v>
      </c>
      <c r="FX47">
        <v>639.162</v>
      </c>
      <c r="FY47">
        <v>36.3826</v>
      </c>
      <c r="FZ47">
        <v>24.4191</v>
      </c>
      <c r="GA47">
        <v>29.9998</v>
      </c>
      <c r="GB47">
        <v>24.1541</v>
      </c>
      <c r="GC47">
        <v>24.0449</v>
      </c>
      <c r="GD47">
        <v>27.9227</v>
      </c>
      <c r="GE47">
        <v>0</v>
      </c>
      <c r="GF47">
        <v>100</v>
      </c>
      <c r="GG47">
        <v>36.3688</v>
      </c>
      <c r="GH47">
        <v>412.688</v>
      </c>
      <c r="GI47">
        <v>30.4213</v>
      </c>
      <c r="GJ47">
        <v>102.005</v>
      </c>
      <c r="GK47">
        <v>100.446</v>
      </c>
    </row>
    <row r="48" spans="1:193">
      <c r="A48">
        <v>8</v>
      </c>
      <c r="B48">
        <v>1499639215.6</v>
      </c>
      <c r="C48">
        <v>529</v>
      </c>
      <c r="D48" t="s">
        <v>310</v>
      </c>
      <c r="E48">
        <v>1499639215.1</v>
      </c>
      <c r="F48">
        <f>AV48*AG48*(AT48-AU48)/(100*AN48*(1000-AG48*AT48))</f>
        <v>0</v>
      </c>
      <c r="G48">
        <f>AV48*AG48*(AS48-AR48*(1000-AG48*AU48)/(1000-AG48*AT48))/(100*AN48)</f>
        <v>0</v>
      </c>
      <c r="H48">
        <f>AR48 - IF(AG48&gt;1, G48*AN48*100.0/(AI48*BB48), 0)</f>
        <v>0</v>
      </c>
      <c r="I48">
        <f>((O48-F48/2)*H48-G48)/(O48+F48/2)</f>
        <v>0</v>
      </c>
      <c r="J48">
        <f>I48*(AW48+AX48)/1000.0</f>
        <v>0</v>
      </c>
      <c r="K48">
        <f>(AR48 - IF(AG48&gt;1, G48*AN48*100.0/(AI48*BB48), 0))*(AW48+AX48)/1000.0</f>
        <v>0</v>
      </c>
      <c r="L48">
        <f>2.0/((1/N48-1/M48)+SQRT((1/N48-1/M48)*(1/N48-1/M48) + 4*AO48/((AO48+1)*(AO48+1))*(2*1/N48*1/M48-1/M48*1/M48)))</f>
        <v>0</v>
      </c>
      <c r="M48">
        <f>AD48+AC48*AN48+AB48*AN48*AN48</f>
        <v>0</v>
      </c>
      <c r="N48">
        <f>F48*(1000-(1000*0.61365*exp(17.502*R48/(240.97+R48))/(AW48+AX48)+AT48)/2)/(1000*0.61365*exp(17.502*R48/(240.97+R48))/(AW48+AX48)-AT48)</f>
        <v>0</v>
      </c>
      <c r="O48">
        <f>1/((AO48+1)/(L48/1.6)+1/(M48/1.37)) + AO48/((AO48+1)/(L48/1.6) + AO48/(M48/1.37))</f>
        <v>0</v>
      </c>
      <c r="P48">
        <f>(AK48*AM48)</f>
        <v>0</v>
      </c>
      <c r="Q48">
        <f>(AY48+(P48+2*0.95*5.67E-8*(((AY48+$B$6)+273)^4-(AY48+273)^4)-44100*F48)/(1.84*29.3*M48+8*0.95*5.67E-8*(AY48+273)^3))</f>
        <v>0</v>
      </c>
      <c r="R48">
        <f>($B$7*AZ48+$B$8*BA48+$B$9*Q48)</f>
        <v>0</v>
      </c>
      <c r="S48">
        <f>0.61365*exp(17.502*R48/(240.97+R48))</f>
        <v>0</v>
      </c>
      <c r="T48">
        <f>(U48/V48*100)</f>
        <v>0</v>
      </c>
      <c r="U48">
        <f>AT48*(AW48+AX48)/1000</f>
        <v>0</v>
      </c>
      <c r="V48">
        <f>0.61365*exp(17.502*AY48/(240.97+AY48))</f>
        <v>0</v>
      </c>
      <c r="W48">
        <f>(S48-AT48*(AW48+AX48)/1000)</f>
        <v>0</v>
      </c>
      <c r="X48">
        <f>(-F48*44100)</f>
        <v>0</v>
      </c>
      <c r="Y48">
        <f>2*29.3*M48*0.92*(AY48-R48)</f>
        <v>0</v>
      </c>
      <c r="Z48">
        <f>2*0.95*5.67E-8*(((AY48+$B$6)+273)^4-(R48+273)^4)</f>
        <v>0</v>
      </c>
      <c r="AA48">
        <f>P48+Z48+X48+Y48</f>
        <v>0</v>
      </c>
      <c r="AB48">
        <v>-0.0299435476510325</v>
      </c>
      <c r="AC48">
        <v>0.0336142554371315</v>
      </c>
      <c r="AD48">
        <v>2.67373676442034</v>
      </c>
      <c r="AE48">
        <v>0</v>
      </c>
      <c r="AF48">
        <v>0</v>
      </c>
      <c r="AG48">
        <f>IF(AE48*$B$37&gt;=AI48,1.0,(AI48/(AI48-AE48*$B$37)))</f>
        <v>0</v>
      </c>
      <c r="AH48">
        <f>(AG48-1)*100</f>
        <v>0</v>
      </c>
      <c r="AI48">
        <f>MAX(0,($B$31+$B$32*BB48)/(1+$B$33*BB48)*AW48/(AY48+273)*$B$34)</f>
        <v>0</v>
      </c>
      <c r="AJ48">
        <f>$B$26*BC48+$B$27*BD48+$B$30*BQ48</f>
        <v>0</v>
      </c>
      <c r="AK48">
        <f>AJ48*AL48</f>
        <v>0</v>
      </c>
      <c r="AL48">
        <f>($B$26*$B$12+$B$27*$B$12+$B$30*((CD48+BV48)/MAX(CD48+BV48+CE48, 0.1)*$B$17+CE48/MAX(CD48+BV48+CE48, 0.1)*$B$18))/($B$26+$B$27+$B$30)</f>
        <v>0</v>
      </c>
      <c r="AM48">
        <f>($B$26*$B$19+$B$27*$B$19+$B$30*((CD48+BV48)/MAX(CD48+BV48+CE48, 0.1)*$B$24+CE48/MAX(CD48+BV48+CE48, 0.1)*$B$25))/($B$26+$B$27+$B$30)</f>
        <v>0</v>
      </c>
      <c r="AN48">
        <v>6</v>
      </c>
      <c r="AO48">
        <v>0.5</v>
      </c>
      <c r="AP48" t="s">
        <v>297</v>
      </c>
      <c r="AQ48">
        <v>1499639215.6</v>
      </c>
      <c r="AR48">
        <v>399.987</v>
      </c>
      <c r="AS48">
        <v>409.689</v>
      </c>
      <c r="AT48">
        <v>30.7936</v>
      </c>
      <c r="AU48">
        <v>26.3924</v>
      </c>
      <c r="AV48">
        <v>600.041</v>
      </c>
      <c r="AW48">
        <v>72.3864</v>
      </c>
      <c r="AX48">
        <v>0.0524393</v>
      </c>
      <c r="AY48">
        <v>32.6928</v>
      </c>
      <c r="AZ48">
        <v>29.1493</v>
      </c>
      <c r="BA48">
        <v>999.9</v>
      </c>
      <c r="BB48">
        <v>9970.62</v>
      </c>
      <c r="BC48">
        <v>0</v>
      </c>
      <c r="BD48">
        <v>3.76849</v>
      </c>
      <c r="BE48">
        <v>-9.70242</v>
      </c>
      <c r="BF48">
        <v>412.695</v>
      </c>
      <c r="BG48">
        <v>420.795</v>
      </c>
      <c r="BH48">
        <v>4.40122</v>
      </c>
      <c r="BI48">
        <v>405.451</v>
      </c>
      <c r="BJ48">
        <v>409.689</v>
      </c>
      <c r="BK48">
        <v>31.4526</v>
      </c>
      <c r="BL48">
        <v>26.3924</v>
      </c>
      <c r="BM48">
        <v>2.22904</v>
      </c>
      <c r="BN48">
        <v>1.91045</v>
      </c>
      <c r="BO48">
        <v>19.1725</v>
      </c>
      <c r="BP48">
        <v>16.721</v>
      </c>
      <c r="BQ48">
        <v>200.091</v>
      </c>
      <c r="BR48">
        <v>0.900018</v>
      </c>
      <c r="BS48">
        <v>0.0999822</v>
      </c>
      <c r="BT48">
        <v>0</v>
      </c>
      <c r="BU48">
        <v>2.42</v>
      </c>
      <c r="BV48">
        <v>0</v>
      </c>
      <c r="BW48">
        <v>2245.71</v>
      </c>
      <c r="BX48">
        <v>1626.69</v>
      </c>
      <c r="BY48">
        <v>36.312</v>
      </c>
      <c r="BZ48">
        <v>39.75</v>
      </c>
      <c r="CA48">
        <v>38.5</v>
      </c>
      <c r="CB48">
        <v>38.875</v>
      </c>
      <c r="CC48">
        <v>37.5</v>
      </c>
      <c r="CD48">
        <v>180.09</v>
      </c>
      <c r="CE48">
        <v>20.01</v>
      </c>
      <c r="CF48">
        <v>0</v>
      </c>
      <c r="CG48">
        <v>2.71384615384615</v>
      </c>
      <c r="CH48">
        <v>2.2495725855467</v>
      </c>
      <c r="CI48">
        <v>1.5083759692204</v>
      </c>
      <c r="CJ48">
        <v>2243.28846153846</v>
      </c>
      <c r="CK48">
        <v>15</v>
      </c>
      <c r="CL48">
        <v>3.2014</v>
      </c>
      <c r="CM48">
        <v>2.54267</v>
      </c>
      <c r="CN48">
        <v>0.0667772</v>
      </c>
      <c r="CO48">
        <v>0.0674262</v>
      </c>
      <c r="CP48">
        <v>0.0966519</v>
      </c>
      <c r="CQ48">
        <v>0.0855516</v>
      </c>
      <c r="CR48">
        <v>31293.2</v>
      </c>
      <c r="CS48">
        <v>32713.8</v>
      </c>
      <c r="CT48">
        <v>29855.6</v>
      </c>
      <c r="CU48">
        <v>31281.6</v>
      </c>
      <c r="CV48">
        <v>37534.1</v>
      </c>
      <c r="CW48">
        <v>40807.5</v>
      </c>
      <c r="CX48">
        <v>40571.4</v>
      </c>
      <c r="CY48">
        <v>43576</v>
      </c>
      <c r="CZ48">
        <v>2.0812</v>
      </c>
      <c r="DA48">
        <v>1.98057</v>
      </c>
      <c r="DB48">
        <v>0</v>
      </c>
      <c r="DC48">
        <v>0</v>
      </c>
      <c r="DD48">
        <v>24.7193</v>
      </c>
      <c r="DE48">
        <v>999.9</v>
      </c>
      <c r="DF48">
        <v>59.84</v>
      </c>
      <c r="DG48">
        <v>26.304</v>
      </c>
      <c r="DH48">
        <v>28.4024</v>
      </c>
      <c r="DI48">
        <v>54.5282</v>
      </c>
      <c r="DJ48">
        <v>22.4639</v>
      </c>
      <c r="DK48">
        <v>2</v>
      </c>
      <c r="DL48">
        <v>-0.240762</v>
      </c>
      <c r="DM48">
        <v>-3.6497</v>
      </c>
      <c r="DN48">
        <v>20.237</v>
      </c>
      <c r="DO48">
        <v>5.23481</v>
      </c>
      <c r="DP48">
        <v>11.9501</v>
      </c>
      <c r="DQ48">
        <v>4.9998</v>
      </c>
      <c r="DR48">
        <v>3.287</v>
      </c>
      <c r="DS48">
        <v>9999</v>
      </c>
      <c r="DT48">
        <v>9999</v>
      </c>
      <c r="DU48">
        <v>9999</v>
      </c>
      <c r="DV48">
        <v>999.9</v>
      </c>
      <c r="DW48">
        <v>1499634744.5</v>
      </c>
      <c r="DX48" t="s">
        <v>298</v>
      </c>
      <c r="DY48">
        <v>3</v>
      </c>
      <c r="DZ48">
        <v>-5.464</v>
      </c>
      <c r="EA48">
        <v>-0.659</v>
      </c>
      <c r="EB48">
        <v>400</v>
      </c>
      <c r="EC48">
        <v>26</v>
      </c>
      <c r="ED48">
        <v>0.09</v>
      </c>
      <c r="EE48">
        <v>0.02</v>
      </c>
      <c r="EF48">
        <v>-9.70241677419354</v>
      </c>
      <c r="EG48">
        <v>0.228541451612865</v>
      </c>
      <c r="EH48">
        <v>0.0273392954090836</v>
      </c>
      <c r="EI48">
        <v>1</v>
      </c>
      <c r="EJ48">
        <v>2.67615384615385</v>
      </c>
      <c r="EK48">
        <v>3.80009433962167</v>
      </c>
      <c r="EL48">
        <v>1.37343848934842</v>
      </c>
      <c r="EM48">
        <v>1</v>
      </c>
      <c r="EN48">
        <v>4.42873709677419</v>
      </c>
      <c r="EO48">
        <v>-0.172937903225769</v>
      </c>
      <c r="EP48">
        <v>0.0148567817019375</v>
      </c>
      <c r="EQ48">
        <v>1</v>
      </c>
      <c r="ER48">
        <v>29.1419580645161</v>
      </c>
      <c r="ES48">
        <v>0.183411290322581</v>
      </c>
      <c r="ET48">
        <v>0.0161603412251095</v>
      </c>
      <c r="EU48">
        <v>1</v>
      </c>
      <c r="EV48">
        <v>4</v>
      </c>
      <c r="EW48">
        <v>4</v>
      </c>
      <c r="EX48" t="s">
        <v>299</v>
      </c>
      <c r="EY48" t="s">
        <v>300</v>
      </c>
      <c r="EZ48" t="s">
        <v>19</v>
      </c>
      <c r="FA48" t="s">
        <v>19</v>
      </c>
      <c r="FB48" t="s">
        <v>19</v>
      </c>
      <c r="FC48" t="s">
        <v>301</v>
      </c>
      <c r="FD48" t="s">
        <v>302</v>
      </c>
      <c r="FE48" t="s">
        <v>303</v>
      </c>
      <c r="FF48" t="s">
        <v>303</v>
      </c>
      <c r="FG48" t="s">
        <v>303</v>
      </c>
      <c r="FH48" t="s">
        <v>303</v>
      </c>
      <c r="FI48">
        <v>0</v>
      </c>
      <c r="FJ48">
        <v>1.86752</v>
      </c>
      <c r="FK48">
        <v>1.86279</v>
      </c>
      <c r="FL48">
        <v>1.87198</v>
      </c>
      <c r="FM48">
        <v>1.86389</v>
      </c>
      <c r="FN48">
        <v>1.8631</v>
      </c>
      <c r="FO48">
        <v>1.86785</v>
      </c>
      <c r="FP48">
        <v>1.86881</v>
      </c>
      <c r="FQ48">
        <v>1.86401</v>
      </c>
      <c r="FR48">
        <v>100</v>
      </c>
      <c r="FS48">
        <v>100</v>
      </c>
      <c r="FT48">
        <v>-5.464</v>
      </c>
      <c r="FU48">
        <v>-0.659</v>
      </c>
      <c r="FV48">
        <v>2</v>
      </c>
      <c r="FW48">
        <v>653.465</v>
      </c>
      <c r="FX48">
        <v>638.818</v>
      </c>
      <c r="FY48">
        <v>36.8841</v>
      </c>
      <c r="FZ48">
        <v>24.397</v>
      </c>
      <c r="GA48">
        <v>29.9993</v>
      </c>
      <c r="GB48">
        <v>24.133</v>
      </c>
      <c r="GC48">
        <v>24.0216</v>
      </c>
      <c r="GD48">
        <v>27.7585</v>
      </c>
      <c r="GE48">
        <v>0</v>
      </c>
      <c r="GF48">
        <v>100</v>
      </c>
      <c r="GG48">
        <v>37.1644</v>
      </c>
      <c r="GH48">
        <v>409.787</v>
      </c>
      <c r="GI48">
        <v>30.4213</v>
      </c>
      <c r="GJ48">
        <v>102.018</v>
      </c>
      <c r="GK48">
        <v>100.46</v>
      </c>
    </row>
    <row r="49" spans="1:193">
      <c r="A49">
        <v>9</v>
      </c>
      <c r="B49">
        <v>1499639276.1</v>
      </c>
      <c r="C49">
        <v>589.5</v>
      </c>
      <c r="D49" t="s">
        <v>311</v>
      </c>
      <c r="E49">
        <v>1499639275.6</v>
      </c>
      <c r="F49">
        <f>AV49*AG49*(AT49-AU49)/(100*AN49*(1000-AG49*AT49))</f>
        <v>0</v>
      </c>
      <c r="G49">
        <f>AV49*AG49*(AS49-AR49*(1000-AG49*AU49)/(1000-AG49*AT49))/(100*AN49)</f>
        <v>0</v>
      </c>
      <c r="H49">
        <f>AR49 - IF(AG49&gt;1, G49*AN49*100.0/(AI49*BB49), 0)</f>
        <v>0</v>
      </c>
      <c r="I49">
        <f>((O49-F49/2)*H49-G49)/(O49+F49/2)</f>
        <v>0</v>
      </c>
      <c r="J49">
        <f>I49*(AW49+AX49)/1000.0</f>
        <v>0</v>
      </c>
      <c r="K49">
        <f>(AR49 - IF(AG49&gt;1, G49*AN49*100.0/(AI49*BB49), 0))*(AW49+AX49)/1000.0</f>
        <v>0</v>
      </c>
      <c r="L49">
        <f>2.0/((1/N49-1/M49)+SQRT((1/N49-1/M49)*(1/N49-1/M49) + 4*AO49/((AO49+1)*(AO49+1))*(2*1/N49*1/M49-1/M49*1/M49)))</f>
        <v>0</v>
      </c>
      <c r="M49">
        <f>AD49+AC49*AN49+AB49*AN49*AN49</f>
        <v>0</v>
      </c>
      <c r="N49">
        <f>F49*(1000-(1000*0.61365*exp(17.502*R49/(240.97+R49))/(AW49+AX49)+AT49)/2)/(1000*0.61365*exp(17.502*R49/(240.97+R49))/(AW49+AX49)-AT49)</f>
        <v>0</v>
      </c>
      <c r="O49">
        <f>1/((AO49+1)/(L49/1.6)+1/(M49/1.37)) + AO49/((AO49+1)/(L49/1.6) + AO49/(M49/1.37))</f>
        <v>0</v>
      </c>
      <c r="P49">
        <f>(AK49*AM49)</f>
        <v>0</v>
      </c>
      <c r="Q49">
        <f>(AY49+(P49+2*0.95*5.67E-8*(((AY49+$B$6)+273)^4-(AY49+273)^4)-44100*F49)/(1.84*29.3*M49+8*0.95*5.67E-8*(AY49+273)^3))</f>
        <v>0</v>
      </c>
      <c r="R49">
        <f>($B$7*AZ49+$B$8*BA49+$B$9*Q49)</f>
        <v>0</v>
      </c>
      <c r="S49">
        <f>0.61365*exp(17.502*R49/(240.97+R49))</f>
        <v>0</v>
      </c>
      <c r="T49">
        <f>(U49/V49*100)</f>
        <v>0</v>
      </c>
      <c r="U49">
        <f>AT49*(AW49+AX49)/1000</f>
        <v>0</v>
      </c>
      <c r="V49">
        <f>0.61365*exp(17.502*AY49/(240.97+AY49))</f>
        <v>0</v>
      </c>
      <c r="W49">
        <f>(S49-AT49*(AW49+AX49)/1000)</f>
        <v>0</v>
      </c>
      <c r="X49">
        <f>(-F49*44100)</f>
        <v>0</v>
      </c>
      <c r="Y49">
        <f>2*29.3*M49*0.92*(AY49-R49)</f>
        <v>0</v>
      </c>
      <c r="Z49">
        <f>2*0.95*5.67E-8*(((AY49+$B$6)+273)^4-(R49+273)^4)</f>
        <v>0</v>
      </c>
      <c r="AA49">
        <f>P49+Z49+X49+Y49</f>
        <v>0</v>
      </c>
      <c r="AB49">
        <v>-0.0299153393221321</v>
      </c>
      <c r="AC49">
        <v>0.0335825891167556</v>
      </c>
      <c r="AD49">
        <v>2.67168743363613</v>
      </c>
      <c r="AE49">
        <v>0</v>
      </c>
      <c r="AF49">
        <v>0</v>
      </c>
      <c r="AG49">
        <f>IF(AE49*$B$37&gt;=AI49,1.0,(AI49/(AI49-AE49*$B$37)))</f>
        <v>0</v>
      </c>
      <c r="AH49">
        <f>(AG49-1)*100</f>
        <v>0</v>
      </c>
      <c r="AI49">
        <f>MAX(0,($B$31+$B$32*BB49)/(1+$B$33*BB49)*AW49/(AY49+273)*$B$34)</f>
        <v>0</v>
      </c>
      <c r="AJ49">
        <f>$B$26*BC49+$B$27*BD49+$B$30*BQ49</f>
        <v>0</v>
      </c>
      <c r="AK49">
        <f>AJ49*AL49</f>
        <v>0</v>
      </c>
      <c r="AL49">
        <f>($B$26*$B$12+$B$27*$B$12+$B$30*((CD49+BV49)/MAX(CD49+BV49+CE49, 0.1)*$B$17+CE49/MAX(CD49+BV49+CE49, 0.1)*$B$18))/($B$26+$B$27+$B$30)</f>
        <v>0</v>
      </c>
      <c r="AM49">
        <f>($B$26*$B$19+$B$27*$B$19+$B$30*((CD49+BV49)/MAX(CD49+BV49+CE49, 0.1)*$B$24+CE49/MAX(CD49+BV49+CE49, 0.1)*$B$25))/($B$26+$B$27+$B$30)</f>
        <v>0</v>
      </c>
      <c r="AN49">
        <v>6</v>
      </c>
      <c r="AO49">
        <v>0.5</v>
      </c>
      <c r="AP49" t="s">
        <v>297</v>
      </c>
      <c r="AQ49">
        <v>1499639276.1</v>
      </c>
      <c r="AR49">
        <v>400.082</v>
      </c>
      <c r="AS49">
        <v>405.315</v>
      </c>
      <c r="AT49">
        <v>30.5501</v>
      </c>
      <c r="AU49">
        <v>26.2953</v>
      </c>
      <c r="AV49">
        <v>599.997</v>
      </c>
      <c r="AW49">
        <v>72.3872</v>
      </c>
      <c r="AX49">
        <v>0.0522354</v>
      </c>
      <c r="AY49">
        <v>32.7156</v>
      </c>
      <c r="AZ49">
        <v>29.1693</v>
      </c>
      <c r="BA49">
        <v>999.9</v>
      </c>
      <c r="BB49">
        <v>10006.9</v>
      </c>
      <c r="BC49">
        <v>0</v>
      </c>
      <c r="BD49">
        <v>3.7185</v>
      </c>
      <c r="BE49">
        <v>-5.233</v>
      </c>
      <c r="BF49">
        <v>412.689</v>
      </c>
      <c r="BG49">
        <v>416.26</v>
      </c>
      <c r="BH49">
        <v>4.25477</v>
      </c>
      <c r="BI49">
        <v>405.546</v>
      </c>
      <c r="BJ49">
        <v>405.315</v>
      </c>
      <c r="BK49">
        <v>31.2091</v>
      </c>
      <c r="BL49">
        <v>26.2953</v>
      </c>
      <c r="BM49">
        <v>2.21143</v>
      </c>
      <c r="BN49">
        <v>1.90344</v>
      </c>
      <c r="BO49">
        <v>19.0454</v>
      </c>
      <c r="BP49">
        <v>16.6632</v>
      </c>
      <c r="BQ49">
        <v>100.213</v>
      </c>
      <c r="BR49">
        <v>0.90006</v>
      </c>
      <c r="BS49">
        <v>0.0999395</v>
      </c>
      <c r="BT49">
        <v>0</v>
      </c>
      <c r="BU49">
        <v>0.845</v>
      </c>
      <c r="BV49">
        <v>0</v>
      </c>
      <c r="BW49">
        <v>1078.97</v>
      </c>
      <c r="BX49">
        <v>814.72</v>
      </c>
      <c r="BY49">
        <v>35.937</v>
      </c>
      <c r="BZ49">
        <v>39.437</v>
      </c>
      <c r="CA49">
        <v>38.125</v>
      </c>
      <c r="CB49">
        <v>38.562</v>
      </c>
      <c r="CC49">
        <v>37.187</v>
      </c>
      <c r="CD49">
        <v>90.2</v>
      </c>
      <c r="CE49">
        <v>10.02</v>
      </c>
      <c r="CF49">
        <v>0</v>
      </c>
      <c r="CG49">
        <v>2.695</v>
      </c>
      <c r="CH49">
        <v>-5.17641030865754</v>
      </c>
      <c r="CI49">
        <v>-2.7641024839284</v>
      </c>
      <c r="CJ49">
        <v>1074.83807692308</v>
      </c>
      <c r="CK49">
        <v>15</v>
      </c>
      <c r="CL49">
        <v>3.20131</v>
      </c>
      <c r="CM49">
        <v>2.54247</v>
      </c>
      <c r="CN49">
        <v>0.0667917</v>
      </c>
      <c r="CO49">
        <v>0.0668834</v>
      </c>
      <c r="CP49">
        <v>0.0961455</v>
      </c>
      <c r="CQ49">
        <v>0.0853374</v>
      </c>
      <c r="CR49">
        <v>31293.3</v>
      </c>
      <c r="CS49">
        <v>32735.5</v>
      </c>
      <c r="CT49">
        <v>29856.1</v>
      </c>
      <c r="CU49">
        <v>31284.1</v>
      </c>
      <c r="CV49">
        <v>37556.5</v>
      </c>
      <c r="CW49">
        <v>40820.5</v>
      </c>
      <c r="CX49">
        <v>40572.9</v>
      </c>
      <c r="CY49">
        <v>43579.7</v>
      </c>
      <c r="CZ49">
        <v>2.0814</v>
      </c>
      <c r="DA49">
        <v>1.98088</v>
      </c>
      <c r="DB49">
        <v>0</v>
      </c>
      <c r="DC49">
        <v>0</v>
      </c>
      <c r="DD49">
        <v>24.9861</v>
      </c>
      <c r="DE49">
        <v>999.9</v>
      </c>
      <c r="DF49">
        <v>59.889</v>
      </c>
      <c r="DG49">
        <v>26.264</v>
      </c>
      <c r="DH49">
        <v>28.3537</v>
      </c>
      <c r="DI49">
        <v>54.1282</v>
      </c>
      <c r="DJ49">
        <v>22.484</v>
      </c>
      <c r="DK49">
        <v>2</v>
      </c>
      <c r="DL49">
        <v>-0.240389</v>
      </c>
      <c r="DM49">
        <v>-4.20563</v>
      </c>
      <c r="DN49">
        <v>20.2251</v>
      </c>
      <c r="DO49">
        <v>5.23451</v>
      </c>
      <c r="DP49">
        <v>11.9501</v>
      </c>
      <c r="DQ49">
        <v>5</v>
      </c>
      <c r="DR49">
        <v>3.287</v>
      </c>
      <c r="DS49">
        <v>9999</v>
      </c>
      <c r="DT49">
        <v>9999</v>
      </c>
      <c r="DU49">
        <v>9999</v>
      </c>
      <c r="DV49">
        <v>999.9</v>
      </c>
      <c r="DW49">
        <v>1499634744.5</v>
      </c>
      <c r="DX49" t="s">
        <v>298</v>
      </c>
      <c r="DY49">
        <v>3</v>
      </c>
      <c r="DZ49">
        <v>-5.464</v>
      </c>
      <c r="EA49">
        <v>-0.659</v>
      </c>
      <c r="EB49">
        <v>400</v>
      </c>
      <c r="EC49">
        <v>26</v>
      </c>
      <c r="ED49">
        <v>0.09</v>
      </c>
      <c r="EE49">
        <v>0.02</v>
      </c>
      <c r="EF49">
        <v>-5.16021903225806</v>
      </c>
      <c r="EG49">
        <v>-0.141545322580628</v>
      </c>
      <c r="EH49">
        <v>0.0281320055768009</v>
      </c>
      <c r="EI49">
        <v>1</v>
      </c>
      <c r="EJ49">
        <v>2.695</v>
      </c>
      <c r="EK49">
        <v>-4.95507522935873</v>
      </c>
      <c r="EL49">
        <v>1.12552210107132</v>
      </c>
      <c r="EM49">
        <v>1</v>
      </c>
      <c r="EN49">
        <v>4.29074612903226</v>
      </c>
      <c r="EO49">
        <v>-0.240368225806441</v>
      </c>
      <c r="EP49">
        <v>0.0185060089068597</v>
      </c>
      <c r="EQ49">
        <v>1</v>
      </c>
      <c r="ER49">
        <v>29.1689258064516</v>
      </c>
      <c r="ES49">
        <v>0.027498387096755</v>
      </c>
      <c r="ET49">
        <v>0.00353781121890408</v>
      </c>
      <c r="EU49">
        <v>1</v>
      </c>
      <c r="EV49">
        <v>4</v>
      </c>
      <c r="EW49">
        <v>4</v>
      </c>
      <c r="EX49" t="s">
        <v>299</v>
      </c>
      <c r="EY49" t="s">
        <v>300</v>
      </c>
      <c r="EZ49" t="s">
        <v>19</v>
      </c>
      <c r="FA49" t="s">
        <v>19</v>
      </c>
      <c r="FB49" t="s">
        <v>19</v>
      </c>
      <c r="FC49" t="s">
        <v>301</v>
      </c>
      <c r="FD49" t="s">
        <v>302</v>
      </c>
      <c r="FE49" t="s">
        <v>303</v>
      </c>
      <c r="FF49" t="s">
        <v>303</v>
      </c>
      <c r="FG49" t="s">
        <v>303</v>
      </c>
      <c r="FH49" t="s">
        <v>303</v>
      </c>
      <c r="FI49">
        <v>0</v>
      </c>
      <c r="FJ49">
        <v>1.86753</v>
      </c>
      <c r="FK49">
        <v>1.86279</v>
      </c>
      <c r="FL49">
        <v>1.87199</v>
      </c>
      <c r="FM49">
        <v>1.86392</v>
      </c>
      <c r="FN49">
        <v>1.86307</v>
      </c>
      <c r="FO49">
        <v>1.86784</v>
      </c>
      <c r="FP49">
        <v>1.86878</v>
      </c>
      <c r="FQ49">
        <v>1.86401</v>
      </c>
      <c r="FR49">
        <v>100</v>
      </c>
      <c r="FS49">
        <v>100</v>
      </c>
      <c r="FT49">
        <v>-5.464</v>
      </c>
      <c r="FU49">
        <v>-0.659</v>
      </c>
      <c r="FV49">
        <v>2</v>
      </c>
      <c r="FW49">
        <v>653.381</v>
      </c>
      <c r="FX49">
        <v>638.83</v>
      </c>
      <c r="FY49">
        <v>36.8615</v>
      </c>
      <c r="FZ49">
        <v>24.387</v>
      </c>
      <c r="GA49">
        <v>29.9998</v>
      </c>
      <c r="GB49">
        <v>24.1125</v>
      </c>
      <c r="GC49">
        <v>24.0005</v>
      </c>
      <c r="GD49">
        <v>27.5265</v>
      </c>
      <c r="GE49">
        <v>0</v>
      </c>
      <c r="GF49">
        <v>100</v>
      </c>
      <c r="GG49">
        <v>36.7758</v>
      </c>
      <c r="GH49">
        <v>405.372</v>
      </c>
      <c r="GI49">
        <v>30.4213</v>
      </c>
      <c r="GJ49">
        <v>102.021</v>
      </c>
      <c r="GK49">
        <v>100.469</v>
      </c>
    </row>
    <row r="50" spans="1:193">
      <c r="A50">
        <v>10</v>
      </c>
      <c r="B50">
        <v>1499639336.6</v>
      </c>
      <c r="C50">
        <v>650</v>
      </c>
      <c r="D50" t="s">
        <v>312</v>
      </c>
      <c r="E50">
        <v>1499639336.1</v>
      </c>
      <c r="F50">
        <f>AV50*AG50*(AT50-AU50)/(100*AN50*(1000-AG50*AT50))</f>
        <v>0</v>
      </c>
      <c r="G50">
        <f>AV50*AG50*(AS50-AR50*(1000-AG50*AU50)/(1000-AG50*AT50))/(100*AN50)</f>
        <v>0</v>
      </c>
      <c r="H50">
        <f>AR50 - IF(AG50&gt;1, G50*AN50*100.0/(AI50*BB50), 0)</f>
        <v>0</v>
      </c>
      <c r="I50">
        <f>((O50-F50/2)*H50-G50)/(O50+F50/2)</f>
        <v>0</v>
      </c>
      <c r="J50">
        <f>I50*(AW50+AX50)/1000.0</f>
        <v>0</v>
      </c>
      <c r="K50">
        <f>(AR50 - IF(AG50&gt;1, G50*AN50*100.0/(AI50*BB50), 0))*(AW50+AX50)/1000.0</f>
        <v>0</v>
      </c>
      <c r="L50">
        <f>2.0/((1/N50-1/M50)+SQRT((1/N50-1/M50)*(1/N50-1/M50) + 4*AO50/((AO50+1)*(AO50+1))*(2*1/N50*1/M50-1/M50*1/M50)))</f>
        <v>0</v>
      </c>
      <c r="M50">
        <f>AD50+AC50*AN50+AB50*AN50*AN50</f>
        <v>0</v>
      </c>
      <c r="N50">
        <f>F50*(1000-(1000*0.61365*exp(17.502*R50/(240.97+R50))/(AW50+AX50)+AT50)/2)/(1000*0.61365*exp(17.502*R50/(240.97+R50))/(AW50+AX50)-AT50)</f>
        <v>0</v>
      </c>
      <c r="O50">
        <f>1/((AO50+1)/(L50/1.6)+1/(M50/1.37)) + AO50/((AO50+1)/(L50/1.6) + AO50/(M50/1.37))</f>
        <v>0</v>
      </c>
      <c r="P50">
        <f>(AK50*AM50)</f>
        <v>0</v>
      </c>
      <c r="Q50">
        <f>(AY50+(P50+2*0.95*5.67E-8*(((AY50+$B$6)+273)^4-(AY50+273)^4)-44100*F50)/(1.84*29.3*M50+8*0.95*5.67E-8*(AY50+273)^3))</f>
        <v>0</v>
      </c>
      <c r="R50">
        <f>($B$7*AZ50+$B$8*BA50+$B$9*Q50)</f>
        <v>0</v>
      </c>
      <c r="S50">
        <f>0.61365*exp(17.502*R50/(240.97+R50))</f>
        <v>0</v>
      </c>
      <c r="T50">
        <f>(U50/V50*100)</f>
        <v>0</v>
      </c>
      <c r="U50">
        <f>AT50*(AW50+AX50)/1000</f>
        <v>0</v>
      </c>
      <c r="V50">
        <f>0.61365*exp(17.502*AY50/(240.97+AY50))</f>
        <v>0</v>
      </c>
      <c r="W50">
        <f>(S50-AT50*(AW50+AX50)/1000)</f>
        <v>0</v>
      </c>
      <c r="X50">
        <f>(-F50*44100)</f>
        <v>0</v>
      </c>
      <c r="Y50">
        <f>2*29.3*M50*0.92*(AY50-R50)</f>
        <v>0</v>
      </c>
      <c r="Z50">
        <f>2*0.95*5.67E-8*(((AY50+$B$6)+273)^4-(R50+273)^4)</f>
        <v>0</v>
      </c>
      <c r="AA50">
        <f>P50+Z50+X50+Y50</f>
        <v>0</v>
      </c>
      <c r="AB50">
        <v>-0.030056382520822</v>
      </c>
      <c r="AC50">
        <v>0.0337409224633477</v>
      </c>
      <c r="AD50">
        <v>2.68192978832628</v>
      </c>
      <c r="AE50">
        <v>0</v>
      </c>
      <c r="AF50">
        <v>0</v>
      </c>
      <c r="AG50">
        <f>IF(AE50*$B$37&gt;=AI50,1.0,(AI50/(AI50-AE50*$B$37)))</f>
        <v>0</v>
      </c>
      <c r="AH50">
        <f>(AG50-1)*100</f>
        <v>0</v>
      </c>
      <c r="AI50">
        <f>MAX(0,($B$31+$B$32*BB50)/(1+$B$33*BB50)*AW50/(AY50+273)*$B$34)</f>
        <v>0</v>
      </c>
      <c r="AJ50">
        <f>$B$26*BC50+$B$27*BD50+$B$30*BQ50</f>
        <v>0</v>
      </c>
      <c r="AK50">
        <f>AJ50*AL50</f>
        <v>0</v>
      </c>
      <c r="AL50">
        <f>($B$26*$B$12+$B$27*$B$12+$B$30*((CD50+BV50)/MAX(CD50+BV50+CE50, 0.1)*$B$17+CE50/MAX(CD50+BV50+CE50, 0.1)*$B$18))/($B$26+$B$27+$B$30)</f>
        <v>0</v>
      </c>
      <c r="AM50">
        <f>($B$26*$B$19+$B$27*$B$19+$B$30*((CD50+BV50)/MAX(CD50+BV50+CE50, 0.1)*$B$24+CE50/MAX(CD50+BV50+CE50, 0.1)*$B$25))/($B$26+$B$27+$B$30)</f>
        <v>0</v>
      </c>
      <c r="AN50">
        <v>6</v>
      </c>
      <c r="AO50">
        <v>0.5</v>
      </c>
      <c r="AP50" t="s">
        <v>297</v>
      </c>
      <c r="AQ50">
        <v>1499639336.6</v>
      </c>
      <c r="AR50">
        <v>400.096</v>
      </c>
      <c r="AS50">
        <v>402.647</v>
      </c>
      <c r="AT50">
        <v>30.3707</v>
      </c>
      <c r="AU50">
        <v>26.3375</v>
      </c>
      <c r="AV50">
        <v>600.025</v>
      </c>
      <c r="AW50">
        <v>72.3876</v>
      </c>
      <c r="AX50">
        <v>0.0518213</v>
      </c>
      <c r="AY50">
        <v>32.5647</v>
      </c>
      <c r="AZ50">
        <v>29.0491</v>
      </c>
      <c r="BA50">
        <v>999.9</v>
      </c>
      <c r="BB50">
        <v>10026.2</v>
      </c>
      <c r="BC50">
        <v>0</v>
      </c>
      <c r="BD50">
        <v>3.86443</v>
      </c>
      <c r="BE50">
        <v>-2.55112</v>
      </c>
      <c r="BF50">
        <v>412.628</v>
      </c>
      <c r="BG50">
        <v>413.539</v>
      </c>
      <c r="BH50">
        <v>4.03321</v>
      </c>
      <c r="BI50">
        <v>405.56</v>
      </c>
      <c r="BJ50">
        <v>402.647</v>
      </c>
      <c r="BK50">
        <v>31.0297</v>
      </c>
      <c r="BL50">
        <v>26.3375</v>
      </c>
      <c r="BM50">
        <v>2.19846</v>
      </c>
      <c r="BN50">
        <v>1.90651</v>
      </c>
      <c r="BO50">
        <v>18.9511</v>
      </c>
      <c r="BP50">
        <v>16.6885</v>
      </c>
      <c r="BQ50">
        <v>49.9225</v>
      </c>
      <c r="BR50">
        <v>0.899618</v>
      </c>
      <c r="BS50">
        <v>0.100382</v>
      </c>
      <c r="BT50">
        <v>0</v>
      </c>
      <c r="BU50">
        <v>3.715</v>
      </c>
      <c r="BV50">
        <v>0</v>
      </c>
      <c r="BW50">
        <v>542.19</v>
      </c>
      <c r="BX50">
        <v>405.805</v>
      </c>
      <c r="BY50">
        <v>35.5</v>
      </c>
      <c r="BZ50">
        <v>39.25</v>
      </c>
      <c r="CA50">
        <v>37.875</v>
      </c>
      <c r="CB50">
        <v>38.312</v>
      </c>
      <c r="CC50">
        <v>36.875</v>
      </c>
      <c r="CD50">
        <v>44.91</v>
      </c>
      <c r="CE50">
        <v>5.01</v>
      </c>
      <c r="CF50">
        <v>0</v>
      </c>
      <c r="CG50">
        <v>2.63365384615385</v>
      </c>
      <c r="CH50">
        <v>1.32940168644377</v>
      </c>
      <c r="CI50">
        <v>-5.66307693909936</v>
      </c>
      <c r="CJ50">
        <v>542.900961538462</v>
      </c>
      <c r="CK50">
        <v>15</v>
      </c>
      <c r="CL50">
        <v>3.2014</v>
      </c>
      <c r="CM50">
        <v>2.54205</v>
      </c>
      <c r="CN50">
        <v>0.0667964</v>
      </c>
      <c r="CO50">
        <v>0.066553</v>
      </c>
      <c r="CP50">
        <v>0.0957723</v>
      </c>
      <c r="CQ50">
        <v>0.0854373</v>
      </c>
      <c r="CR50">
        <v>31294.7</v>
      </c>
      <c r="CS50">
        <v>32749.1</v>
      </c>
      <c r="CT50">
        <v>29857.5</v>
      </c>
      <c r="CU50">
        <v>31285.9</v>
      </c>
      <c r="CV50">
        <v>37573.9</v>
      </c>
      <c r="CW50">
        <v>40818.4</v>
      </c>
      <c r="CX50">
        <v>40574.9</v>
      </c>
      <c r="CY50">
        <v>43582.3</v>
      </c>
      <c r="CZ50">
        <v>2.08153</v>
      </c>
      <c r="DA50">
        <v>1.98162</v>
      </c>
      <c r="DB50">
        <v>0</v>
      </c>
      <c r="DC50">
        <v>0</v>
      </c>
      <c r="DD50">
        <v>25.0488</v>
      </c>
      <c r="DE50">
        <v>999.9</v>
      </c>
      <c r="DF50">
        <v>59.889</v>
      </c>
      <c r="DG50">
        <v>26.214</v>
      </c>
      <c r="DH50">
        <v>28.2717</v>
      </c>
      <c r="DI50">
        <v>54.3982</v>
      </c>
      <c r="DJ50">
        <v>22.4199</v>
      </c>
      <c r="DK50">
        <v>2</v>
      </c>
      <c r="DL50">
        <v>-0.240922</v>
      </c>
      <c r="DM50">
        <v>-4.69023</v>
      </c>
      <c r="DN50">
        <v>20.2134</v>
      </c>
      <c r="DO50">
        <v>5.23466</v>
      </c>
      <c r="DP50">
        <v>11.9501</v>
      </c>
      <c r="DQ50">
        <v>4.9998</v>
      </c>
      <c r="DR50">
        <v>3.287</v>
      </c>
      <c r="DS50">
        <v>9999</v>
      </c>
      <c r="DT50">
        <v>9999</v>
      </c>
      <c r="DU50">
        <v>9999</v>
      </c>
      <c r="DV50">
        <v>999.9</v>
      </c>
      <c r="DW50">
        <v>1499634744.5</v>
      </c>
      <c r="DX50" t="s">
        <v>298</v>
      </c>
      <c r="DY50">
        <v>3</v>
      </c>
      <c r="DZ50">
        <v>-5.464</v>
      </c>
      <c r="EA50">
        <v>-0.659</v>
      </c>
      <c r="EB50">
        <v>400</v>
      </c>
      <c r="EC50">
        <v>26</v>
      </c>
      <c r="ED50">
        <v>0.09</v>
      </c>
      <c r="EE50">
        <v>0.02</v>
      </c>
      <c r="EF50">
        <v>-2.56920258064516</v>
      </c>
      <c r="EG50">
        <v>-0.071055967741945</v>
      </c>
      <c r="EH50">
        <v>0.058010767352485</v>
      </c>
      <c r="EI50">
        <v>1</v>
      </c>
      <c r="EJ50">
        <v>2.6575</v>
      </c>
      <c r="EK50">
        <v>-1.26402935779744</v>
      </c>
      <c r="EL50">
        <v>1.13134811516717</v>
      </c>
      <c r="EM50">
        <v>1</v>
      </c>
      <c r="EN50">
        <v>4.06922580645161</v>
      </c>
      <c r="EO50">
        <v>-0.3096280645161</v>
      </c>
      <c r="EP50">
        <v>0.0232001979655337</v>
      </c>
      <c r="EQ50">
        <v>1</v>
      </c>
      <c r="ER50">
        <v>29.0627129032258</v>
      </c>
      <c r="ES50">
        <v>-0.172374193548354</v>
      </c>
      <c r="ET50">
        <v>0.0135075305623888</v>
      </c>
      <c r="EU50">
        <v>1</v>
      </c>
      <c r="EV50">
        <v>4</v>
      </c>
      <c r="EW50">
        <v>4</v>
      </c>
      <c r="EX50" t="s">
        <v>299</v>
      </c>
      <c r="EY50" t="s">
        <v>300</v>
      </c>
      <c r="EZ50" t="s">
        <v>19</v>
      </c>
      <c r="FA50" t="s">
        <v>19</v>
      </c>
      <c r="FB50" t="s">
        <v>19</v>
      </c>
      <c r="FC50" t="s">
        <v>301</v>
      </c>
      <c r="FD50" t="s">
        <v>302</v>
      </c>
      <c r="FE50" t="s">
        <v>303</v>
      </c>
      <c r="FF50" t="s">
        <v>303</v>
      </c>
      <c r="FG50" t="s">
        <v>303</v>
      </c>
      <c r="FH50" t="s">
        <v>303</v>
      </c>
      <c r="FI50">
        <v>0</v>
      </c>
      <c r="FJ50">
        <v>1.86752</v>
      </c>
      <c r="FK50">
        <v>1.8628</v>
      </c>
      <c r="FL50">
        <v>1.87198</v>
      </c>
      <c r="FM50">
        <v>1.86387</v>
      </c>
      <c r="FN50">
        <v>1.86307</v>
      </c>
      <c r="FO50">
        <v>1.86783</v>
      </c>
      <c r="FP50">
        <v>1.86879</v>
      </c>
      <c r="FQ50">
        <v>1.86401</v>
      </c>
      <c r="FR50">
        <v>100</v>
      </c>
      <c r="FS50">
        <v>100</v>
      </c>
      <c r="FT50">
        <v>-5.464</v>
      </c>
      <c r="FU50">
        <v>-0.659</v>
      </c>
      <c r="FV50">
        <v>2</v>
      </c>
      <c r="FW50">
        <v>653.232</v>
      </c>
      <c r="FX50">
        <v>639.246</v>
      </c>
      <c r="FY50">
        <v>36.8959</v>
      </c>
      <c r="FZ50">
        <v>24.3691</v>
      </c>
      <c r="GA50">
        <v>29.9999</v>
      </c>
      <c r="GB50">
        <v>24.0915</v>
      </c>
      <c r="GC50">
        <v>23.9802</v>
      </c>
      <c r="GD50">
        <v>27.3852</v>
      </c>
      <c r="GE50">
        <v>0</v>
      </c>
      <c r="GF50">
        <v>100</v>
      </c>
      <c r="GG50">
        <v>36.8962</v>
      </c>
      <c r="GH50">
        <v>402.632</v>
      </c>
      <c r="GI50">
        <v>30.4213</v>
      </c>
      <c r="GJ50">
        <v>102.026</v>
      </c>
      <c r="GK50">
        <v>100.475</v>
      </c>
    </row>
    <row r="51" spans="1:193">
      <c r="A51">
        <v>11</v>
      </c>
      <c r="B51">
        <v>1499639405.6</v>
      </c>
      <c r="C51">
        <v>719</v>
      </c>
      <c r="D51" t="s">
        <v>313</v>
      </c>
      <c r="E51">
        <v>1499639405.1</v>
      </c>
      <c r="F51">
        <f>AV51*AG51*(AT51-AU51)/(100*AN51*(1000-AG51*AT51))</f>
        <v>0</v>
      </c>
      <c r="G51">
        <f>AV51*AG51*(AS51-AR51*(1000-AG51*AU51)/(1000-AG51*AT51))/(100*AN51)</f>
        <v>0</v>
      </c>
      <c r="H51">
        <f>AR51 - IF(AG51&gt;1, G51*AN51*100.0/(AI51*BB51), 0)</f>
        <v>0</v>
      </c>
      <c r="I51">
        <f>((O51-F51/2)*H51-G51)/(O51+F51/2)</f>
        <v>0</v>
      </c>
      <c r="J51">
        <f>I51*(AW51+AX51)/1000.0</f>
        <v>0</v>
      </c>
      <c r="K51">
        <f>(AR51 - IF(AG51&gt;1, G51*AN51*100.0/(AI51*BB51), 0))*(AW51+AX51)/1000.0</f>
        <v>0</v>
      </c>
      <c r="L51">
        <f>2.0/((1/N51-1/M51)+SQRT((1/N51-1/M51)*(1/N51-1/M51) + 4*AO51/((AO51+1)*(AO51+1))*(2*1/N51*1/M51-1/M51*1/M51)))</f>
        <v>0</v>
      </c>
      <c r="M51">
        <f>AD51+AC51*AN51+AB51*AN51*AN51</f>
        <v>0</v>
      </c>
      <c r="N51">
        <f>F51*(1000-(1000*0.61365*exp(17.502*R51/(240.97+R51))/(AW51+AX51)+AT51)/2)/(1000*0.61365*exp(17.502*R51/(240.97+R51))/(AW51+AX51)-AT51)</f>
        <v>0</v>
      </c>
      <c r="O51">
        <f>1/((AO51+1)/(L51/1.6)+1/(M51/1.37)) + AO51/((AO51+1)/(L51/1.6) + AO51/(M51/1.37))</f>
        <v>0</v>
      </c>
      <c r="P51">
        <f>(AK51*AM51)</f>
        <v>0</v>
      </c>
      <c r="Q51">
        <f>(AY51+(P51+2*0.95*5.67E-8*(((AY51+$B$6)+273)^4-(AY51+273)^4)-44100*F51)/(1.84*29.3*M51+8*0.95*5.67E-8*(AY51+273)^3))</f>
        <v>0</v>
      </c>
      <c r="R51">
        <f>($B$7*AZ51+$B$8*BA51+$B$9*Q51)</f>
        <v>0</v>
      </c>
      <c r="S51">
        <f>0.61365*exp(17.502*R51/(240.97+R51))</f>
        <v>0</v>
      </c>
      <c r="T51">
        <f>(U51/V51*100)</f>
        <v>0</v>
      </c>
      <c r="U51">
        <f>AT51*(AW51+AX51)/1000</f>
        <v>0</v>
      </c>
      <c r="V51">
        <f>0.61365*exp(17.502*AY51/(240.97+AY51))</f>
        <v>0</v>
      </c>
      <c r="W51">
        <f>(S51-AT51*(AW51+AX51)/1000)</f>
        <v>0</v>
      </c>
      <c r="X51">
        <f>(-F51*44100)</f>
        <v>0</v>
      </c>
      <c r="Y51">
        <f>2*29.3*M51*0.92*(AY51-R51)</f>
        <v>0</v>
      </c>
      <c r="Z51">
        <f>2*0.95*5.67E-8*(((AY51+$B$6)+273)^4-(R51+273)^4)</f>
        <v>0</v>
      </c>
      <c r="AA51">
        <f>P51+Z51+X51+Y51</f>
        <v>0</v>
      </c>
      <c r="AB51">
        <v>-0.0301914175835419</v>
      </c>
      <c r="AC51">
        <v>0.0338925111509721</v>
      </c>
      <c r="AD51">
        <v>2.6917255052728</v>
      </c>
      <c r="AE51">
        <v>0</v>
      </c>
      <c r="AF51">
        <v>0</v>
      </c>
      <c r="AG51">
        <f>IF(AE51*$B$37&gt;=AI51,1.0,(AI51/(AI51-AE51*$B$37)))</f>
        <v>0</v>
      </c>
      <c r="AH51">
        <f>(AG51-1)*100</f>
        <v>0</v>
      </c>
      <c r="AI51">
        <f>MAX(0,($B$31+$B$32*BB51)/(1+$B$33*BB51)*AW51/(AY51+273)*$B$34)</f>
        <v>0</v>
      </c>
      <c r="AJ51">
        <f>$B$26*BC51+$B$27*BD51+$B$30*BQ51</f>
        <v>0</v>
      </c>
      <c r="AK51">
        <f>AJ51*AL51</f>
        <v>0</v>
      </c>
      <c r="AL51">
        <f>($B$26*$B$12+$B$27*$B$12+$B$30*((CD51+BV51)/MAX(CD51+BV51+CE51, 0.1)*$B$17+CE51/MAX(CD51+BV51+CE51, 0.1)*$B$18))/($B$26+$B$27+$B$30)</f>
        <v>0</v>
      </c>
      <c r="AM51">
        <f>($B$26*$B$19+$B$27*$B$19+$B$30*((CD51+BV51)/MAX(CD51+BV51+CE51, 0.1)*$B$24+CE51/MAX(CD51+BV51+CE51, 0.1)*$B$25))/($B$26+$B$27+$B$30)</f>
        <v>0</v>
      </c>
      <c r="AN51">
        <v>6</v>
      </c>
      <c r="AO51">
        <v>0.5</v>
      </c>
      <c r="AP51" t="s">
        <v>297</v>
      </c>
      <c r="AQ51">
        <v>1499639405.6</v>
      </c>
      <c r="AR51">
        <v>400.15</v>
      </c>
      <c r="AS51">
        <v>399.932</v>
      </c>
      <c r="AT51">
        <v>30.0199</v>
      </c>
      <c r="AU51">
        <v>26.108</v>
      </c>
      <c r="AV51">
        <v>600.027</v>
      </c>
      <c r="AW51">
        <v>72.3883</v>
      </c>
      <c r="AX51">
        <v>0.0522924</v>
      </c>
      <c r="AY51">
        <v>32.5268</v>
      </c>
      <c r="AZ51">
        <v>29.0259</v>
      </c>
      <c r="BA51">
        <v>999.9</v>
      </c>
      <c r="BB51">
        <v>10039.4</v>
      </c>
      <c r="BC51">
        <v>0</v>
      </c>
      <c r="BD51">
        <v>4.06575</v>
      </c>
      <c r="BE51">
        <v>0.218109</v>
      </c>
      <c r="BF51">
        <v>412.535</v>
      </c>
      <c r="BG51">
        <v>410.654</v>
      </c>
      <c r="BH51">
        <v>3.9119</v>
      </c>
      <c r="BI51">
        <v>405.614</v>
      </c>
      <c r="BJ51">
        <v>399.932</v>
      </c>
      <c r="BK51">
        <v>30.6789</v>
      </c>
      <c r="BL51">
        <v>26.108</v>
      </c>
      <c r="BM51">
        <v>2.17309</v>
      </c>
      <c r="BN51">
        <v>1.88991</v>
      </c>
      <c r="BO51">
        <v>18.7653</v>
      </c>
      <c r="BP51">
        <v>16.551</v>
      </c>
      <c r="BQ51">
        <v>0</v>
      </c>
      <c r="BR51">
        <v>0</v>
      </c>
      <c r="BS51">
        <v>0</v>
      </c>
      <c r="BT51">
        <v>0</v>
      </c>
      <c r="BU51">
        <v>1.9075</v>
      </c>
      <c r="BV51">
        <v>0</v>
      </c>
      <c r="BW51">
        <v>52.0925</v>
      </c>
      <c r="BX51">
        <v>5.4875</v>
      </c>
      <c r="BY51">
        <v>35.187</v>
      </c>
      <c r="BZ51">
        <v>38.937</v>
      </c>
      <c r="CA51">
        <v>37.437</v>
      </c>
      <c r="CB51">
        <v>38.125</v>
      </c>
      <c r="CC51">
        <v>36.625</v>
      </c>
      <c r="CD51">
        <v>0</v>
      </c>
      <c r="CE51">
        <v>0</v>
      </c>
      <c r="CF51">
        <v>0</v>
      </c>
      <c r="CG51">
        <v>2.64826923076923</v>
      </c>
      <c r="CH51">
        <v>-0.745811934225476</v>
      </c>
      <c r="CI51">
        <v>-2.26623938452748</v>
      </c>
      <c r="CJ51">
        <v>52.6006730769231</v>
      </c>
      <c r="CK51">
        <v>15</v>
      </c>
      <c r="CL51">
        <v>3.20144</v>
      </c>
      <c r="CM51">
        <v>2.54252</v>
      </c>
      <c r="CN51">
        <v>0.0668065</v>
      </c>
      <c r="CO51">
        <v>0.0662158</v>
      </c>
      <c r="CP51">
        <v>0.095037</v>
      </c>
      <c r="CQ51">
        <v>0.0849246</v>
      </c>
      <c r="CR51">
        <v>31296.7</v>
      </c>
      <c r="CS51">
        <v>32764.2</v>
      </c>
      <c r="CT51">
        <v>29859.7</v>
      </c>
      <c r="CU51">
        <v>31289</v>
      </c>
      <c r="CV51">
        <v>37607.5</v>
      </c>
      <c r="CW51">
        <v>40845.5</v>
      </c>
      <c r="CX51">
        <v>40578.2</v>
      </c>
      <c r="CY51">
        <v>43586.8</v>
      </c>
      <c r="CZ51">
        <v>2.0813</v>
      </c>
      <c r="DA51">
        <v>1.9818</v>
      </c>
      <c r="DB51">
        <v>0</v>
      </c>
      <c r="DC51">
        <v>0</v>
      </c>
      <c r="DD51">
        <v>25.0896</v>
      </c>
      <c r="DE51">
        <v>999.9</v>
      </c>
      <c r="DF51">
        <v>59.889</v>
      </c>
      <c r="DG51">
        <v>26.163</v>
      </c>
      <c r="DH51">
        <v>28.1865</v>
      </c>
      <c r="DI51">
        <v>53.7382</v>
      </c>
      <c r="DJ51">
        <v>22.4159</v>
      </c>
      <c r="DK51">
        <v>2</v>
      </c>
      <c r="DL51">
        <v>-0.243155</v>
      </c>
      <c r="DM51">
        <v>-4.80124</v>
      </c>
      <c r="DN51">
        <v>20.2111</v>
      </c>
      <c r="DO51">
        <v>5.23481</v>
      </c>
      <c r="DP51">
        <v>11.9503</v>
      </c>
      <c r="DQ51">
        <v>4.99945</v>
      </c>
      <c r="DR51">
        <v>3.28698</v>
      </c>
      <c r="DS51">
        <v>9999</v>
      </c>
      <c r="DT51">
        <v>9999</v>
      </c>
      <c r="DU51">
        <v>9999</v>
      </c>
      <c r="DV51">
        <v>999.9</v>
      </c>
      <c r="DW51">
        <v>1499634744.5</v>
      </c>
      <c r="DX51" t="s">
        <v>298</v>
      </c>
      <c r="DY51">
        <v>3</v>
      </c>
      <c r="DZ51">
        <v>-5.464</v>
      </c>
      <c r="EA51">
        <v>-0.659</v>
      </c>
      <c r="EB51">
        <v>400</v>
      </c>
      <c r="EC51">
        <v>26</v>
      </c>
      <c r="ED51">
        <v>0.09</v>
      </c>
      <c r="EE51">
        <v>0.02</v>
      </c>
      <c r="EF51">
        <v>0.181452612903226</v>
      </c>
      <c r="EG51">
        <v>-0.186521806451607</v>
      </c>
      <c r="EH51">
        <v>0.0240097986525091</v>
      </c>
      <c r="EI51">
        <v>1</v>
      </c>
      <c r="EJ51">
        <v>2.69923076923077</v>
      </c>
      <c r="EK51">
        <v>-0.556488674612488</v>
      </c>
      <c r="EL51">
        <v>1.04093679360662</v>
      </c>
      <c r="EM51">
        <v>1</v>
      </c>
      <c r="EN51">
        <v>3.91647322580645</v>
      </c>
      <c r="EO51">
        <v>-0.15869129032257</v>
      </c>
      <c r="EP51">
        <v>0.0123953884211146</v>
      </c>
      <c r="EQ51">
        <v>1</v>
      </c>
      <c r="ER51">
        <v>29.030064516129</v>
      </c>
      <c r="ES51">
        <v>-0.17130483870966</v>
      </c>
      <c r="ET51">
        <v>0.0147420519512587</v>
      </c>
      <c r="EU51">
        <v>1</v>
      </c>
      <c r="EV51">
        <v>4</v>
      </c>
      <c r="EW51">
        <v>4</v>
      </c>
      <c r="EX51" t="s">
        <v>299</v>
      </c>
      <c r="EY51" t="s">
        <v>300</v>
      </c>
      <c r="EZ51" t="s">
        <v>19</v>
      </c>
      <c r="FA51" t="s">
        <v>19</v>
      </c>
      <c r="FB51" t="s">
        <v>19</v>
      </c>
      <c r="FC51" t="s">
        <v>301</v>
      </c>
      <c r="FD51" t="s">
        <v>302</v>
      </c>
      <c r="FE51" t="s">
        <v>303</v>
      </c>
      <c r="FF51" t="s">
        <v>303</v>
      </c>
      <c r="FG51" t="s">
        <v>303</v>
      </c>
      <c r="FH51" t="s">
        <v>303</v>
      </c>
      <c r="FI51">
        <v>0</v>
      </c>
      <c r="FJ51">
        <v>1.86752</v>
      </c>
      <c r="FK51">
        <v>1.86279</v>
      </c>
      <c r="FL51">
        <v>1.87195</v>
      </c>
      <c r="FM51">
        <v>1.86389</v>
      </c>
      <c r="FN51">
        <v>1.86304</v>
      </c>
      <c r="FO51">
        <v>1.86783</v>
      </c>
      <c r="FP51">
        <v>1.8688</v>
      </c>
      <c r="FQ51">
        <v>1.86401</v>
      </c>
      <c r="FR51">
        <v>100</v>
      </c>
      <c r="FS51">
        <v>100</v>
      </c>
      <c r="FT51">
        <v>-5.464</v>
      </c>
      <c r="FU51">
        <v>-0.659</v>
      </c>
      <c r="FV51">
        <v>2</v>
      </c>
      <c r="FW51">
        <v>652.711</v>
      </c>
      <c r="FX51">
        <v>639.028</v>
      </c>
      <c r="FY51">
        <v>37.001</v>
      </c>
      <c r="FZ51">
        <v>24.3403</v>
      </c>
      <c r="GA51">
        <v>30.0001</v>
      </c>
      <c r="GB51">
        <v>24.0632</v>
      </c>
      <c r="GC51">
        <v>23.9491</v>
      </c>
      <c r="GD51">
        <v>27.2312</v>
      </c>
      <c r="GE51">
        <v>0</v>
      </c>
      <c r="GF51">
        <v>100</v>
      </c>
      <c r="GG51">
        <v>37.0186</v>
      </c>
      <c r="GH51">
        <v>399.877</v>
      </c>
      <c r="GI51">
        <v>30.4213</v>
      </c>
      <c r="GJ51">
        <v>102.034</v>
      </c>
      <c r="GK51">
        <v>100.485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2017-07-10T17:33:37Z</dcterms:created>
  <dcterms:modified xsi:type="dcterms:W3CDTF">2017-07-10T17:33:37Z</dcterms:modified>
</cp:coreProperties>
</file>